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258B1BB4-6B1E-45CD-A625-F9E9AD641E23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All" sheetId="13" r:id="rId1"/>
    <sheet name="Att Pistocci" sheetId="14" r:id="rId2"/>
    <sheet name="All Data R2" sheetId="9" r:id="rId3"/>
    <sheet name="All data R1" sheetId="8" r:id="rId4"/>
    <sheet name="Filtered data" sheetId="1" r:id="rId5"/>
    <sheet name="Pharmaceutical_predescribed" sheetId="12" r:id="rId6"/>
    <sheet name="All data R1 (copia)" sheetId="11" r:id="rId7"/>
    <sheet name="Consumo comida" sheetId="4" r:id="rId8"/>
    <sheet name="Compounds search" sheetId="7" r:id="rId9"/>
  </sheets>
  <externalReferences>
    <externalReference r:id="rId10"/>
  </externalReferences>
  <definedNames>
    <definedName name="_xlnm._FilterDatabase" localSheetId="0" hidden="1">All!$A$1:$AG$1210</definedName>
    <definedName name="_xlnm._FilterDatabase" localSheetId="3" hidden="1">'All data R1'!$A$1:$AJ$708</definedName>
    <definedName name="_xlnm._FilterDatabase" localSheetId="6" hidden="1">'All data R1 (copia)'!$A$1:$AJ$708</definedName>
    <definedName name="_xlnm._FilterDatabase" localSheetId="2" hidden="1">'All Data R2'!$A$1:$W$596</definedName>
    <definedName name="_xlnm._FilterDatabase" localSheetId="1" hidden="1">'Att Pistocci'!$A$1:$K$1</definedName>
    <definedName name="_xlnm._FilterDatabase" localSheetId="4" hidden="1">'Filtered data'!$A$1:$DX$687</definedName>
    <definedName name="_xlnm._FilterDatabase" localSheetId="5" hidden="1">Pharmaceutical_predescribed!$A$1:$G$39</definedName>
    <definedName name="Filtre" localSheetId="0" hidden="1">All!$A$1:$AG$1210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52" i="13" l="1"/>
  <c r="Q652" i="13"/>
  <c r="R652" i="13"/>
  <c r="S652" i="13"/>
  <c r="T652" i="13"/>
  <c r="U652" i="13"/>
  <c r="P641" i="13"/>
  <c r="Q641" i="13"/>
  <c r="R641" i="13"/>
  <c r="S641" i="13"/>
  <c r="T641" i="13"/>
  <c r="U641" i="13"/>
  <c r="N641" i="13"/>
  <c r="V1213" i="13"/>
  <c r="O1213" i="13"/>
  <c r="N1213" i="13"/>
  <c r="V1152" i="13"/>
  <c r="O1152" i="13"/>
  <c r="N1152" i="13"/>
  <c r="N1153" i="13" s="1"/>
  <c r="V1112" i="13"/>
  <c r="O1112" i="13"/>
  <c r="N1112" i="13"/>
  <c r="V1048" i="13"/>
  <c r="O1048" i="13"/>
  <c r="N1048" i="13"/>
  <c r="V1026" i="13"/>
  <c r="O1026" i="13"/>
  <c r="N1026" i="13"/>
  <c r="N1027" i="13" s="1"/>
  <c r="V1017" i="13"/>
  <c r="O1017" i="13"/>
  <c r="N1017" i="13"/>
  <c r="V999" i="13"/>
  <c r="V1000" i="13" s="1"/>
  <c r="O999" i="13"/>
  <c r="O1000" i="13" s="1"/>
  <c r="W1000" i="13" s="1"/>
  <c r="N999" i="13"/>
  <c r="N1000" i="13" s="1"/>
  <c r="V993" i="13"/>
  <c r="V994" i="13" s="1"/>
  <c r="W994" i="13" s="1"/>
  <c r="O993" i="13"/>
  <c r="O994" i="13" s="1"/>
  <c r="N993" i="13"/>
  <c r="N994" i="13" s="1"/>
  <c r="V987" i="13"/>
  <c r="O987" i="13"/>
  <c r="N987" i="13"/>
  <c r="V895" i="13"/>
  <c r="O895" i="13"/>
  <c r="N895" i="13"/>
  <c r="V881" i="13"/>
  <c r="V882" i="13" s="1"/>
  <c r="O881" i="13"/>
  <c r="O882" i="13" s="1"/>
  <c r="W882" i="13" s="1"/>
  <c r="N881" i="13"/>
  <c r="N882" i="13" s="1"/>
  <c r="V873" i="13"/>
  <c r="V874" i="13" s="1"/>
  <c r="O873" i="13"/>
  <c r="O874" i="13" s="1"/>
  <c r="W874" i="13" s="1"/>
  <c r="N873" i="13"/>
  <c r="N874" i="13" s="1"/>
  <c r="V868" i="13"/>
  <c r="O868" i="13"/>
  <c r="N868" i="13"/>
  <c r="V863" i="13"/>
  <c r="V864" i="13" s="1"/>
  <c r="O863" i="13"/>
  <c r="O864" i="13" s="1"/>
  <c r="W864" i="13" s="1"/>
  <c r="N863" i="13"/>
  <c r="N864" i="13" s="1"/>
  <c r="V858" i="13"/>
  <c r="O858" i="13"/>
  <c r="N858" i="13"/>
  <c r="V840" i="13"/>
  <c r="O840" i="13"/>
  <c r="N840" i="13"/>
  <c r="V796" i="13"/>
  <c r="O796" i="13"/>
  <c r="N796" i="13"/>
  <c r="V784" i="13"/>
  <c r="V785" i="13" s="1"/>
  <c r="O784" i="13"/>
  <c r="O785" i="13" s="1"/>
  <c r="W785" i="13" s="1"/>
  <c r="N784" i="13"/>
  <c r="N785" i="13" s="1"/>
  <c r="V778" i="13"/>
  <c r="V779" i="13" s="1"/>
  <c r="O778" i="13"/>
  <c r="O779" i="13" s="1"/>
  <c r="W779" i="13" s="1"/>
  <c r="N778" i="13"/>
  <c r="N779" i="13" s="1"/>
  <c r="V770" i="13"/>
  <c r="O770" i="13"/>
  <c r="N770" i="13"/>
  <c r="V726" i="13"/>
  <c r="O726" i="13"/>
  <c r="N726" i="13"/>
  <c r="V663" i="13"/>
  <c r="O663" i="13"/>
  <c r="N663" i="13"/>
  <c r="N664" i="13" s="1"/>
  <c r="V651" i="13"/>
  <c r="V652" i="13" s="1"/>
  <c r="O651" i="13"/>
  <c r="O652" i="13" s="1"/>
  <c r="W652" i="13" s="1"/>
  <c r="N651" i="13"/>
  <c r="N652" i="13" s="1"/>
  <c r="V640" i="13"/>
  <c r="V641" i="13" s="1"/>
  <c r="W641" i="13" s="1"/>
  <c r="O640" i="13"/>
  <c r="O641" i="13" s="1"/>
  <c r="N640" i="13"/>
  <c r="V613" i="13"/>
  <c r="V614" i="13" s="1"/>
  <c r="O613" i="13"/>
  <c r="O614" i="13" s="1"/>
  <c r="N613" i="13"/>
  <c r="V537" i="13"/>
  <c r="O537" i="13"/>
  <c r="N537" i="13"/>
  <c r="V518" i="13"/>
  <c r="O518" i="13"/>
  <c r="N518" i="13"/>
  <c r="V504" i="13"/>
  <c r="O504" i="13"/>
  <c r="N504" i="13"/>
  <c r="V481" i="13"/>
  <c r="V482" i="13" s="1"/>
  <c r="O481" i="13"/>
  <c r="O482" i="13" s="1"/>
  <c r="W482" i="13" s="1"/>
  <c r="N481" i="13"/>
  <c r="N482" i="13" s="1"/>
  <c r="V472" i="13"/>
  <c r="V473" i="13" s="1"/>
  <c r="O472" i="13"/>
  <c r="O473" i="13" s="1"/>
  <c r="W473" i="13" s="1"/>
  <c r="N472" i="13"/>
  <c r="N473" i="13" s="1"/>
  <c r="V443" i="13"/>
  <c r="O443" i="13"/>
  <c r="N443" i="13"/>
  <c r="V438" i="13"/>
  <c r="O438" i="13"/>
  <c r="N438" i="13"/>
  <c r="V429" i="13"/>
  <c r="O429" i="13"/>
  <c r="N429" i="13"/>
  <c r="V363" i="13"/>
  <c r="V364" i="13" s="1"/>
  <c r="O363" i="13"/>
  <c r="O364" i="13" s="1"/>
  <c r="W364" i="13" s="1"/>
  <c r="N363" i="13"/>
  <c r="N364" i="13" s="1"/>
  <c r="V350" i="13"/>
  <c r="O350" i="13"/>
  <c r="N350" i="13"/>
  <c r="V307" i="13"/>
  <c r="O307" i="13"/>
  <c r="N307" i="13"/>
  <c r="V251" i="13"/>
  <c r="O251" i="13"/>
  <c r="N251" i="13"/>
  <c r="N252" i="13" s="1"/>
  <c r="V238" i="13"/>
  <c r="O238" i="13"/>
  <c r="N238" i="13"/>
  <c r="V213" i="13"/>
  <c r="O213" i="13"/>
  <c r="N213" i="13"/>
  <c r="V156" i="13"/>
  <c r="V157" i="13" s="1"/>
  <c r="O156" i="13"/>
  <c r="O157" i="13" s="1"/>
  <c r="W157" i="13" s="1"/>
  <c r="N156" i="13"/>
  <c r="N157" i="13" s="1"/>
  <c r="V151" i="13"/>
  <c r="O151" i="13"/>
  <c r="N151" i="13"/>
  <c r="V133" i="13"/>
  <c r="O133" i="13"/>
  <c r="N133" i="13"/>
  <c r="V110" i="13"/>
  <c r="V111" i="13" s="1"/>
  <c r="W111" i="13" s="1"/>
  <c r="O110" i="13"/>
  <c r="O111" i="13" s="1"/>
  <c r="N110" i="13"/>
  <c r="N111" i="13" s="1"/>
  <c r="V105" i="13"/>
  <c r="O105" i="13"/>
  <c r="N105" i="13"/>
  <c r="V43" i="13"/>
  <c r="V44" i="13" s="1"/>
  <c r="W44" i="13" s="1"/>
  <c r="O43" i="13"/>
  <c r="O44" i="13" s="1"/>
  <c r="N43" i="13"/>
  <c r="N44" i="13" s="1"/>
  <c r="V18" i="13"/>
  <c r="O18" i="13"/>
  <c r="N18" i="13"/>
  <c r="V8" i="13"/>
  <c r="O8" i="13"/>
  <c r="N524" i="13"/>
  <c r="V449" i="13"/>
  <c r="O449" i="13"/>
  <c r="V230" i="13"/>
  <c r="O230" i="13"/>
  <c r="N230" i="13"/>
  <c r="V218" i="13"/>
  <c r="O218" i="13"/>
  <c r="N218" i="13"/>
  <c r="N8" i="13"/>
  <c r="AP537" i="13"/>
  <c r="AP524" i="13"/>
  <c r="AP518" i="13"/>
  <c r="AP504" i="13"/>
  <c r="AP481" i="13"/>
  <c r="AP472" i="13"/>
  <c r="AP438" i="13"/>
  <c r="AP429" i="13"/>
  <c r="AP363" i="13"/>
  <c r="N355" i="13"/>
  <c r="N354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N362" i="13"/>
  <c r="N361" i="13"/>
  <c r="AP350" i="13"/>
  <c r="O348" i="13"/>
  <c r="O351" i="13" s="1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N349" i="13"/>
  <c r="N348" i="13"/>
  <c r="N351" i="13" s="1"/>
  <c r="AP307" i="13"/>
  <c r="AP251" i="13"/>
  <c r="AP238" i="13"/>
  <c r="AP213" i="13"/>
  <c r="AP156" i="13"/>
  <c r="AP133" i="13"/>
  <c r="AP110" i="13"/>
  <c r="AP105" i="13"/>
  <c r="AP18" i="13"/>
  <c r="AP8" i="13"/>
  <c r="C168" i="14"/>
  <c r="C256" i="14"/>
  <c r="C1310" i="14"/>
  <c r="C873" i="14"/>
  <c r="C1160" i="14"/>
  <c r="C547" i="14"/>
  <c r="C1189" i="14"/>
  <c r="C287" i="14"/>
  <c r="C952" i="14"/>
  <c r="C1150" i="14"/>
  <c r="C1203" i="14"/>
  <c r="C408" i="14"/>
  <c r="C950" i="14"/>
  <c r="C1314" i="14"/>
  <c r="C1251" i="14"/>
  <c r="C1157" i="14"/>
  <c r="C1092" i="14"/>
  <c r="C340" i="14"/>
  <c r="C514" i="14"/>
  <c r="C983" i="14"/>
  <c r="C1333" i="14"/>
  <c r="C511" i="14"/>
  <c r="C886" i="14"/>
  <c r="C360" i="14"/>
  <c r="C1264" i="14"/>
  <c r="C947" i="14"/>
  <c r="C946" i="14"/>
  <c r="C177" i="14"/>
  <c r="C409" i="14"/>
  <c r="C681" i="14"/>
  <c r="C1285" i="14"/>
  <c r="C654" i="14"/>
  <c r="C845" i="14"/>
  <c r="C1196" i="14"/>
  <c r="C1276" i="14"/>
  <c r="C554" i="14"/>
  <c r="C1199" i="14"/>
  <c r="C327" i="14"/>
  <c r="C328" i="14"/>
  <c r="C618" i="14"/>
  <c r="C601" i="14"/>
  <c r="C603" i="14"/>
  <c r="C420" i="14"/>
  <c r="C1194" i="14"/>
  <c r="C178" i="14"/>
  <c r="C48" i="14"/>
  <c r="C482" i="14"/>
  <c r="C1143" i="14"/>
  <c r="C49" i="14"/>
  <c r="C1233" i="14"/>
  <c r="C1191" i="14"/>
  <c r="C1005" i="14"/>
  <c r="C548" i="14"/>
  <c r="C657" i="14"/>
  <c r="C580" i="14"/>
  <c r="C686" i="14"/>
  <c r="C1208" i="14"/>
  <c r="C1305" i="14"/>
  <c r="C470" i="14"/>
  <c r="C384" i="14"/>
  <c r="C446" i="14"/>
  <c r="C203" i="14"/>
  <c r="C978" i="14"/>
  <c r="C140" i="14"/>
  <c r="C1295" i="14"/>
  <c r="C516" i="14"/>
  <c r="C1238" i="14"/>
  <c r="C47" i="14"/>
  <c r="C414" i="14"/>
  <c r="C1042" i="14"/>
  <c r="C546" i="14"/>
  <c r="C1003" i="14"/>
  <c r="C1045" i="14"/>
  <c r="C1049" i="14"/>
  <c r="C791" i="14"/>
  <c r="C790" i="14"/>
  <c r="C789" i="14"/>
  <c r="C410" i="14"/>
  <c r="C412" i="14"/>
  <c r="C826" i="14"/>
  <c r="C712" i="14"/>
  <c r="C568" i="14"/>
  <c r="C782" i="14"/>
  <c r="C1234" i="14"/>
  <c r="C522" i="14"/>
  <c r="C421" i="14"/>
  <c r="C1091" i="14"/>
  <c r="C667" i="14"/>
  <c r="C225" i="14"/>
  <c r="C1195" i="14"/>
  <c r="C288" i="14"/>
  <c r="C615" i="14"/>
  <c r="C723" i="14"/>
  <c r="C1070" i="14"/>
  <c r="C398" i="14"/>
  <c r="C815" i="14"/>
  <c r="C385" i="14"/>
  <c r="C582" i="14"/>
  <c r="C386" i="14"/>
  <c r="C517" i="14"/>
  <c r="C581" i="14"/>
  <c r="C257" i="14"/>
  <c r="C647" i="14"/>
  <c r="C209" i="14"/>
  <c r="C164" i="14"/>
  <c r="C614" i="14"/>
  <c r="C1072" i="14"/>
  <c r="C1024" i="14"/>
  <c r="C103" i="14"/>
  <c r="C658" i="14"/>
  <c r="C549" i="14"/>
  <c r="C1170" i="14"/>
  <c r="C1172" i="14"/>
  <c r="C1090" i="14"/>
  <c r="C28" i="14"/>
  <c r="C1315" i="14"/>
  <c r="C575" i="14"/>
  <c r="C465" i="14"/>
  <c r="C1198" i="14"/>
  <c r="C1193" i="14"/>
  <c r="C1209" i="14"/>
  <c r="C1205" i="14"/>
  <c r="C1204" i="14"/>
  <c r="C169" i="14"/>
  <c r="C255" i="14"/>
  <c r="C413" i="14"/>
  <c r="C1330" i="14"/>
  <c r="C528" i="14"/>
  <c r="C426" i="14"/>
  <c r="C1263" i="14"/>
  <c r="C111" i="14"/>
  <c r="C1006" i="14"/>
  <c r="C496" i="14"/>
  <c r="C1169" i="14"/>
  <c r="C250" i="14"/>
  <c r="C781" i="14"/>
  <c r="C444" i="14"/>
  <c r="C1173" i="14"/>
  <c r="C485" i="14"/>
  <c r="C585" i="14"/>
  <c r="C1231" i="14"/>
  <c r="C849" i="14"/>
  <c r="C1171" i="14"/>
  <c r="C975" i="14"/>
  <c r="C237" i="14"/>
  <c r="C925" i="14"/>
  <c r="C1321" i="14"/>
  <c r="C1017" i="14"/>
  <c r="C1192" i="14"/>
  <c r="C188" i="14"/>
  <c r="C232" i="14"/>
  <c r="C721" i="14"/>
  <c r="C371" i="14"/>
  <c r="C1249" i="14"/>
  <c r="C449" i="14"/>
  <c r="C53" i="14"/>
  <c r="C590" i="14"/>
  <c r="C417" i="14"/>
  <c r="C429" i="14"/>
  <c r="C1019" i="14"/>
  <c r="C747" i="14"/>
  <c r="C699" i="14"/>
  <c r="C579" i="14"/>
  <c r="C679" i="14"/>
  <c r="C264" i="14"/>
  <c r="C200" i="14"/>
  <c r="C1131" i="14"/>
  <c r="C1001" i="14"/>
  <c r="C959" i="14"/>
  <c r="C391" i="14"/>
  <c r="C82" i="14"/>
  <c r="C229" i="14"/>
  <c r="C768" i="14"/>
  <c r="C265" i="14"/>
  <c r="C166" i="14"/>
  <c r="C865" i="14"/>
  <c r="C659" i="14"/>
  <c r="C1086" i="14"/>
  <c r="C535" i="14"/>
  <c r="C443" i="14"/>
  <c r="C1240" i="14"/>
  <c r="C101" i="14"/>
  <c r="C1119" i="14"/>
  <c r="C1123" i="14"/>
  <c r="C387" i="14"/>
  <c r="C719" i="14"/>
  <c r="C871" i="14"/>
  <c r="C163" i="14"/>
  <c r="C774" i="14"/>
  <c r="C113" i="14"/>
  <c r="C100" i="14"/>
  <c r="C1326" i="14"/>
  <c r="C564" i="14"/>
  <c r="C44" i="14"/>
  <c r="C683" i="14"/>
  <c r="C93" i="14"/>
  <c r="C379" i="14"/>
  <c r="C1094" i="14"/>
  <c r="C574" i="14"/>
  <c r="C1177" i="14"/>
  <c r="C185" i="14"/>
  <c r="C488" i="14"/>
  <c r="C61" i="14"/>
  <c r="C279" i="14"/>
  <c r="C1146" i="14"/>
  <c r="C19" i="14"/>
  <c r="C1135" i="14"/>
  <c r="C979" i="14"/>
  <c r="C1226" i="14"/>
  <c r="C941" i="14"/>
  <c r="C672" i="14"/>
  <c r="C176" i="14"/>
  <c r="C1134" i="14"/>
  <c r="C1133" i="14"/>
  <c r="C133" i="14"/>
  <c r="C1010" i="14"/>
  <c r="C404" i="14"/>
  <c r="C990" i="14"/>
  <c r="C29" i="14"/>
  <c r="C630" i="14"/>
  <c r="C122" i="14"/>
  <c r="C891" i="14"/>
  <c r="C882" i="14"/>
  <c r="C887" i="14"/>
  <c r="C584" i="14"/>
  <c r="C1079" i="14"/>
  <c r="C640" i="14"/>
  <c r="C953" i="14"/>
  <c r="C23" i="14"/>
  <c r="C1229" i="14"/>
  <c r="C863" i="14"/>
  <c r="C1329" i="14"/>
  <c r="C502" i="14"/>
  <c r="C1268" i="14"/>
  <c r="C832" i="14"/>
  <c r="C700" i="14"/>
  <c r="C37" i="14"/>
  <c r="C175" i="14"/>
  <c r="C479" i="14"/>
  <c r="C1051" i="14"/>
  <c r="C997" i="14"/>
  <c r="C787" i="14"/>
  <c r="C626" i="14"/>
  <c r="C183" i="14"/>
  <c r="C184" i="14"/>
  <c r="C1149" i="14"/>
  <c r="C965" i="14"/>
  <c r="C573" i="14"/>
  <c r="C602" i="14"/>
  <c r="C1074" i="14"/>
  <c r="C115" i="14"/>
  <c r="C741" i="14"/>
  <c r="C1296" i="14"/>
  <c r="C348" i="14"/>
  <c r="C730" i="14"/>
  <c r="C1080" i="14"/>
  <c r="C490" i="14"/>
  <c r="C393" i="14"/>
  <c r="C748" i="14"/>
  <c r="C758" i="14"/>
  <c r="C708" i="14"/>
  <c r="C991" i="14"/>
  <c r="C570" i="14"/>
  <c r="C619" i="14"/>
  <c r="C606" i="14"/>
  <c r="C1225" i="14"/>
  <c r="C860" i="14"/>
  <c r="C205" i="14"/>
  <c r="C834" i="14"/>
  <c r="C597" i="14"/>
  <c r="C1139" i="14"/>
  <c r="C1257" i="14"/>
  <c r="C844" i="14"/>
  <c r="C63" i="14"/>
  <c r="C1018" i="14"/>
  <c r="C948" i="14"/>
  <c r="C349" i="14"/>
  <c r="C994" i="14"/>
  <c r="C254" i="14"/>
  <c r="C645" i="14"/>
  <c r="C466" i="14"/>
  <c r="C720" i="14"/>
  <c r="C617" i="14"/>
  <c r="C1252" i="14"/>
  <c r="C399" i="14"/>
  <c r="C275" i="14"/>
  <c r="C316" i="14"/>
  <c r="C611" i="14"/>
  <c r="C956" i="14"/>
  <c r="C214" i="14"/>
  <c r="C90" i="14"/>
  <c r="C9" i="14"/>
  <c r="C145" i="14"/>
  <c r="C1337" i="14"/>
  <c r="C833" i="14"/>
  <c r="C1012" i="14"/>
  <c r="C1331" i="14"/>
  <c r="C503" i="14"/>
  <c r="C656" i="14"/>
  <c r="C306" i="14"/>
  <c r="C810" i="14"/>
  <c r="C484" i="14"/>
  <c r="C1033" i="14"/>
  <c r="C493" i="14"/>
  <c r="C1096" i="14"/>
  <c r="C616" i="14"/>
  <c r="C702" i="14"/>
  <c r="C54" i="14"/>
  <c r="C750" i="14"/>
  <c r="C22" i="14"/>
  <c r="C943" i="14"/>
  <c r="C1148" i="14"/>
  <c r="C424" i="14"/>
  <c r="C544" i="14"/>
  <c r="C416" i="14"/>
  <c r="C419" i="14"/>
  <c r="C365" i="14"/>
  <c r="C1237" i="14"/>
  <c r="C1167" i="14"/>
  <c r="C859" i="14"/>
  <c r="C853" i="14"/>
  <c r="C1159" i="14"/>
  <c r="C1026" i="14"/>
  <c r="C588" i="14"/>
  <c r="C1259" i="14"/>
  <c r="C1309" i="14"/>
  <c r="C1288" i="14"/>
  <c r="C1002" i="14"/>
  <c r="C819" i="14"/>
  <c r="C329" i="14"/>
  <c r="C829" i="14"/>
  <c r="C1218" i="14"/>
  <c r="C1313" i="14"/>
  <c r="C1293" i="14"/>
  <c r="C1292" i="14"/>
  <c r="C1294" i="14"/>
  <c r="C26" i="14"/>
  <c r="C793" i="14"/>
  <c r="C14" i="14"/>
  <c r="C903" i="14"/>
  <c r="C312" i="14"/>
  <c r="C1052" i="14"/>
  <c r="C1158" i="14"/>
  <c r="C1332" i="14"/>
  <c r="C1138" i="14"/>
  <c r="C513" i="14"/>
  <c r="C780" i="14"/>
  <c r="C1282" i="14"/>
  <c r="C104" i="14"/>
  <c r="C96" i="14"/>
  <c r="C968" i="14"/>
  <c r="C1300" i="14"/>
  <c r="C1286" i="14"/>
  <c r="C142" i="14"/>
  <c r="C677" i="14"/>
  <c r="C966" i="14"/>
  <c r="C756" i="14"/>
  <c r="C8" i="14"/>
  <c r="C243" i="14"/>
  <c r="C638" i="14"/>
  <c r="C589" i="14"/>
  <c r="C1338" i="14"/>
  <c r="C1336" i="14"/>
  <c r="C1320" i="14"/>
  <c r="C767" i="14"/>
  <c r="C766" i="14"/>
  <c r="C525" i="14"/>
  <c r="C510" i="14"/>
  <c r="C521" i="14"/>
  <c r="C524" i="14"/>
  <c r="C460" i="14"/>
  <c r="C352" i="14"/>
  <c r="C353" i="14"/>
  <c r="C341" i="14"/>
  <c r="C1154" i="14"/>
  <c r="C1261" i="14"/>
  <c r="C1168" i="14"/>
  <c r="C1217" i="14"/>
  <c r="C300" i="14"/>
  <c r="C1155" i="14"/>
  <c r="C1141" i="14"/>
  <c r="C982" i="14"/>
  <c r="C799" i="14"/>
  <c r="C1037" i="14"/>
  <c r="C706" i="14"/>
  <c r="C187" i="14"/>
  <c r="C302" i="14"/>
  <c r="C939" i="14"/>
  <c r="C1304" i="14"/>
  <c r="C318" i="14"/>
  <c r="C208" i="14"/>
  <c r="C1016" i="14"/>
  <c r="C821" i="14"/>
  <c r="C879" i="14"/>
  <c r="C967" i="14"/>
  <c r="C652" i="14"/>
  <c r="C195" i="14"/>
  <c r="C1029" i="14"/>
  <c r="C1028" i="14"/>
  <c r="C707" i="14"/>
  <c r="C713" i="14"/>
  <c r="C1202" i="14"/>
  <c r="C553" i="14"/>
  <c r="C1207" i="14"/>
  <c r="C1076" i="14"/>
  <c r="C180" i="14"/>
  <c r="C1156" i="14"/>
  <c r="C85" i="14"/>
  <c r="C322" i="14"/>
  <c r="C362" i="14"/>
  <c r="C875" i="14"/>
  <c r="C366" i="14"/>
  <c r="C1110" i="14"/>
  <c r="C890" i="14"/>
  <c r="C1013" i="14"/>
  <c r="C1027" i="14"/>
  <c r="C993" i="14"/>
  <c r="C227" i="14"/>
  <c r="C835" i="14"/>
  <c r="C1043" i="14"/>
  <c r="C473" i="14"/>
  <c r="C1153" i="14"/>
  <c r="C332" i="14"/>
  <c r="C179" i="14"/>
  <c r="C746" i="14"/>
  <c r="C270" i="14"/>
  <c r="C794" i="14"/>
  <c r="C79" i="14"/>
  <c r="C174" i="14"/>
  <c r="C805" i="14"/>
  <c r="C868" i="14"/>
  <c r="C154" i="14"/>
  <c r="C368" i="14"/>
  <c r="C144" i="14"/>
  <c r="C600" i="14"/>
  <c r="C307" i="14"/>
  <c r="C236" i="14"/>
  <c r="C992" i="14"/>
  <c r="C114" i="14"/>
  <c r="C1101" i="14"/>
  <c r="C1102" i="14"/>
  <c r="C737" i="14"/>
  <c r="C1289" i="14"/>
  <c r="C1256" i="14"/>
  <c r="C715" i="14"/>
  <c r="C669" i="14"/>
  <c r="C837" i="14"/>
  <c r="C668" i="14"/>
  <c r="C714" i="14"/>
  <c r="C987" i="14"/>
  <c r="C895" i="14"/>
  <c r="C224" i="14"/>
  <c r="C1228" i="14"/>
  <c r="C116" i="14"/>
  <c r="C418" i="14"/>
  <c r="C840" i="14"/>
  <c r="C462" i="14"/>
  <c r="C866" i="14"/>
  <c r="C1140" i="14"/>
  <c r="C751" i="14"/>
  <c r="C539" i="14"/>
  <c r="C818" i="14"/>
  <c r="C244" i="14"/>
  <c r="C1046" i="14"/>
  <c r="C388" i="14"/>
  <c r="C739" i="14"/>
  <c r="C902" i="14"/>
  <c r="C996" i="14"/>
  <c r="C838" i="14"/>
  <c r="C284" i="14"/>
  <c r="C204" i="14"/>
  <c r="C15" i="14"/>
  <c r="C18" i="14"/>
  <c r="C1053" i="14"/>
  <c r="C1266" i="14"/>
  <c r="C762" i="14"/>
  <c r="C545" i="14"/>
  <c r="C261" i="14"/>
  <c r="C562" i="14"/>
  <c r="C158" i="14"/>
  <c r="C501" i="14"/>
  <c r="C1183" i="14"/>
  <c r="C326" i="14"/>
  <c r="C563" i="14"/>
  <c r="C151" i="14"/>
  <c r="C97" i="14"/>
  <c r="C453" i="14"/>
  <c r="C571" i="14"/>
  <c r="C218" i="14"/>
  <c r="C251" i="14"/>
  <c r="C981" i="14"/>
  <c r="C593" i="14"/>
  <c r="C110" i="14"/>
  <c r="C336" i="14"/>
  <c r="C635" i="14"/>
  <c r="C127" i="14"/>
  <c r="C423" i="14"/>
  <c r="C771" i="14"/>
  <c r="C1009" i="14"/>
  <c r="C346" i="14"/>
  <c r="C1036" i="14"/>
  <c r="C876" i="14"/>
  <c r="C126" i="14"/>
  <c r="C123" i="14"/>
  <c r="C102" i="14"/>
  <c r="C125" i="14"/>
  <c r="C36" i="14"/>
  <c r="C944" i="14"/>
  <c r="C41" i="14"/>
  <c r="C1035" i="14"/>
  <c r="C235" i="14"/>
  <c r="C202" i="14"/>
  <c r="C1050" i="14"/>
  <c r="C1107" i="14"/>
  <c r="C788" i="14"/>
  <c r="C1077" i="14"/>
  <c r="C1073" i="14"/>
  <c r="C406" i="14"/>
  <c r="C908" i="14"/>
  <c r="C1243" i="14"/>
  <c r="C631" i="14"/>
  <c r="C1022" i="14"/>
  <c r="C359" i="14"/>
  <c r="C772" i="14"/>
  <c r="C1114" i="14"/>
  <c r="C820" i="14"/>
  <c r="C262" i="14"/>
  <c r="C761" i="14"/>
  <c r="C25" i="14"/>
  <c r="C198" i="14"/>
  <c r="C674" i="14"/>
  <c r="C1210" i="14"/>
  <c r="C223" i="14"/>
  <c r="C541" i="14"/>
  <c r="C492" i="14"/>
  <c r="C877" i="14"/>
  <c r="C132" i="14"/>
  <c r="C280" i="14"/>
  <c r="C118" i="14"/>
  <c r="C298" i="14"/>
  <c r="C1230" i="14"/>
  <c r="C914" i="14"/>
  <c r="C1275" i="14"/>
  <c r="C476" i="14"/>
  <c r="C800" i="14"/>
  <c r="C161" i="14"/>
  <c r="C765" i="14"/>
  <c r="C226" i="14"/>
  <c r="C644" i="14"/>
  <c r="C347" i="14"/>
  <c r="C1253" i="14"/>
  <c r="C308" i="14"/>
  <c r="C649" i="14"/>
  <c r="C1235" i="14"/>
  <c r="C80" i="14"/>
  <c r="C634" i="14"/>
  <c r="C445" i="14"/>
  <c r="C534" i="14"/>
  <c r="C77" i="14"/>
  <c r="C297" i="14"/>
  <c r="C483" i="14"/>
  <c r="C509" i="14"/>
  <c r="C888" i="14"/>
  <c r="C1106" i="14"/>
  <c r="C665" i="14"/>
  <c r="C440" i="14"/>
  <c r="C1200" i="14"/>
  <c r="C78" i="14"/>
  <c r="C156" i="14"/>
  <c r="C527" i="14"/>
  <c r="C162" i="14"/>
  <c r="C1004" i="14"/>
  <c r="C792" i="14"/>
  <c r="C266" i="14"/>
  <c r="C397" i="14"/>
  <c r="C468" i="14"/>
  <c r="C247" i="14"/>
  <c r="C381" i="14"/>
  <c r="C607" i="14"/>
  <c r="C666" i="14"/>
  <c r="C936" i="14"/>
  <c r="C1025" i="14"/>
  <c r="C695" i="14"/>
  <c r="C136" i="14"/>
  <c r="C1272" i="14"/>
  <c r="C252" i="14"/>
  <c r="C431" i="14"/>
  <c r="C1132" i="14"/>
  <c r="C400" i="14"/>
  <c r="C1069" i="14"/>
  <c r="C45" i="14"/>
  <c r="C271" i="14"/>
  <c r="C337" i="14"/>
  <c r="C822" i="14"/>
  <c r="C717" i="14"/>
  <c r="C1262" i="14"/>
  <c r="C463" i="14"/>
  <c r="C1280" i="14"/>
  <c r="C99" i="14"/>
  <c r="C425" i="14"/>
  <c r="C1129" i="14"/>
  <c r="C303" i="14"/>
  <c r="C120" i="14"/>
  <c r="C324" i="14"/>
  <c r="C744" i="14"/>
  <c r="C752" i="14"/>
  <c r="C17" i="14"/>
  <c r="C2" i="14"/>
  <c r="C206" i="14"/>
  <c r="C367" i="14"/>
  <c r="C825" i="14"/>
  <c r="C1244" i="14"/>
  <c r="C16" i="14"/>
  <c r="C1032" i="14"/>
  <c r="C357" i="14"/>
  <c r="C760" i="14"/>
  <c r="C272" i="14"/>
  <c r="C727" i="14"/>
  <c r="C985" i="14"/>
  <c r="C43" i="14"/>
  <c r="C703" i="14"/>
  <c r="C461" i="14"/>
  <c r="C38" i="14"/>
  <c r="C817" i="14"/>
  <c r="C193" i="14"/>
  <c r="C405" i="14"/>
  <c r="C904" i="14"/>
  <c r="C339" i="14"/>
  <c r="C334" i="14"/>
  <c r="C281" i="14"/>
  <c r="C913" i="14"/>
  <c r="C858" i="14"/>
  <c r="C693" i="14"/>
  <c r="C1130" i="14"/>
  <c r="C518" i="14"/>
  <c r="C1098" i="14"/>
  <c r="C1152" i="14"/>
  <c r="C1122" i="14"/>
  <c r="C777" i="14"/>
  <c r="C230" i="14"/>
  <c r="C46" i="14"/>
  <c r="C1068" i="14"/>
  <c r="C1111" i="14"/>
  <c r="C1178" i="14"/>
  <c r="C1328" i="14"/>
  <c r="C620" i="14"/>
  <c r="C438" i="14"/>
  <c r="C304" i="14"/>
  <c r="C874" i="14"/>
  <c r="C392" i="14"/>
  <c r="C267" i="14"/>
  <c r="C35" i="14"/>
  <c r="C955" i="14"/>
  <c r="C273" i="14"/>
  <c r="C842" i="14"/>
  <c r="C489" i="14"/>
  <c r="C407" i="14"/>
  <c r="C199" i="14"/>
  <c r="C732" i="14"/>
  <c r="C10" i="14"/>
  <c r="C935" i="14"/>
  <c r="C436" i="14"/>
  <c r="C1311" i="14"/>
  <c r="C172" i="14"/>
  <c r="C798" i="14"/>
  <c r="C929" i="14"/>
  <c r="C268" i="14"/>
  <c r="C380" i="14"/>
  <c r="C117" i="14"/>
  <c r="C745" i="14"/>
  <c r="C1087" i="14"/>
  <c r="C314" i="14"/>
  <c r="C283" i="14"/>
  <c r="C170" i="14"/>
  <c r="C130" i="14"/>
  <c r="C295" i="14"/>
  <c r="C764" i="14"/>
  <c r="C894" i="14"/>
  <c r="C55" i="14"/>
  <c r="C622" i="14"/>
  <c r="C323" i="14"/>
  <c r="C155" i="14"/>
  <c r="C512" i="14"/>
  <c r="C182" i="14"/>
  <c r="C1030" i="14"/>
  <c r="C81" i="14"/>
  <c r="C692" i="14"/>
  <c r="C1097" i="14"/>
  <c r="C803" i="14"/>
  <c r="C533" i="14"/>
  <c r="C802" i="14"/>
  <c r="C565" i="14"/>
  <c r="C469" i="14"/>
  <c r="C905" i="14"/>
  <c r="C456" i="14"/>
  <c r="C778" i="14"/>
  <c r="C542" i="14"/>
  <c r="C519" i="14"/>
  <c r="C523" i="14"/>
  <c r="C687" i="14"/>
  <c r="C1216" i="14"/>
  <c r="C1120" i="14"/>
  <c r="C520" i="14"/>
  <c r="C1245" i="14"/>
  <c r="C556" i="14"/>
  <c r="C663" i="14"/>
  <c r="C60" i="14"/>
  <c r="C682" i="14"/>
  <c r="C471" i="14"/>
  <c r="C370" i="14"/>
  <c r="C827" i="14"/>
  <c r="C920" i="14"/>
  <c r="C526" i="14"/>
  <c r="C705" i="14"/>
  <c r="C159" i="14"/>
  <c r="C646" i="14"/>
  <c r="C6" i="14"/>
  <c r="C20" i="14"/>
  <c r="C1065" i="14"/>
  <c r="C33" i="14"/>
  <c r="C770" i="14"/>
  <c r="C938" i="14"/>
  <c r="C779" i="14"/>
  <c r="C361" i="14"/>
  <c r="C577" i="14"/>
  <c r="C149" i="14"/>
  <c r="C150" i="14"/>
  <c r="C716" i="14"/>
  <c r="C709" i="14"/>
  <c r="C846" i="14"/>
  <c r="C735" i="14"/>
  <c r="C867" i="14"/>
  <c r="C89" i="14"/>
  <c r="C197" i="14"/>
  <c r="C415" i="14"/>
  <c r="C621" i="14"/>
  <c r="C186" i="14"/>
  <c r="C505" i="14"/>
  <c r="C372" i="14"/>
  <c r="C403" i="14"/>
  <c r="C107" i="14"/>
  <c r="C437" i="14"/>
  <c r="C892" i="14"/>
  <c r="C1048" i="14"/>
  <c r="C356" i="14"/>
  <c r="C157" i="14"/>
  <c r="C828" i="14"/>
  <c r="C390" i="14"/>
  <c r="C1047" i="14"/>
  <c r="C13" i="14"/>
  <c r="C637" i="14"/>
  <c r="C1182" i="14"/>
  <c r="C986" i="14"/>
  <c r="C1186" i="14"/>
  <c r="C977" i="14"/>
  <c r="C757" i="14"/>
  <c r="C557" i="14"/>
  <c r="C906" i="14"/>
  <c r="C217" i="14"/>
  <c r="C495" i="14"/>
  <c r="C628" i="14"/>
  <c r="C1236" i="14"/>
  <c r="C402" i="14"/>
  <c r="C808" i="14"/>
  <c r="C1038" i="14"/>
  <c r="C1066" i="14"/>
  <c r="C1062" i="14"/>
  <c r="C1054" i="14"/>
  <c r="C1059" i="14"/>
  <c r="C1056" i="14"/>
  <c r="C1057" i="14"/>
  <c r="C286" i="14"/>
  <c r="C494" i="14"/>
  <c r="C893" i="14"/>
  <c r="C843" i="14"/>
  <c r="C269" i="14"/>
  <c r="C242" i="14"/>
  <c r="C823" i="14"/>
  <c r="C228" i="14"/>
  <c r="C452" i="14"/>
  <c r="C143" i="14"/>
  <c r="C870" i="14"/>
  <c r="C957" i="14"/>
  <c r="C743" i="14"/>
  <c r="C276" i="14"/>
  <c r="C880" i="14"/>
  <c r="C1044" i="14"/>
  <c r="C809" i="14"/>
  <c r="C1061" i="14"/>
  <c r="C610" i="14"/>
  <c r="C995" i="14"/>
  <c r="C76" i="14"/>
  <c r="C1040" i="14"/>
  <c r="C1041" i="14"/>
  <c r="C439" i="14"/>
  <c r="C135" i="14"/>
  <c r="C1175" i="14"/>
  <c r="C441" i="14"/>
  <c r="C1078" i="14"/>
  <c r="C24" i="14"/>
  <c r="C292" i="14"/>
  <c r="C831" i="14"/>
  <c r="C736" i="14"/>
  <c r="C1291" i="14"/>
  <c r="C595" i="14"/>
  <c r="C459" i="14"/>
  <c r="C289" i="14"/>
  <c r="C1058" i="14"/>
  <c r="C1064" i="14"/>
  <c r="C550" i="14"/>
  <c r="C1185" i="14"/>
  <c r="C342" i="14"/>
  <c r="C578" i="14"/>
  <c r="C974" i="14"/>
  <c r="C315" i="14"/>
  <c r="C680" i="14"/>
  <c r="C857" i="14"/>
  <c r="C655" i="14"/>
  <c r="C1104" i="14"/>
  <c r="C121" i="14"/>
  <c r="C294" i="14"/>
  <c r="C1118" i="14"/>
  <c r="C796" i="14"/>
  <c r="C309" i="14"/>
  <c r="C1039" i="14"/>
  <c r="C190" i="14"/>
  <c r="C447" i="14"/>
  <c r="C869" i="14"/>
  <c r="C729" i="14"/>
  <c r="C1113" i="14"/>
  <c r="C305" i="14"/>
  <c r="C784" i="14"/>
  <c r="C1060" i="14"/>
  <c r="C928" i="14"/>
  <c r="C64" i="14"/>
  <c r="C1190" i="14"/>
  <c r="C694" i="14"/>
  <c r="C976" i="14"/>
  <c r="C411" i="14"/>
  <c r="C1319" i="14"/>
  <c r="C673" i="14"/>
  <c r="C558" i="14"/>
  <c r="C555" i="14"/>
  <c r="C331" i="14"/>
  <c r="C685" i="14"/>
  <c r="C540" i="14"/>
  <c r="C1184" i="14"/>
  <c r="C241" i="14"/>
  <c r="C451" i="14"/>
  <c r="C653" i="14"/>
  <c r="C1270" i="14"/>
  <c r="C487" i="14"/>
  <c r="C75" i="14"/>
  <c r="C1089" i="14"/>
  <c r="C481" i="14"/>
  <c r="C343" i="14"/>
  <c r="C310" i="14"/>
  <c r="C146" i="14"/>
  <c r="C62" i="14"/>
  <c r="C50" i="14"/>
  <c r="C277" i="14"/>
  <c r="C83" i="14"/>
  <c r="C432" i="14"/>
  <c r="C1147" i="14"/>
  <c r="C830" i="14"/>
  <c r="C215" i="14"/>
  <c r="C475" i="14"/>
  <c r="C958" i="14"/>
  <c r="C836" i="14"/>
  <c r="C530" i="14"/>
  <c r="C119" i="14"/>
  <c r="C73" i="14"/>
  <c r="C68" i="14"/>
  <c r="C274" i="14"/>
  <c r="C21" i="14"/>
  <c r="C1075" i="14"/>
  <c r="C1273" i="14"/>
  <c r="C7" i="14"/>
  <c r="C4" i="14"/>
  <c r="C989" i="14"/>
  <c r="C1067" i="14"/>
  <c r="C960" i="14"/>
  <c r="C330" i="14"/>
  <c r="C233" i="14"/>
  <c r="C1034" i="14"/>
  <c r="C1008" i="14"/>
  <c r="C698" i="14"/>
  <c r="C911" i="14"/>
  <c r="C40" i="14"/>
  <c r="C696" i="14"/>
  <c r="C922" i="14"/>
  <c r="C98" i="14"/>
  <c r="C296" i="14"/>
  <c r="C278" i="14"/>
  <c r="C1165" i="14"/>
  <c r="C651" i="14"/>
  <c r="C769" i="14"/>
  <c r="C814" i="14"/>
  <c r="C785" i="14"/>
  <c r="C377" i="14"/>
  <c r="C1298" i="14"/>
  <c r="C988" i="14"/>
  <c r="C139" i="14"/>
  <c r="C500" i="14"/>
  <c r="C499" i="14"/>
  <c r="C364" i="14"/>
  <c r="C430" i="14"/>
  <c r="C134" i="14"/>
  <c r="C924" i="14"/>
  <c r="C1023" i="14"/>
  <c r="C1093" i="14"/>
  <c r="C1109" i="14"/>
  <c r="C1232" i="14"/>
  <c r="C263" i="14"/>
  <c r="C954" i="14"/>
  <c r="C940" i="14"/>
  <c r="C491" i="14"/>
  <c r="C147" i="14"/>
  <c r="C5" i="14"/>
  <c r="C1121" i="14"/>
  <c r="C738" i="14"/>
  <c r="C335" i="14"/>
  <c r="C598" i="14"/>
  <c r="C39" i="14"/>
  <c r="C508" i="14"/>
  <c r="C1260" i="14"/>
  <c r="C1174" i="14"/>
  <c r="C201" i="14"/>
  <c r="C1112" i="14"/>
  <c r="C1088" i="14"/>
  <c r="C1281" i="14"/>
  <c r="C1227" i="14"/>
  <c r="C942" i="14"/>
  <c r="C363" i="14"/>
  <c r="C612" i="14"/>
  <c r="C1325" i="14"/>
  <c r="C912" i="14"/>
  <c r="C72" i="14"/>
  <c r="C231" i="14"/>
  <c r="C754" i="14"/>
  <c r="C980" i="14"/>
  <c r="C561" i="14"/>
  <c r="C537" i="14"/>
  <c r="C755" i="14"/>
  <c r="C839" i="14"/>
  <c r="C486" i="14"/>
  <c r="C910" i="14"/>
  <c r="C317" i="14"/>
  <c r="C850" i="14"/>
  <c r="C112" i="14"/>
  <c r="C12" i="14"/>
  <c r="C401" i="14"/>
  <c r="C31" i="14"/>
  <c r="C293" i="14"/>
  <c r="C795" i="14"/>
  <c r="C301" i="14"/>
  <c r="C507" i="14"/>
  <c r="C937" i="14"/>
  <c r="C538" i="14"/>
  <c r="C282" i="14"/>
  <c r="C422" i="14"/>
  <c r="C1115" i="14"/>
  <c r="C153" i="14"/>
  <c r="C383" i="14"/>
  <c r="C740" i="14"/>
  <c r="C382" i="14"/>
  <c r="C627" i="14"/>
  <c r="C724" i="14"/>
  <c r="C192" i="14"/>
  <c r="C909" i="14"/>
  <c r="C599" i="14"/>
  <c r="C191" i="14"/>
  <c r="C650" i="14"/>
  <c r="C319" i="14"/>
  <c r="C181" i="14"/>
  <c r="C167" i="14"/>
  <c r="C881" i="14"/>
  <c r="C478" i="14"/>
  <c r="C1021" i="14"/>
  <c r="C321" i="14"/>
  <c r="C1108" i="14"/>
  <c r="C586" i="14"/>
  <c r="C345" i="14"/>
  <c r="C1020" i="14"/>
  <c r="C1085" i="14"/>
  <c r="C354" i="14"/>
  <c r="C173" i="14"/>
  <c r="C165" i="14"/>
  <c r="C358" i="14"/>
  <c r="C427" i="14"/>
  <c r="C313" i="14"/>
  <c r="C1151" i="14"/>
  <c r="C497" i="14"/>
  <c r="C152" i="14"/>
  <c r="C1011" i="14"/>
  <c r="C917" i="14"/>
  <c r="C1179" i="14"/>
  <c r="C1063" i="14"/>
  <c r="C1126" i="14"/>
  <c r="C1306" i="14"/>
  <c r="C753" i="14"/>
  <c r="C899" i="14"/>
  <c r="C923" i="14"/>
  <c r="C932" i="14"/>
  <c r="C213" i="14"/>
  <c r="C949" i="14"/>
  <c r="C92" i="14"/>
  <c r="C472" i="14"/>
  <c r="C742" i="14"/>
  <c r="C464" i="14"/>
  <c r="C435" i="14"/>
  <c r="C963" i="14"/>
  <c r="C239" i="14"/>
  <c r="C872" i="14"/>
  <c r="C972" i="14"/>
  <c r="C1323" i="14"/>
  <c r="C629" i="14"/>
  <c r="C919" i="14"/>
  <c r="C396" i="14"/>
  <c r="C504" i="14"/>
  <c r="C1214" i="14"/>
  <c r="C1136" i="14"/>
  <c r="C455" i="14"/>
  <c r="C915" i="14"/>
  <c r="C373" i="14"/>
  <c r="C543" i="14"/>
  <c r="C1055" i="14"/>
  <c r="C664" i="14"/>
  <c r="C927" i="14"/>
  <c r="C951" i="14"/>
  <c r="C728" i="14"/>
  <c r="C806" i="14"/>
  <c r="C1176" i="14"/>
  <c r="C1246" i="14"/>
  <c r="C477" i="14"/>
  <c r="C433" i="14"/>
  <c r="C1318" i="14"/>
  <c r="C1307" i="14"/>
  <c r="C675" i="14"/>
  <c r="C450" i="14"/>
  <c r="C434" i="14"/>
  <c r="C285" i="14"/>
  <c r="C856" i="14"/>
  <c r="C1258" i="14"/>
  <c r="C11" i="14"/>
  <c r="C594" i="14"/>
  <c r="C885" i="14"/>
  <c r="C671" i="14"/>
  <c r="C34" i="14"/>
  <c r="C933" i="14"/>
  <c r="C591" i="14"/>
  <c r="C662" i="14"/>
  <c r="C137" i="14"/>
  <c r="C1271" i="14"/>
  <c r="C639" i="14"/>
  <c r="C1301" i="14"/>
  <c r="C1254" i="14"/>
  <c r="C1099" i="14"/>
  <c r="C52" i="14"/>
  <c r="C851" i="14"/>
  <c r="C428" i="14"/>
  <c r="C1274" i="14"/>
  <c r="C1335" i="14"/>
  <c r="C1117" i="14"/>
  <c r="C1206" i="14"/>
  <c r="C1201" i="14"/>
  <c r="C1224" i="14"/>
  <c r="C1015" i="14"/>
  <c r="C969" i="14"/>
  <c r="C1303" i="14"/>
  <c r="C841" i="14"/>
  <c r="C1181" i="14"/>
  <c r="C1247" i="14"/>
  <c r="C661" i="14"/>
  <c r="C551" i="14"/>
  <c r="C964" i="14"/>
  <c r="C797" i="14"/>
  <c r="C847" i="14"/>
  <c r="C1316" i="14"/>
  <c r="C733" i="14"/>
  <c r="C641" i="14"/>
  <c r="C1000" i="14"/>
  <c r="C776" i="14"/>
  <c r="C934" i="14"/>
  <c r="C1297" i="14"/>
  <c r="C3" i="14"/>
  <c r="C1324" i="14"/>
  <c r="C32" i="14"/>
  <c r="C1317" i="14"/>
  <c r="C1161" i="14"/>
  <c r="C1103" i="14"/>
  <c r="C448" i="14"/>
  <c r="C998" i="14"/>
  <c r="C855" i="14"/>
  <c r="C824" i="14"/>
  <c r="C811" i="14"/>
  <c r="C633" i="14"/>
  <c r="C1322" i="14"/>
  <c r="C1081" i="14"/>
  <c r="C854" i="14"/>
  <c r="C596" i="14"/>
  <c r="C260" i="14"/>
  <c r="C898" i="14"/>
  <c r="C1221" i="14"/>
  <c r="C1220" i="14"/>
  <c r="C291" i="14"/>
  <c r="C1083" i="14"/>
  <c r="C1142" i="14"/>
  <c r="C148" i="14"/>
  <c r="C1334" i="14"/>
  <c r="C552" i="14"/>
  <c r="C1127" i="14"/>
  <c r="C344" i="14"/>
  <c r="C30" i="14"/>
  <c r="C688" i="14"/>
  <c r="C1269" i="14"/>
  <c r="C749" i="14"/>
  <c r="C689" i="14"/>
  <c r="C1144" i="14"/>
  <c r="C131" i="14"/>
  <c r="C160" i="14"/>
  <c r="C1187" i="14"/>
  <c r="C660" i="14"/>
  <c r="C350" i="14"/>
  <c r="C389" i="14"/>
  <c r="C731" i="14"/>
  <c r="C643" i="14"/>
  <c r="C648" i="14"/>
  <c r="C636" i="14"/>
  <c r="C684" i="14"/>
  <c r="C1031" i="14"/>
  <c r="C498" i="14"/>
  <c r="C1250" i="14"/>
  <c r="C376" i="14"/>
  <c r="C212" i="14"/>
  <c r="C759" i="14"/>
  <c r="C1128" i="14"/>
  <c r="C442" i="14"/>
  <c r="C1180" i="14"/>
  <c r="C1241" i="14"/>
  <c r="C1265" i="14"/>
  <c r="C710" i="14"/>
  <c r="C1284" i="14"/>
  <c r="C1278" i="14"/>
  <c r="C567" i="14"/>
  <c r="C1100" i="14"/>
  <c r="C801" i="14"/>
  <c r="C901" i="14"/>
  <c r="C862" i="14"/>
  <c r="C1137" i="14"/>
  <c r="C864" i="14"/>
  <c r="C896" i="14"/>
  <c r="C106" i="14"/>
  <c r="C87" i="14"/>
  <c r="C1007" i="14"/>
  <c r="C70" i="14"/>
  <c r="C1125" i="14"/>
  <c r="C216" i="14"/>
  <c r="C900" i="14"/>
  <c r="C240" i="14"/>
  <c r="C467" i="14"/>
  <c r="C108" i="14"/>
  <c r="C109" i="14"/>
  <c r="C220" i="14"/>
  <c r="C258" i="14"/>
  <c r="C238" i="14"/>
  <c r="C1105" i="14"/>
  <c r="C515" i="14"/>
  <c r="C1164" i="14"/>
  <c r="C311" i="14"/>
  <c r="C763" i="14"/>
  <c r="C1197" i="14"/>
  <c r="C930" i="14"/>
  <c r="C374" i="14"/>
  <c r="C536" i="14"/>
  <c r="C189" i="14"/>
  <c r="C676" i="14"/>
  <c r="C945" i="14"/>
  <c r="C248" i="14"/>
  <c r="C138" i="14"/>
  <c r="C1124" i="14"/>
  <c r="C813" i="14"/>
  <c r="C171" i="14"/>
  <c r="C141" i="14"/>
  <c r="C124" i="14"/>
  <c r="C816" i="14"/>
  <c r="C333" i="14"/>
  <c r="C701" i="14"/>
  <c r="C848" i="14"/>
  <c r="C592" i="14"/>
  <c r="C474" i="14"/>
  <c r="C129" i="14"/>
  <c r="C338" i="14"/>
  <c r="C529" i="14"/>
  <c r="C722" i="14"/>
  <c r="C726" i="14"/>
  <c r="C725" i="14"/>
  <c r="C1287" i="14"/>
  <c r="C196" i="14"/>
  <c r="C999" i="14"/>
  <c r="C807" i="14"/>
  <c r="C587" i="14"/>
  <c r="C608" i="14"/>
  <c r="C884" i="14"/>
  <c r="C786" i="14"/>
  <c r="C351" i="14"/>
  <c r="C804" i="14"/>
  <c r="C1188" i="14"/>
  <c r="C576" i="14"/>
  <c r="C642" i="14"/>
  <c r="C572" i="14"/>
  <c r="C566" i="14"/>
  <c r="C1082" i="14"/>
  <c r="C931" i="14"/>
  <c r="C670" i="14"/>
  <c r="C355" i="14"/>
  <c r="C812" i="14"/>
  <c r="C1219" i="14"/>
  <c r="C1308" i="14"/>
  <c r="C1242" i="14"/>
  <c r="C678" i="14"/>
  <c r="C1163" i="14"/>
  <c r="C861" i="14"/>
  <c r="C1116" i="14"/>
  <c r="C691" i="14"/>
  <c r="C506" i="14"/>
  <c r="C27" i="14"/>
  <c r="C1014" i="14"/>
  <c r="C973" i="14"/>
  <c r="C1302" i="14"/>
  <c r="C1223" i="14"/>
  <c r="C84" i="14"/>
  <c r="C86" i="14"/>
  <c r="C91" i="14"/>
  <c r="C211" i="14"/>
  <c r="C971" i="14"/>
  <c r="C970" i="14"/>
  <c r="C984" i="14"/>
  <c r="C1255" i="14"/>
  <c r="C613" i="14"/>
  <c r="C605" i="14"/>
  <c r="C1084" i="14"/>
  <c r="C632" i="14"/>
  <c r="C883" i="14"/>
  <c r="C1248" i="14"/>
  <c r="C604" i="14"/>
  <c r="C1327" i="14"/>
  <c r="C583" i="14"/>
  <c r="C711" i="14"/>
  <c r="C532" i="14"/>
  <c r="C1267" i="14"/>
  <c r="C878" i="14"/>
  <c r="C65" i="14"/>
  <c r="C625" i="14"/>
  <c r="C51" i="14"/>
  <c r="C58" i="14"/>
  <c r="C704" i="14"/>
  <c r="C961" i="14"/>
  <c r="C207" i="14"/>
  <c r="C569" i="14"/>
  <c r="C234" i="14"/>
  <c r="C1222" i="14"/>
  <c r="C299" i="14"/>
  <c r="C775" i="14"/>
  <c r="C42" i="14"/>
  <c r="C783" i="14"/>
  <c r="C1071" i="14"/>
  <c r="C320" i="14"/>
  <c r="C222" i="14"/>
  <c r="C221" i="14"/>
  <c r="C69" i="14"/>
  <c r="C71" i="14"/>
  <c r="C219" i="14"/>
  <c r="C1145" i="14"/>
  <c r="C325" i="14"/>
  <c r="C454" i="14"/>
  <c r="C926" i="14"/>
  <c r="C95" i="14"/>
  <c r="C690" i="14"/>
  <c r="C916" i="14"/>
  <c r="C1239" i="14"/>
  <c r="C1213" i="14"/>
  <c r="C194" i="14"/>
  <c r="C1215" i="14"/>
  <c r="C1212" i="14"/>
  <c r="C105" i="14"/>
  <c r="C609" i="14"/>
  <c r="C249" i="14"/>
  <c r="C889" i="14"/>
  <c r="C259" i="14"/>
  <c r="C375" i="14"/>
  <c r="C290" i="14"/>
  <c r="C369" i="14"/>
  <c r="C88" i="14"/>
  <c r="C962" i="14"/>
  <c r="C394" i="14"/>
  <c r="C395" i="14"/>
  <c r="C1095" i="14"/>
  <c r="C697" i="14"/>
  <c r="C1283" i="14"/>
  <c r="C128" i="14"/>
  <c r="C852" i="14"/>
  <c r="C1279" i="14"/>
  <c r="C1312" i="14"/>
  <c r="C59" i="14"/>
  <c r="C210" i="14"/>
  <c r="C773" i="14"/>
  <c r="C57" i="14"/>
  <c r="C56" i="14"/>
  <c r="C253" i="14"/>
  <c r="C378" i="14"/>
  <c r="C66" i="14"/>
  <c r="C1277" i="14"/>
  <c r="C1166" i="14"/>
  <c r="C734" i="14"/>
  <c r="C718" i="14"/>
  <c r="C480" i="14"/>
  <c r="C1290" i="14"/>
  <c r="C907" i="14"/>
  <c r="C531" i="14"/>
  <c r="C559" i="14"/>
  <c r="C560" i="14"/>
  <c r="C921" i="14"/>
  <c r="C245" i="14"/>
  <c r="C67" i="14"/>
  <c r="C246" i="14"/>
  <c r="C1299" i="14"/>
  <c r="C1211" i="14"/>
  <c r="C1162" i="14"/>
  <c r="C918" i="14"/>
  <c r="C897" i="14"/>
  <c r="C624" i="14"/>
  <c r="C623" i="14"/>
  <c r="C458" i="14"/>
  <c r="C457" i="14"/>
  <c r="C94" i="14"/>
  <c r="C74" i="14"/>
  <c r="K168" i="14"/>
  <c r="K256" i="14"/>
  <c r="K1310" i="14"/>
  <c r="K873" i="14"/>
  <c r="K1160" i="14"/>
  <c r="K547" i="14"/>
  <c r="K1189" i="14"/>
  <c r="K287" i="14"/>
  <c r="K952" i="14"/>
  <c r="K1150" i="14"/>
  <c r="K1203" i="14"/>
  <c r="K408" i="14"/>
  <c r="K950" i="14"/>
  <c r="K1314" i="14"/>
  <c r="K1251" i="14"/>
  <c r="K1157" i="14"/>
  <c r="K1092" i="14"/>
  <c r="K340" i="14"/>
  <c r="K514" i="14"/>
  <c r="K983" i="14"/>
  <c r="K1333" i="14"/>
  <c r="K511" i="14"/>
  <c r="K886" i="14"/>
  <c r="K360" i="14"/>
  <c r="K1264" i="14"/>
  <c r="K947" i="14"/>
  <c r="K946" i="14"/>
  <c r="K177" i="14"/>
  <c r="K409" i="14"/>
  <c r="K681" i="14"/>
  <c r="K1285" i="14"/>
  <c r="K654" i="14"/>
  <c r="K845" i="14"/>
  <c r="K1196" i="14"/>
  <c r="K1276" i="14"/>
  <c r="K554" i="14"/>
  <c r="K1199" i="14"/>
  <c r="K327" i="14"/>
  <c r="K328" i="14"/>
  <c r="K618" i="14"/>
  <c r="K601" i="14"/>
  <c r="K603" i="14"/>
  <c r="K420" i="14"/>
  <c r="K1194" i="14"/>
  <c r="K178" i="14"/>
  <c r="K48" i="14"/>
  <c r="K482" i="14"/>
  <c r="K1143" i="14"/>
  <c r="K49" i="14"/>
  <c r="K1233" i="14"/>
  <c r="K1191" i="14"/>
  <c r="K1005" i="14"/>
  <c r="K548" i="14"/>
  <c r="K657" i="14"/>
  <c r="K580" i="14"/>
  <c r="K686" i="14"/>
  <c r="K1208" i="14"/>
  <c r="K1305" i="14"/>
  <c r="K470" i="14"/>
  <c r="K384" i="14"/>
  <c r="K446" i="14"/>
  <c r="K203" i="14"/>
  <c r="K978" i="14"/>
  <c r="K140" i="14"/>
  <c r="K1295" i="14"/>
  <c r="K516" i="14"/>
  <c r="K1238" i="14"/>
  <c r="K47" i="14"/>
  <c r="K414" i="14"/>
  <c r="K1042" i="14"/>
  <c r="K546" i="14"/>
  <c r="K1003" i="14"/>
  <c r="K1045" i="14"/>
  <c r="K1049" i="14"/>
  <c r="K791" i="14"/>
  <c r="K790" i="14"/>
  <c r="K789" i="14"/>
  <c r="K410" i="14"/>
  <c r="K412" i="14"/>
  <c r="K826" i="14"/>
  <c r="K712" i="14"/>
  <c r="K568" i="14"/>
  <c r="K782" i="14"/>
  <c r="K1234" i="14"/>
  <c r="K522" i="14"/>
  <c r="K421" i="14"/>
  <c r="K1091" i="14"/>
  <c r="K667" i="14"/>
  <c r="K225" i="14"/>
  <c r="K1195" i="14"/>
  <c r="K288" i="14"/>
  <c r="K615" i="14"/>
  <c r="K723" i="14"/>
  <c r="K1070" i="14"/>
  <c r="K398" i="14"/>
  <c r="K815" i="14"/>
  <c r="K385" i="14"/>
  <c r="K582" i="14"/>
  <c r="K386" i="14"/>
  <c r="K517" i="14"/>
  <c r="K581" i="14"/>
  <c r="K257" i="14"/>
  <c r="K647" i="14"/>
  <c r="K209" i="14"/>
  <c r="K164" i="14"/>
  <c r="K614" i="14"/>
  <c r="K1072" i="14"/>
  <c r="K1024" i="14"/>
  <c r="K103" i="14"/>
  <c r="K658" i="14"/>
  <c r="K549" i="14"/>
  <c r="K1170" i="14"/>
  <c r="K1172" i="14"/>
  <c r="K1090" i="14"/>
  <c r="K28" i="14"/>
  <c r="K1315" i="14"/>
  <c r="K575" i="14"/>
  <c r="K465" i="14"/>
  <c r="K1198" i="14"/>
  <c r="K1193" i="14"/>
  <c r="K1209" i="14"/>
  <c r="K1205" i="14"/>
  <c r="K1204" i="14"/>
  <c r="K169" i="14"/>
  <c r="K255" i="14"/>
  <c r="K413" i="14"/>
  <c r="K1330" i="14"/>
  <c r="K528" i="14"/>
  <c r="K426" i="14"/>
  <c r="K1263" i="14"/>
  <c r="K111" i="14"/>
  <c r="K1006" i="14"/>
  <c r="K496" i="14"/>
  <c r="K1169" i="14"/>
  <c r="K250" i="14"/>
  <c r="K781" i="14"/>
  <c r="K444" i="14"/>
  <c r="K1173" i="14"/>
  <c r="K485" i="14"/>
  <c r="K585" i="14"/>
  <c r="K1231" i="14"/>
  <c r="K849" i="14"/>
  <c r="K1171" i="14"/>
  <c r="K975" i="14"/>
  <c r="K237" i="14"/>
  <c r="K925" i="14"/>
  <c r="K1321" i="14"/>
  <c r="K1017" i="14"/>
  <c r="K1192" i="14"/>
  <c r="K188" i="14"/>
  <c r="K232" i="14"/>
  <c r="K721" i="14"/>
  <c r="K371" i="14"/>
  <c r="K1249" i="14"/>
  <c r="K449" i="14"/>
  <c r="K53" i="14"/>
  <c r="K590" i="14"/>
  <c r="K417" i="14"/>
  <c r="K429" i="14"/>
  <c r="K1019" i="14"/>
  <c r="K747" i="14"/>
  <c r="K699" i="14"/>
  <c r="K579" i="14"/>
  <c r="K679" i="14"/>
  <c r="K264" i="14"/>
  <c r="K200" i="14"/>
  <c r="K1131" i="14"/>
  <c r="K1001" i="14"/>
  <c r="K959" i="14"/>
  <c r="K391" i="14"/>
  <c r="K82" i="14"/>
  <c r="K229" i="14"/>
  <c r="K768" i="14"/>
  <c r="K265" i="14"/>
  <c r="K166" i="14"/>
  <c r="K865" i="14"/>
  <c r="K659" i="14"/>
  <c r="K1086" i="14"/>
  <c r="K535" i="14"/>
  <c r="K443" i="14"/>
  <c r="K1240" i="14"/>
  <c r="K101" i="14"/>
  <c r="K1119" i="14"/>
  <c r="K1123" i="14"/>
  <c r="K387" i="14"/>
  <c r="K719" i="14"/>
  <c r="K871" i="14"/>
  <c r="K163" i="14"/>
  <c r="K774" i="14"/>
  <c r="K113" i="14"/>
  <c r="K100" i="14"/>
  <c r="K1326" i="14"/>
  <c r="K564" i="14"/>
  <c r="K44" i="14"/>
  <c r="K683" i="14"/>
  <c r="K93" i="14"/>
  <c r="K379" i="14"/>
  <c r="K1094" i="14"/>
  <c r="K574" i="14"/>
  <c r="K1177" i="14"/>
  <c r="K185" i="14"/>
  <c r="K488" i="14"/>
  <c r="K61" i="14"/>
  <c r="K279" i="14"/>
  <c r="K1146" i="14"/>
  <c r="K19" i="14"/>
  <c r="K1135" i="14"/>
  <c r="K979" i="14"/>
  <c r="K1226" i="14"/>
  <c r="K941" i="14"/>
  <c r="K672" i="14"/>
  <c r="K176" i="14"/>
  <c r="K1134" i="14"/>
  <c r="K1133" i="14"/>
  <c r="K133" i="14"/>
  <c r="K1010" i="14"/>
  <c r="K404" i="14"/>
  <c r="K990" i="14"/>
  <c r="K29" i="14"/>
  <c r="K630" i="14"/>
  <c r="K122" i="14"/>
  <c r="K891" i="14"/>
  <c r="K882" i="14"/>
  <c r="K887" i="14"/>
  <c r="K584" i="14"/>
  <c r="K1079" i="14"/>
  <c r="K640" i="14"/>
  <c r="K953" i="14"/>
  <c r="K23" i="14"/>
  <c r="K1229" i="14"/>
  <c r="K863" i="14"/>
  <c r="K1329" i="14"/>
  <c r="K502" i="14"/>
  <c r="K1268" i="14"/>
  <c r="K832" i="14"/>
  <c r="K700" i="14"/>
  <c r="K37" i="14"/>
  <c r="K175" i="14"/>
  <c r="K479" i="14"/>
  <c r="K1051" i="14"/>
  <c r="K997" i="14"/>
  <c r="K787" i="14"/>
  <c r="K626" i="14"/>
  <c r="K183" i="14"/>
  <c r="K184" i="14"/>
  <c r="K1149" i="14"/>
  <c r="K965" i="14"/>
  <c r="K573" i="14"/>
  <c r="K602" i="14"/>
  <c r="K1074" i="14"/>
  <c r="K115" i="14"/>
  <c r="K741" i="14"/>
  <c r="K1296" i="14"/>
  <c r="K348" i="14"/>
  <c r="K730" i="14"/>
  <c r="K1080" i="14"/>
  <c r="K490" i="14"/>
  <c r="K393" i="14"/>
  <c r="K748" i="14"/>
  <c r="K758" i="14"/>
  <c r="K708" i="14"/>
  <c r="K991" i="14"/>
  <c r="K570" i="14"/>
  <c r="K619" i="14"/>
  <c r="K606" i="14"/>
  <c r="K1225" i="14"/>
  <c r="K860" i="14"/>
  <c r="K205" i="14"/>
  <c r="K834" i="14"/>
  <c r="K597" i="14"/>
  <c r="K1139" i="14"/>
  <c r="K1257" i="14"/>
  <c r="K844" i="14"/>
  <c r="K63" i="14"/>
  <c r="K1018" i="14"/>
  <c r="K948" i="14"/>
  <c r="K349" i="14"/>
  <c r="K994" i="14"/>
  <c r="K254" i="14"/>
  <c r="K645" i="14"/>
  <c r="K466" i="14"/>
  <c r="K720" i="14"/>
  <c r="K617" i="14"/>
  <c r="K1252" i="14"/>
  <c r="K399" i="14"/>
  <c r="K275" i="14"/>
  <c r="K316" i="14"/>
  <c r="K611" i="14"/>
  <c r="K956" i="14"/>
  <c r="K214" i="14"/>
  <c r="K90" i="14"/>
  <c r="K9" i="14"/>
  <c r="K145" i="14"/>
  <c r="K1337" i="14"/>
  <c r="K833" i="14"/>
  <c r="K1012" i="14"/>
  <c r="K1331" i="14"/>
  <c r="K503" i="14"/>
  <c r="K656" i="14"/>
  <c r="K306" i="14"/>
  <c r="K810" i="14"/>
  <c r="K484" i="14"/>
  <c r="K1033" i="14"/>
  <c r="K493" i="14"/>
  <c r="K1096" i="14"/>
  <c r="K616" i="14"/>
  <c r="K702" i="14"/>
  <c r="K54" i="14"/>
  <c r="K750" i="14"/>
  <c r="K22" i="14"/>
  <c r="K943" i="14"/>
  <c r="K1148" i="14"/>
  <c r="K424" i="14"/>
  <c r="K544" i="14"/>
  <c r="K416" i="14"/>
  <c r="K419" i="14"/>
  <c r="K365" i="14"/>
  <c r="K1237" i="14"/>
  <c r="K1167" i="14"/>
  <c r="K859" i="14"/>
  <c r="K853" i="14"/>
  <c r="K1159" i="14"/>
  <c r="K1026" i="14"/>
  <c r="K588" i="14"/>
  <c r="K1259" i="14"/>
  <c r="K1309" i="14"/>
  <c r="K1288" i="14"/>
  <c r="K1002" i="14"/>
  <c r="K819" i="14"/>
  <c r="K329" i="14"/>
  <c r="K829" i="14"/>
  <c r="K1218" i="14"/>
  <c r="K1313" i="14"/>
  <c r="K1293" i="14"/>
  <c r="K1292" i="14"/>
  <c r="K1294" i="14"/>
  <c r="K26" i="14"/>
  <c r="K793" i="14"/>
  <c r="K14" i="14"/>
  <c r="K903" i="14"/>
  <c r="K312" i="14"/>
  <c r="K1052" i="14"/>
  <c r="K1158" i="14"/>
  <c r="K1332" i="14"/>
  <c r="K1138" i="14"/>
  <c r="K513" i="14"/>
  <c r="K780" i="14"/>
  <c r="K1282" i="14"/>
  <c r="K104" i="14"/>
  <c r="K96" i="14"/>
  <c r="K968" i="14"/>
  <c r="K1300" i="14"/>
  <c r="K1286" i="14"/>
  <c r="K142" i="14"/>
  <c r="K677" i="14"/>
  <c r="K966" i="14"/>
  <c r="K756" i="14"/>
  <c r="K8" i="14"/>
  <c r="K243" i="14"/>
  <c r="K638" i="14"/>
  <c r="K589" i="14"/>
  <c r="K1338" i="14"/>
  <c r="K1336" i="14"/>
  <c r="K1320" i="14"/>
  <c r="K767" i="14"/>
  <c r="K766" i="14"/>
  <c r="K525" i="14"/>
  <c r="K510" i="14"/>
  <c r="K521" i="14"/>
  <c r="K524" i="14"/>
  <c r="K460" i="14"/>
  <c r="K352" i="14"/>
  <c r="K353" i="14"/>
  <c r="K341" i="14"/>
  <c r="K1154" i="14"/>
  <c r="K1261" i="14"/>
  <c r="K1168" i="14"/>
  <c r="K1217" i="14"/>
  <c r="K300" i="14"/>
  <c r="K1155" i="14"/>
  <c r="K1141" i="14"/>
  <c r="K982" i="14"/>
  <c r="K799" i="14"/>
  <c r="K1037" i="14"/>
  <c r="K706" i="14"/>
  <c r="K187" i="14"/>
  <c r="K302" i="14"/>
  <c r="K939" i="14"/>
  <c r="K1304" i="14"/>
  <c r="K318" i="14"/>
  <c r="K208" i="14"/>
  <c r="K1016" i="14"/>
  <c r="K821" i="14"/>
  <c r="K879" i="14"/>
  <c r="K967" i="14"/>
  <c r="K652" i="14"/>
  <c r="K195" i="14"/>
  <c r="K1029" i="14"/>
  <c r="K1028" i="14"/>
  <c r="K707" i="14"/>
  <c r="K713" i="14"/>
  <c r="K1202" i="14"/>
  <c r="K553" i="14"/>
  <c r="K1207" i="14"/>
  <c r="K1076" i="14"/>
  <c r="K180" i="14"/>
  <c r="K1156" i="14"/>
  <c r="K85" i="14"/>
  <c r="K322" i="14"/>
  <c r="K362" i="14"/>
  <c r="K875" i="14"/>
  <c r="K366" i="14"/>
  <c r="K1110" i="14"/>
  <c r="K890" i="14"/>
  <c r="K1013" i="14"/>
  <c r="K1027" i="14"/>
  <c r="K993" i="14"/>
  <c r="K227" i="14"/>
  <c r="K835" i="14"/>
  <c r="K1043" i="14"/>
  <c r="K473" i="14"/>
  <c r="K1153" i="14"/>
  <c r="K332" i="14"/>
  <c r="K179" i="14"/>
  <c r="K746" i="14"/>
  <c r="K270" i="14"/>
  <c r="K794" i="14"/>
  <c r="K79" i="14"/>
  <c r="K174" i="14"/>
  <c r="K805" i="14"/>
  <c r="K868" i="14"/>
  <c r="K154" i="14"/>
  <c r="K368" i="14"/>
  <c r="K144" i="14"/>
  <c r="K600" i="14"/>
  <c r="K307" i="14"/>
  <c r="K236" i="14"/>
  <c r="K992" i="14"/>
  <c r="K114" i="14"/>
  <c r="K1101" i="14"/>
  <c r="K1102" i="14"/>
  <c r="K737" i="14"/>
  <c r="K1289" i="14"/>
  <c r="K1256" i="14"/>
  <c r="K715" i="14"/>
  <c r="K669" i="14"/>
  <c r="K837" i="14"/>
  <c r="K668" i="14"/>
  <c r="K714" i="14"/>
  <c r="K987" i="14"/>
  <c r="K895" i="14"/>
  <c r="K224" i="14"/>
  <c r="K1228" i="14"/>
  <c r="K116" i="14"/>
  <c r="K418" i="14"/>
  <c r="K840" i="14"/>
  <c r="K462" i="14"/>
  <c r="K866" i="14"/>
  <c r="K1140" i="14"/>
  <c r="K751" i="14"/>
  <c r="K539" i="14"/>
  <c r="K818" i="14"/>
  <c r="K244" i="14"/>
  <c r="K1046" i="14"/>
  <c r="K388" i="14"/>
  <c r="K739" i="14"/>
  <c r="K902" i="14"/>
  <c r="K996" i="14"/>
  <c r="K838" i="14"/>
  <c r="K284" i="14"/>
  <c r="K204" i="14"/>
  <c r="K15" i="14"/>
  <c r="K18" i="14"/>
  <c r="K1053" i="14"/>
  <c r="K1266" i="14"/>
  <c r="K762" i="14"/>
  <c r="K545" i="14"/>
  <c r="K261" i="14"/>
  <c r="K562" i="14"/>
  <c r="K158" i="14"/>
  <c r="K501" i="14"/>
  <c r="K1183" i="14"/>
  <c r="K326" i="14"/>
  <c r="K563" i="14"/>
  <c r="K151" i="14"/>
  <c r="K97" i="14"/>
  <c r="K453" i="14"/>
  <c r="K571" i="14"/>
  <c r="K218" i="14"/>
  <c r="K251" i="14"/>
  <c r="K981" i="14"/>
  <c r="K593" i="14"/>
  <c r="K110" i="14"/>
  <c r="K336" i="14"/>
  <c r="K635" i="14"/>
  <c r="K127" i="14"/>
  <c r="K423" i="14"/>
  <c r="K771" i="14"/>
  <c r="K1009" i="14"/>
  <c r="K346" i="14"/>
  <c r="K1036" i="14"/>
  <c r="K876" i="14"/>
  <c r="K126" i="14"/>
  <c r="K123" i="14"/>
  <c r="K102" i="14"/>
  <c r="K125" i="14"/>
  <c r="K36" i="14"/>
  <c r="K944" i="14"/>
  <c r="K41" i="14"/>
  <c r="K1035" i="14"/>
  <c r="K235" i="14"/>
  <c r="K202" i="14"/>
  <c r="K1050" i="14"/>
  <c r="K1107" i="14"/>
  <c r="K788" i="14"/>
  <c r="K1077" i="14"/>
  <c r="K1073" i="14"/>
  <c r="K406" i="14"/>
  <c r="K908" i="14"/>
  <c r="K1243" i="14"/>
  <c r="K631" i="14"/>
  <c r="K1022" i="14"/>
  <c r="K359" i="14"/>
  <c r="K772" i="14"/>
  <c r="K1114" i="14"/>
  <c r="K820" i="14"/>
  <c r="K262" i="14"/>
  <c r="K761" i="14"/>
  <c r="K25" i="14"/>
  <c r="K198" i="14"/>
  <c r="K674" i="14"/>
  <c r="K1210" i="14"/>
  <c r="K223" i="14"/>
  <c r="K541" i="14"/>
  <c r="K492" i="14"/>
  <c r="K877" i="14"/>
  <c r="K132" i="14"/>
  <c r="K280" i="14"/>
  <c r="K118" i="14"/>
  <c r="K298" i="14"/>
  <c r="K1230" i="14"/>
  <c r="K914" i="14"/>
  <c r="K1275" i="14"/>
  <c r="K476" i="14"/>
  <c r="K800" i="14"/>
  <c r="K161" i="14"/>
  <c r="K765" i="14"/>
  <c r="K226" i="14"/>
  <c r="K644" i="14"/>
  <c r="K347" i="14"/>
  <c r="K1253" i="14"/>
  <c r="K308" i="14"/>
  <c r="K649" i="14"/>
  <c r="K1235" i="14"/>
  <c r="K80" i="14"/>
  <c r="K634" i="14"/>
  <c r="K445" i="14"/>
  <c r="K534" i="14"/>
  <c r="K77" i="14"/>
  <c r="K297" i="14"/>
  <c r="K483" i="14"/>
  <c r="K509" i="14"/>
  <c r="K888" i="14"/>
  <c r="K1106" i="14"/>
  <c r="K665" i="14"/>
  <c r="K440" i="14"/>
  <c r="K1200" i="14"/>
  <c r="K78" i="14"/>
  <c r="K156" i="14"/>
  <c r="K527" i="14"/>
  <c r="K162" i="14"/>
  <c r="K1004" i="14"/>
  <c r="K792" i="14"/>
  <c r="K266" i="14"/>
  <c r="K397" i="14"/>
  <c r="K468" i="14"/>
  <c r="K247" i="14"/>
  <c r="K381" i="14"/>
  <c r="K607" i="14"/>
  <c r="K666" i="14"/>
  <c r="K936" i="14"/>
  <c r="K1025" i="14"/>
  <c r="K695" i="14"/>
  <c r="K136" i="14"/>
  <c r="K1272" i="14"/>
  <c r="K252" i="14"/>
  <c r="K431" i="14"/>
  <c r="K1132" i="14"/>
  <c r="K400" i="14"/>
  <c r="K1069" i="14"/>
  <c r="K45" i="14"/>
  <c r="K271" i="14"/>
  <c r="K337" i="14"/>
  <c r="K822" i="14"/>
  <c r="K717" i="14"/>
  <c r="K1262" i="14"/>
  <c r="K463" i="14"/>
  <c r="K1280" i="14"/>
  <c r="K99" i="14"/>
  <c r="K425" i="14"/>
  <c r="K1129" i="14"/>
  <c r="K303" i="14"/>
  <c r="K120" i="14"/>
  <c r="K324" i="14"/>
  <c r="K744" i="14"/>
  <c r="K752" i="14"/>
  <c r="K17" i="14"/>
  <c r="K2" i="14"/>
  <c r="K206" i="14"/>
  <c r="K367" i="14"/>
  <c r="K825" i="14"/>
  <c r="K1244" i="14"/>
  <c r="K16" i="14"/>
  <c r="K1032" i="14"/>
  <c r="K357" i="14"/>
  <c r="K760" i="14"/>
  <c r="K272" i="14"/>
  <c r="K727" i="14"/>
  <c r="K985" i="14"/>
  <c r="K43" i="14"/>
  <c r="K703" i="14"/>
  <c r="K461" i="14"/>
  <c r="K38" i="14"/>
  <c r="K817" i="14"/>
  <c r="K193" i="14"/>
  <c r="K405" i="14"/>
  <c r="K904" i="14"/>
  <c r="K339" i="14"/>
  <c r="K334" i="14"/>
  <c r="K281" i="14"/>
  <c r="K913" i="14"/>
  <c r="K858" i="14"/>
  <c r="K693" i="14"/>
  <c r="K1130" i="14"/>
  <c r="K518" i="14"/>
  <c r="K1098" i="14"/>
  <c r="K1152" i="14"/>
  <c r="K1122" i="14"/>
  <c r="K777" i="14"/>
  <c r="K230" i="14"/>
  <c r="K46" i="14"/>
  <c r="K1068" i="14"/>
  <c r="K1111" i="14"/>
  <c r="K1178" i="14"/>
  <c r="K1328" i="14"/>
  <c r="K620" i="14"/>
  <c r="K438" i="14"/>
  <c r="K304" i="14"/>
  <c r="K874" i="14"/>
  <c r="K392" i="14"/>
  <c r="K267" i="14"/>
  <c r="K35" i="14"/>
  <c r="K955" i="14"/>
  <c r="K273" i="14"/>
  <c r="K842" i="14"/>
  <c r="K489" i="14"/>
  <c r="K407" i="14"/>
  <c r="K199" i="14"/>
  <c r="K732" i="14"/>
  <c r="K10" i="14"/>
  <c r="K935" i="14"/>
  <c r="K436" i="14"/>
  <c r="K1311" i="14"/>
  <c r="K172" i="14"/>
  <c r="K798" i="14"/>
  <c r="K929" i="14"/>
  <c r="K268" i="14"/>
  <c r="K380" i="14"/>
  <c r="K117" i="14"/>
  <c r="K745" i="14"/>
  <c r="K1087" i="14"/>
  <c r="K314" i="14"/>
  <c r="K283" i="14"/>
  <c r="K170" i="14"/>
  <c r="K130" i="14"/>
  <c r="K295" i="14"/>
  <c r="K764" i="14"/>
  <c r="K894" i="14"/>
  <c r="K55" i="14"/>
  <c r="K622" i="14"/>
  <c r="K323" i="14"/>
  <c r="K155" i="14"/>
  <c r="K512" i="14"/>
  <c r="K182" i="14"/>
  <c r="K1030" i="14"/>
  <c r="K81" i="14"/>
  <c r="K692" i="14"/>
  <c r="K1097" i="14"/>
  <c r="K803" i="14"/>
  <c r="K533" i="14"/>
  <c r="K802" i="14"/>
  <c r="K565" i="14"/>
  <c r="K469" i="14"/>
  <c r="K905" i="14"/>
  <c r="K456" i="14"/>
  <c r="K778" i="14"/>
  <c r="K542" i="14"/>
  <c r="K519" i="14"/>
  <c r="K523" i="14"/>
  <c r="K687" i="14"/>
  <c r="K1216" i="14"/>
  <c r="K1120" i="14"/>
  <c r="K520" i="14"/>
  <c r="K1245" i="14"/>
  <c r="K556" i="14"/>
  <c r="K663" i="14"/>
  <c r="K60" i="14"/>
  <c r="K682" i="14"/>
  <c r="K471" i="14"/>
  <c r="K370" i="14"/>
  <c r="K827" i="14"/>
  <c r="K920" i="14"/>
  <c r="K526" i="14"/>
  <c r="K705" i="14"/>
  <c r="K159" i="14"/>
  <c r="K646" i="14"/>
  <c r="K6" i="14"/>
  <c r="K20" i="14"/>
  <c r="K1065" i="14"/>
  <c r="K33" i="14"/>
  <c r="K770" i="14"/>
  <c r="K938" i="14"/>
  <c r="K779" i="14"/>
  <c r="K361" i="14"/>
  <c r="K577" i="14"/>
  <c r="K149" i="14"/>
  <c r="K150" i="14"/>
  <c r="K716" i="14"/>
  <c r="K709" i="14"/>
  <c r="K846" i="14"/>
  <c r="K735" i="14"/>
  <c r="K867" i="14"/>
  <c r="K89" i="14"/>
  <c r="K197" i="14"/>
  <c r="K415" i="14"/>
  <c r="K621" i="14"/>
  <c r="K186" i="14"/>
  <c r="K505" i="14"/>
  <c r="K372" i="14"/>
  <c r="K403" i="14"/>
  <c r="K107" i="14"/>
  <c r="K437" i="14"/>
  <c r="K892" i="14"/>
  <c r="K1048" i="14"/>
  <c r="K356" i="14"/>
  <c r="K157" i="14"/>
  <c r="K828" i="14"/>
  <c r="K390" i="14"/>
  <c r="K1047" i="14"/>
  <c r="K13" i="14"/>
  <c r="K637" i="14"/>
  <c r="K1182" i="14"/>
  <c r="K986" i="14"/>
  <c r="K1186" i="14"/>
  <c r="K977" i="14"/>
  <c r="K757" i="14"/>
  <c r="K557" i="14"/>
  <c r="K906" i="14"/>
  <c r="K217" i="14"/>
  <c r="K495" i="14"/>
  <c r="K628" i="14"/>
  <c r="K1236" i="14"/>
  <c r="K402" i="14"/>
  <c r="K808" i="14"/>
  <c r="K1038" i="14"/>
  <c r="K1066" i="14"/>
  <c r="K1062" i="14"/>
  <c r="K1054" i="14"/>
  <c r="K1059" i="14"/>
  <c r="K1056" i="14"/>
  <c r="K1057" i="14"/>
  <c r="K286" i="14"/>
  <c r="K494" i="14"/>
  <c r="K893" i="14"/>
  <c r="K843" i="14"/>
  <c r="K269" i="14"/>
  <c r="K242" i="14"/>
  <c r="K823" i="14"/>
  <c r="K228" i="14"/>
  <c r="K452" i="14"/>
  <c r="K143" i="14"/>
  <c r="K870" i="14"/>
  <c r="K957" i="14"/>
  <c r="K743" i="14"/>
  <c r="K276" i="14"/>
  <c r="K880" i="14"/>
  <c r="K1044" i="14"/>
  <c r="K809" i="14"/>
  <c r="K1061" i="14"/>
  <c r="K610" i="14"/>
  <c r="K995" i="14"/>
  <c r="K76" i="14"/>
  <c r="K1040" i="14"/>
  <c r="K1041" i="14"/>
  <c r="K439" i="14"/>
  <c r="K135" i="14"/>
  <c r="K1175" i="14"/>
  <c r="K441" i="14"/>
  <c r="K1078" i="14"/>
  <c r="K24" i="14"/>
  <c r="K292" i="14"/>
  <c r="K831" i="14"/>
  <c r="K736" i="14"/>
  <c r="K1291" i="14"/>
  <c r="K595" i="14"/>
  <c r="K459" i="14"/>
  <c r="K289" i="14"/>
  <c r="K1058" i="14"/>
  <c r="K1064" i="14"/>
  <c r="K550" i="14"/>
  <c r="K1185" i="14"/>
  <c r="K342" i="14"/>
  <c r="K578" i="14"/>
  <c r="K974" i="14"/>
  <c r="K315" i="14"/>
  <c r="K680" i="14"/>
  <c r="K857" i="14"/>
  <c r="K655" i="14"/>
  <c r="K1104" i="14"/>
  <c r="K121" i="14"/>
  <c r="K294" i="14"/>
  <c r="K1118" i="14"/>
  <c r="K796" i="14"/>
  <c r="K309" i="14"/>
  <c r="K1039" i="14"/>
  <c r="K190" i="14"/>
  <c r="K447" i="14"/>
  <c r="K869" i="14"/>
  <c r="K729" i="14"/>
  <c r="K1113" i="14"/>
  <c r="K305" i="14"/>
  <c r="K784" i="14"/>
  <c r="K1060" i="14"/>
  <c r="K928" i="14"/>
  <c r="K64" i="14"/>
  <c r="K1190" i="14"/>
  <c r="K694" i="14"/>
  <c r="K976" i="14"/>
  <c r="K411" i="14"/>
  <c r="K1319" i="14"/>
  <c r="K673" i="14"/>
  <c r="K558" i="14"/>
  <c r="K555" i="14"/>
  <c r="K331" i="14"/>
  <c r="K685" i="14"/>
  <c r="K540" i="14"/>
  <c r="K1184" i="14"/>
  <c r="K241" i="14"/>
  <c r="K451" i="14"/>
  <c r="K653" i="14"/>
  <c r="K1270" i="14"/>
  <c r="K487" i="14"/>
  <c r="K75" i="14"/>
  <c r="K1089" i="14"/>
  <c r="K481" i="14"/>
  <c r="K343" i="14"/>
  <c r="K310" i="14"/>
  <c r="K146" i="14"/>
  <c r="K62" i="14"/>
  <c r="K50" i="14"/>
  <c r="K277" i="14"/>
  <c r="K83" i="14"/>
  <c r="K432" i="14"/>
  <c r="K1147" i="14"/>
  <c r="K830" i="14"/>
  <c r="K215" i="14"/>
  <c r="K475" i="14"/>
  <c r="K958" i="14"/>
  <c r="K836" i="14"/>
  <c r="K530" i="14"/>
  <c r="K119" i="14"/>
  <c r="K73" i="14"/>
  <c r="K68" i="14"/>
  <c r="K274" i="14"/>
  <c r="K21" i="14"/>
  <c r="K1075" i="14"/>
  <c r="K1273" i="14"/>
  <c r="K7" i="14"/>
  <c r="K4" i="14"/>
  <c r="K989" i="14"/>
  <c r="K1067" i="14"/>
  <c r="K960" i="14"/>
  <c r="K330" i="14"/>
  <c r="K233" i="14"/>
  <c r="K1034" i="14"/>
  <c r="K1008" i="14"/>
  <c r="K698" i="14"/>
  <c r="K911" i="14"/>
  <c r="K40" i="14"/>
  <c r="K696" i="14"/>
  <c r="K922" i="14"/>
  <c r="K98" i="14"/>
  <c r="K296" i="14"/>
  <c r="K278" i="14"/>
  <c r="K1165" i="14"/>
  <c r="K651" i="14"/>
  <c r="K769" i="14"/>
  <c r="K814" i="14"/>
  <c r="K785" i="14"/>
  <c r="K377" i="14"/>
  <c r="K1298" i="14"/>
  <c r="K988" i="14"/>
  <c r="K139" i="14"/>
  <c r="K500" i="14"/>
  <c r="K499" i="14"/>
  <c r="K364" i="14"/>
  <c r="K430" i="14"/>
  <c r="K134" i="14"/>
  <c r="K924" i="14"/>
  <c r="K1023" i="14"/>
  <c r="K1093" i="14"/>
  <c r="K1109" i="14"/>
  <c r="K1232" i="14"/>
  <c r="K263" i="14"/>
  <c r="K954" i="14"/>
  <c r="K940" i="14"/>
  <c r="K491" i="14"/>
  <c r="K147" i="14"/>
  <c r="K5" i="14"/>
  <c r="K1121" i="14"/>
  <c r="K738" i="14"/>
  <c r="K335" i="14"/>
  <c r="K598" i="14"/>
  <c r="K39" i="14"/>
  <c r="K508" i="14"/>
  <c r="K1260" i="14"/>
  <c r="K1174" i="14"/>
  <c r="K201" i="14"/>
  <c r="K1112" i="14"/>
  <c r="K1088" i="14"/>
  <c r="K1281" i="14"/>
  <c r="K1227" i="14"/>
  <c r="K942" i="14"/>
  <c r="K363" i="14"/>
  <c r="K612" i="14"/>
  <c r="K1325" i="14"/>
  <c r="K912" i="14"/>
  <c r="K72" i="14"/>
  <c r="K231" i="14"/>
  <c r="K754" i="14"/>
  <c r="K980" i="14"/>
  <c r="K561" i="14"/>
  <c r="K537" i="14"/>
  <c r="K755" i="14"/>
  <c r="K839" i="14"/>
  <c r="K486" i="14"/>
  <c r="K910" i="14"/>
  <c r="K317" i="14"/>
  <c r="K850" i="14"/>
  <c r="K112" i="14"/>
  <c r="K12" i="14"/>
  <c r="K401" i="14"/>
  <c r="K31" i="14"/>
  <c r="K293" i="14"/>
  <c r="K795" i="14"/>
  <c r="K301" i="14"/>
  <c r="K507" i="14"/>
  <c r="K937" i="14"/>
  <c r="K538" i="14"/>
  <c r="K282" i="14"/>
  <c r="K422" i="14"/>
  <c r="K1115" i="14"/>
  <c r="K153" i="14"/>
  <c r="K383" i="14"/>
  <c r="K740" i="14"/>
  <c r="K382" i="14"/>
  <c r="K627" i="14"/>
  <c r="K724" i="14"/>
  <c r="K192" i="14"/>
  <c r="K909" i="14"/>
  <c r="K599" i="14"/>
  <c r="K191" i="14"/>
  <c r="K650" i="14"/>
  <c r="K319" i="14"/>
  <c r="K181" i="14"/>
  <c r="K167" i="14"/>
  <c r="K881" i="14"/>
  <c r="K478" i="14"/>
  <c r="K1021" i="14"/>
  <c r="K321" i="14"/>
  <c r="K1108" i="14"/>
  <c r="K586" i="14"/>
  <c r="K345" i="14"/>
  <c r="K1020" i="14"/>
  <c r="K1085" i="14"/>
  <c r="K354" i="14"/>
  <c r="K173" i="14"/>
  <c r="K165" i="14"/>
  <c r="K358" i="14"/>
  <c r="K427" i="14"/>
  <c r="K313" i="14"/>
  <c r="K1151" i="14"/>
  <c r="K497" i="14"/>
  <c r="K152" i="14"/>
  <c r="K1011" i="14"/>
  <c r="K917" i="14"/>
  <c r="K1179" i="14"/>
  <c r="K1063" i="14"/>
  <c r="K1126" i="14"/>
  <c r="K1306" i="14"/>
  <c r="K753" i="14"/>
  <c r="K899" i="14"/>
  <c r="K923" i="14"/>
  <c r="K932" i="14"/>
  <c r="K213" i="14"/>
  <c r="K949" i="14"/>
  <c r="K92" i="14"/>
  <c r="K472" i="14"/>
  <c r="K742" i="14"/>
  <c r="K464" i="14"/>
  <c r="K435" i="14"/>
  <c r="K963" i="14"/>
  <c r="K239" i="14"/>
  <c r="K872" i="14"/>
  <c r="K972" i="14"/>
  <c r="K1323" i="14"/>
  <c r="K629" i="14"/>
  <c r="K919" i="14"/>
  <c r="K396" i="14"/>
  <c r="K504" i="14"/>
  <c r="K1214" i="14"/>
  <c r="K1136" i="14"/>
  <c r="K455" i="14"/>
  <c r="K915" i="14"/>
  <c r="K373" i="14"/>
  <c r="K543" i="14"/>
  <c r="K1055" i="14"/>
  <c r="K664" i="14"/>
  <c r="K927" i="14"/>
  <c r="K951" i="14"/>
  <c r="K728" i="14"/>
  <c r="K806" i="14"/>
  <c r="K1176" i="14"/>
  <c r="K1246" i="14"/>
  <c r="K477" i="14"/>
  <c r="K433" i="14"/>
  <c r="K1318" i="14"/>
  <c r="K1307" i="14"/>
  <c r="K675" i="14"/>
  <c r="K450" i="14"/>
  <c r="K434" i="14"/>
  <c r="K285" i="14"/>
  <c r="K856" i="14"/>
  <c r="K1258" i="14"/>
  <c r="K11" i="14"/>
  <c r="K594" i="14"/>
  <c r="K885" i="14"/>
  <c r="K671" i="14"/>
  <c r="K34" i="14"/>
  <c r="K933" i="14"/>
  <c r="K591" i="14"/>
  <c r="K662" i="14"/>
  <c r="K137" i="14"/>
  <c r="K1271" i="14"/>
  <c r="K639" i="14"/>
  <c r="K1301" i="14"/>
  <c r="K1254" i="14"/>
  <c r="K1099" i="14"/>
  <c r="K52" i="14"/>
  <c r="K851" i="14"/>
  <c r="K428" i="14"/>
  <c r="K1274" i="14"/>
  <c r="K1335" i="14"/>
  <c r="K1117" i="14"/>
  <c r="K1206" i="14"/>
  <c r="K1201" i="14"/>
  <c r="K1224" i="14"/>
  <c r="K1015" i="14"/>
  <c r="K969" i="14"/>
  <c r="K1303" i="14"/>
  <c r="K841" i="14"/>
  <c r="K1181" i="14"/>
  <c r="K1247" i="14"/>
  <c r="K661" i="14"/>
  <c r="K551" i="14"/>
  <c r="K964" i="14"/>
  <c r="K797" i="14"/>
  <c r="K847" i="14"/>
  <c r="K1316" i="14"/>
  <c r="K733" i="14"/>
  <c r="K641" i="14"/>
  <c r="K1000" i="14"/>
  <c r="K776" i="14"/>
  <c r="K934" i="14"/>
  <c r="K1297" i="14"/>
  <c r="K3" i="14"/>
  <c r="K1324" i="14"/>
  <c r="K32" i="14"/>
  <c r="K1317" i="14"/>
  <c r="K1161" i="14"/>
  <c r="K1103" i="14"/>
  <c r="K448" i="14"/>
  <c r="K998" i="14"/>
  <c r="K855" i="14"/>
  <c r="K824" i="14"/>
  <c r="K811" i="14"/>
  <c r="K633" i="14"/>
  <c r="K1322" i="14"/>
  <c r="K1081" i="14"/>
  <c r="K854" i="14"/>
  <c r="K596" i="14"/>
  <c r="K260" i="14"/>
  <c r="K898" i="14"/>
  <c r="K1221" i="14"/>
  <c r="K1220" i="14"/>
  <c r="K291" i="14"/>
  <c r="K1083" i="14"/>
  <c r="K1142" i="14"/>
  <c r="K148" i="14"/>
  <c r="K1334" i="14"/>
  <c r="K552" i="14"/>
  <c r="K1127" i="14"/>
  <c r="K344" i="14"/>
  <c r="K30" i="14"/>
  <c r="K688" i="14"/>
  <c r="K1269" i="14"/>
  <c r="K749" i="14"/>
  <c r="K689" i="14"/>
  <c r="K1144" i="14"/>
  <c r="K131" i="14"/>
  <c r="K160" i="14"/>
  <c r="K1187" i="14"/>
  <c r="K660" i="14"/>
  <c r="K350" i="14"/>
  <c r="K389" i="14"/>
  <c r="K731" i="14"/>
  <c r="K643" i="14"/>
  <c r="K648" i="14"/>
  <c r="K636" i="14"/>
  <c r="K684" i="14"/>
  <c r="K1031" i="14"/>
  <c r="K498" i="14"/>
  <c r="K1250" i="14"/>
  <c r="K376" i="14"/>
  <c r="K212" i="14"/>
  <c r="K759" i="14"/>
  <c r="K1128" i="14"/>
  <c r="K442" i="14"/>
  <c r="K1180" i="14"/>
  <c r="K1241" i="14"/>
  <c r="K1265" i="14"/>
  <c r="K710" i="14"/>
  <c r="K1284" i="14"/>
  <c r="K1278" i="14"/>
  <c r="K567" i="14"/>
  <c r="K1100" i="14"/>
  <c r="K801" i="14"/>
  <c r="K901" i="14"/>
  <c r="K862" i="14"/>
  <c r="K1137" i="14"/>
  <c r="K864" i="14"/>
  <c r="K896" i="14"/>
  <c r="K106" i="14"/>
  <c r="K87" i="14"/>
  <c r="K1007" i="14"/>
  <c r="K70" i="14"/>
  <c r="K1125" i="14"/>
  <c r="K216" i="14"/>
  <c r="K900" i="14"/>
  <c r="K240" i="14"/>
  <c r="K467" i="14"/>
  <c r="K108" i="14"/>
  <c r="K109" i="14"/>
  <c r="K220" i="14"/>
  <c r="K258" i="14"/>
  <c r="K238" i="14"/>
  <c r="K1105" i="14"/>
  <c r="K515" i="14"/>
  <c r="K1164" i="14"/>
  <c r="K311" i="14"/>
  <c r="K763" i="14"/>
  <c r="K1197" i="14"/>
  <c r="K930" i="14"/>
  <c r="K374" i="14"/>
  <c r="K536" i="14"/>
  <c r="K189" i="14"/>
  <c r="K676" i="14"/>
  <c r="K945" i="14"/>
  <c r="K248" i="14"/>
  <c r="K138" i="14"/>
  <c r="K1124" i="14"/>
  <c r="K813" i="14"/>
  <c r="K171" i="14"/>
  <c r="K141" i="14"/>
  <c r="K124" i="14"/>
  <c r="K816" i="14"/>
  <c r="K333" i="14"/>
  <c r="K701" i="14"/>
  <c r="K848" i="14"/>
  <c r="K592" i="14"/>
  <c r="K474" i="14"/>
  <c r="K129" i="14"/>
  <c r="K338" i="14"/>
  <c r="K529" i="14"/>
  <c r="K722" i="14"/>
  <c r="K726" i="14"/>
  <c r="K725" i="14"/>
  <c r="K1287" i="14"/>
  <c r="K196" i="14"/>
  <c r="K999" i="14"/>
  <c r="K807" i="14"/>
  <c r="K587" i="14"/>
  <c r="K608" i="14"/>
  <c r="K884" i="14"/>
  <c r="K786" i="14"/>
  <c r="K351" i="14"/>
  <c r="K804" i="14"/>
  <c r="K1188" i="14"/>
  <c r="K576" i="14"/>
  <c r="K642" i="14"/>
  <c r="K572" i="14"/>
  <c r="K566" i="14"/>
  <c r="K1082" i="14"/>
  <c r="K931" i="14"/>
  <c r="K670" i="14"/>
  <c r="K355" i="14"/>
  <c r="K812" i="14"/>
  <c r="K1219" i="14"/>
  <c r="K1308" i="14"/>
  <c r="K1242" i="14"/>
  <c r="K678" i="14"/>
  <c r="K1163" i="14"/>
  <c r="K861" i="14"/>
  <c r="K1116" i="14"/>
  <c r="K691" i="14"/>
  <c r="K506" i="14"/>
  <c r="K27" i="14"/>
  <c r="K1014" i="14"/>
  <c r="K973" i="14"/>
  <c r="K1302" i="14"/>
  <c r="K1223" i="14"/>
  <c r="K84" i="14"/>
  <c r="K86" i="14"/>
  <c r="K91" i="14"/>
  <c r="K211" i="14"/>
  <c r="K971" i="14"/>
  <c r="K970" i="14"/>
  <c r="K984" i="14"/>
  <c r="K1255" i="14"/>
  <c r="K613" i="14"/>
  <c r="K605" i="14"/>
  <c r="K1084" i="14"/>
  <c r="K632" i="14"/>
  <c r="K883" i="14"/>
  <c r="K1248" i="14"/>
  <c r="K604" i="14"/>
  <c r="K1327" i="14"/>
  <c r="K583" i="14"/>
  <c r="K711" i="14"/>
  <c r="K532" i="14"/>
  <c r="K1267" i="14"/>
  <c r="K878" i="14"/>
  <c r="K65" i="14"/>
  <c r="K625" i="14"/>
  <c r="K51" i="14"/>
  <c r="K58" i="14"/>
  <c r="K704" i="14"/>
  <c r="K961" i="14"/>
  <c r="K207" i="14"/>
  <c r="K569" i="14"/>
  <c r="K234" i="14"/>
  <c r="K1222" i="14"/>
  <c r="K299" i="14"/>
  <c r="K775" i="14"/>
  <c r="K42" i="14"/>
  <c r="K783" i="14"/>
  <c r="K1071" i="14"/>
  <c r="K320" i="14"/>
  <c r="K222" i="14"/>
  <c r="K221" i="14"/>
  <c r="K69" i="14"/>
  <c r="K71" i="14"/>
  <c r="K219" i="14"/>
  <c r="K1145" i="14"/>
  <c r="K325" i="14"/>
  <c r="K454" i="14"/>
  <c r="K926" i="14"/>
  <c r="K95" i="14"/>
  <c r="K690" i="14"/>
  <c r="K916" i="14"/>
  <c r="K1239" i="14"/>
  <c r="K1213" i="14"/>
  <c r="K194" i="14"/>
  <c r="K1215" i="14"/>
  <c r="K1212" i="14"/>
  <c r="K105" i="14"/>
  <c r="K609" i="14"/>
  <c r="K249" i="14"/>
  <c r="K889" i="14"/>
  <c r="K259" i="14"/>
  <c r="K375" i="14"/>
  <c r="K290" i="14"/>
  <c r="K369" i="14"/>
  <c r="K88" i="14"/>
  <c r="K962" i="14"/>
  <c r="K394" i="14"/>
  <c r="K395" i="14"/>
  <c r="K1095" i="14"/>
  <c r="K697" i="14"/>
  <c r="K1283" i="14"/>
  <c r="K128" i="14"/>
  <c r="K852" i="14"/>
  <c r="K1279" i="14"/>
  <c r="K1312" i="14"/>
  <c r="K59" i="14"/>
  <c r="K210" i="14"/>
  <c r="K773" i="14"/>
  <c r="K57" i="14"/>
  <c r="K56" i="14"/>
  <c r="K253" i="14"/>
  <c r="K378" i="14"/>
  <c r="K66" i="14"/>
  <c r="K1277" i="14"/>
  <c r="K1166" i="14"/>
  <c r="K734" i="14"/>
  <c r="K718" i="14"/>
  <c r="K480" i="14"/>
  <c r="K1290" i="14"/>
  <c r="K907" i="14"/>
  <c r="K531" i="14"/>
  <c r="K559" i="14"/>
  <c r="K560" i="14"/>
  <c r="K921" i="14"/>
  <c r="K245" i="14"/>
  <c r="K67" i="14"/>
  <c r="K246" i="14"/>
  <c r="K1299" i="14"/>
  <c r="K1211" i="14"/>
  <c r="K1162" i="14"/>
  <c r="K918" i="14"/>
  <c r="K897" i="14"/>
  <c r="K624" i="14"/>
  <c r="K623" i="14"/>
  <c r="K458" i="14"/>
  <c r="K457" i="14"/>
  <c r="K94" i="14"/>
  <c r="K74" i="14"/>
  <c r="AG1212" i="13"/>
  <c r="AF1212" i="13"/>
  <c r="AE1212" i="13"/>
  <c r="AD1212" i="13"/>
  <c r="AC1212" i="13"/>
  <c r="AB1212" i="13"/>
  <c r="AA1212" i="13"/>
  <c r="Z1212" i="13"/>
  <c r="Y1212" i="13"/>
  <c r="X1212" i="13"/>
  <c r="W1212" i="13"/>
  <c r="V1212" i="13"/>
  <c r="U1212" i="13"/>
  <c r="T1212" i="13"/>
  <c r="S1212" i="13"/>
  <c r="R1212" i="13"/>
  <c r="Q1212" i="13"/>
  <c r="P1212" i="13"/>
  <c r="O1212" i="13"/>
  <c r="AG1211" i="13"/>
  <c r="AF1211" i="13"/>
  <c r="AE1211" i="13"/>
  <c r="AD1211" i="13"/>
  <c r="AC1211" i="13"/>
  <c r="AB1211" i="13"/>
  <c r="AA1211" i="13"/>
  <c r="Z1211" i="13"/>
  <c r="Y1211" i="13"/>
  <c r="X1211" i="13"/>
  <c r="W1211" i="13"/>
  <c r="V1211" i="13"/>
  <c r="U1211" i="13"/>
  <c r="T1211" i="13"/>
  <c r="S1211" i="13"/>
  <c r="R1211" i="13"/>
  <c r="Q1211" i="13"/>
  <c r="P1211" i="13"/>
  <c r="O1211" i="13"/>
  <c r="O1214" i="13" s="1"/>
  <c r="N1212" i="13"/>
  <c r="N1211" i="13"/>
  <c r="N1214" i="13" s="1"/>
  <c r="O1158" i="13"/>
  <c r="O1161" i="13" s="1"/>
  <c r="V1161" i="13" s="1"/>
  <c r="P1158" i="13"/>
  <c r="Q1158" i="13"/>
  <c r="R1158" i="13"/>
  <c r="S1158" i="13"/>
  <c r="T1158" i="13"/>
  <c r="U1158" i="13"/>
  <c r="V1158" i="13"/>
  <c r="W1158" i="13"/>
  <c r="W1161" i="13" s="1"/>
  <c r="X1158" i="13"/>
  <c r="Y1158" i="13"/>
  <c r="Z1158" i="13"/>
  <c r="AA1158" i="13"/>
  <c r="AB1158" i="13"/>
  <c r="AC1158" i="13"/>
  <c r="AD1158" i="13"/>
  <c r="AE1158" i="13"/>
  <c r="AF1158" i="13"/>
  <c r="AG1158" i="13"/>
  <c r="O1159" i="13"/>
  <c r="P1159" i="13"/>
  <c r="Q1159" i="13"/>
  <c r="R1159" i="13"/>
  <c r="S1159" i="13"/>
  <c r="T1159" i="13"/>
  <c r="U1159" i="13"/>
  <c r="V1159" i="13"/>
  <c r="W1159" i="13"/>
  <c r="X1159" i="13"/>
  <c r="Y1159" i="13"/>
  <c r="Z1159" i="13"/>
  <c r="AA1159" i="13"/>
  <c r="AB1159" i="13"/>
  <c r="AC1159" i="13"/>
  <c r="AD1159" i="13"/>
  <c r="AE1159" i="13"/>
  <c r="AF1159" i="13"/>
  <c r="AG1159" i="13"/>
  <c r="N1159" i="13"/>
  <c r="N1158" i="13"/>
  <c r="O1150" i="13"/>
  <c r="O1153" i="13" s="1"/>
  <c r="W1153" i="13" s="1"/>
  <c r="P1150" i="13"/>
  <c r="Q1150" i="13"/>
  <c r="R1150" i="13"/>
  <c r="S1150" i="13"/>
  <c r="T1150" i="13"/>
  <c r="U1150" i="13"/>
  <c r="V1150" i="13"/>
  <c r="V1153" i="13" s="1"/>
  <c r="W1150" i="13"/>
  <c r="X1150" i="13"/>
  <c r="Y1150" i="13"/>
  <c r="Z1150" i="13"/>
  <c r="AA1150" i="13"/>
  <c r="AB1150" i="13"/>
  <c r="AC1150" i="13"/>
  <c r="AD1150" i="13"/>
  <c r="AE1150" i="13"/>
  <c r="AF1150" i="13"/>
  <c r="AG1150" i="13"/>
  <c r="O1151" i="13"/>
  <c r="P1151" i="13"/>
  <c r="Q1151" i="13"/>
  <c r="R1151" i="13"/>
  <c r="S1151" i="13"/>
  <c r="T1151" i="13"/>
  <c r="U1151" i="13"/>
  <c r="V1151" i="13"/>
  <c r="W1151" i="13"/>
  <c r="X1151" i="13"/>
  <c r="Y1151" i="13"/>
  <c r="Z1151" i="13"/>
  <c r="AA1151" i="13"/>
  <c r="AB1151" i="13"/>
  <c r="AC1151" i="13"/>
  <c r="AD1151" i="13"/>
  <c r="AE1151" i="13"/>
  <c r="AF1151" i="13"/>
  <c r="AG1151" i="13"/>
  <c r="N1151" i="13"/>
  <c r="N1150" i="13"/>
  <c r="O1110" i="13"/>
  <c r="O1113" i="13" s="1"/>
  <c r="W1113" i="13" s="1"/>
  <c r="P1110" i="13"/>
  <c r="Q1110" i="13"/>
  <c r="R1110" i="13"/>
  <c r="S1110" i="13"/>
  <c r="T1110" i="13"/>
  <c r="U1110" i="13"/>
  <c r="V1110" i="13"/>
  <c r="V1113" i="13" s="1"/>
  <c r="W1110" i="13"/>
  <c r="X1110" i="13"/>
  <c r="Y1110" i="13"/>
  <c r="Z1110" i="13"/>
  <c r="AA1110" i="13"/>
  <c r="AB1110" i="13"/>
  <c r="AC1110" i="13"/>
  <c r="AD1110" i="13"/>
  <c r="AE1110" i="13"/>
  <c r="AF1110" i="13"/>
  <c r="AG1110" i="13"/>
  <c r="O1111" i="13"/>
  <c r="P1111" i="13"/>
  <c r="Q1111" i="13"/>
  <c r="R1111" i="13"/>
  <c r="S1111" i="13"/>
  <c r="T1111" i="13"/>
  <c r="U1111" i="13"/>
  <c r="V1111" i="13"/>
  <c r="W1111" i="13"/>
  <c r="X1111" i="13"/>
  <c r="Y1111" i="13"/>
  <c r="Z1111" i="13"/>
  <c r="AA1111" i="13"/>
  <c r="AB1111" i="13"/>
  <c r="AC1111" i="13"/>
  <c r="AD1111" i="13"/>
  <c r="AE1111" i="13"/>
  <c r="AF1111" i="13"/>
  <c r="AG1111" i="13"/>
  <c r="N1111" i="13"/>
  <c r="N1110" i="13"/>
  <c r="N1113" i="13" s="1"/>
  <c r="N1054" i="13"/>
  <c r="N1053" i="13"/>
  <c r="N1047" i="13"/>
  <c r="N1046" i="13"/>
  <c r="N1049" i="13" s="1"/>
  <c r="P1046" i="13"/>
  <c r="Q1046" i="13"/>
  <c r="R1046" i="13"/>
  <c r="S1046" i="13"/>
  <c r="T1046" i="13"/>
  <c r="U1046" i="13"/>
  <c r="X1046" i="13"/>
  <c r="Y1046" i="13"/>
  <c r="Z1046" i="13"/>
  <c r="AA1046" i="13"/>
  <c r="AB1046" i="13"/>
  <c r="AC1046" i="13"/>
  <c r="AD1046" i="13"/>
  <c r="AE1046" i="13"/>
  <c r="AF1046" i="13"/>
  <c r="AG1046" i="13"/>
  <c r="O1047" i="13"/>
  <c r="P1047" i="13"/>
  <c r="Q1047" i="13"/>
  <c r="R1047" i="13"/>
  <c r="S1047" i="13"/>
  <c r="T1047" i="13"/>
  <c r="U1047" i="13"/>
  <c r="V1047" i="13"/>
  <c r="W1047" i="13"/>
  <c r="X1047" i="13"/>
  <c r="Y1047" i="13"/>
  <c r="Z1047" i="13"/>
  <c r="AA1047" i="13"/>
  <c r="AB1047" i="13"/>
  <c r="AC1047" i="13"/>
  <c r="AD1047" i="13"/>
  <c r="AE1047" i="13"/>
  <c r="AF1047" i="13"/>
  <c r="AG1047" i="13"/>
  <c r="O1024" i="13"/>
  <c r="O1027" i="13" s="1"/>
  <c r="V1027" i="13" s="1"/>
  <c r="P1024" i="13"/>
  <c r="Q1024" i="13"/>
  <c r="R1024" i="13"/>
  <c r="S1024" i="13"/>
  <c r="T1024" i="13"/>
  <c r="U1024" i="13"/>
  <c r="V1024" i="13"/>
  <c r="W1024" i="13"/>
  <c r="W1027" i="13" s="1"/>
  <c r="W1046" i="13" s="1"/>
  <c r="W1049" i="13" s="1"/>
  <c r="X1024" i="13"/>
  <c r="Y1024" i="13"/>
  <c r="Z1024" i="13"/>
  <c r="AA1024" i="13"/>
  <c r="AB1024" i="13"/>
  <c r="AC1024" i="13"/>
  <c r="AD1024" i="13"/>
  <c r="AE1024" i="13"/>
  <c r="AF1024" i="13"/>
  <c r="AG1024" i="13"/>
  <c r="O1025" i="13"/>
  <c r="P1025" i="13"/>
  <c r="Q1025" i="13"/>
  <c r="R1025" i="13"/>
  <c r="S1025" i="13"/>
  <c r="T1025" i="13"/>
  <c r="U1025" i="13"/>
  <c r="V1025" i="13"/>
  <c r="W1025" i="13"/>
  <c r="X1025" i="13"/>
  <c r="Y1025" i="13"/>
  <c r="Z1025" i="13"/>
  <c r="AA1025" i="13"/>
  <c r="AB1025" i="13"/>
  <c r="AC1025" i="13"/>
  <c r="AD1025" i="13"/>
  <c r="AE1025" i="13"/>
  <c r="AF1025" i="13"/>
  <c r="AG1025" i="13"/>
  <c r="N1025" i="13"/>
  <c r="N1024" i="13"/>
  <c r="O1015" i="13"/>
  <c r="O1018" i="13" s="1"/>
  <c r="V1018" i="13" s="1"/>
  <c r="P1015" i="13"/>
  <c r="Q1015" i="13"/>
  <c r="R1015" i="13"/>
  <c r="S1015" i="13"/>
  <c r="T1015" i="13"/>
  <c r="U1015" i="13"/>
  <c r="V1015" i="13"/>
  <c r="W1015" i="13"/>
  <c r="W1018" i="13" s="1"/>
  <c r="X1015" i="13"/>
  <c r="Y1015" i="13"/>
  <c r="Z1015" i="13"/>
  <c r="AA1015" i="13"/>
  <c r="AB1015" i="13"/>
  <c r="AC1015" i="13"/>
  <c r="AD1015" i="13"/>
  <c r="AE1015" i="13"/>
  <c r="AF1015" i="13"/>
  <c r="AG1015" i="13"/>
  <c r="O1016" i="13"/>
  <c r="P1016" i="13"/>
  <c r="Q1016" i="13"/>
  <c r="R1016" i="13"/>
  <c r="S1016" i="13"/>
  <c r="T1016" i="13"/>
  <c r="U1016" i="13"/>
  <c r="V1016" i="13"/>
  <c r="W1016" i="13"/>
  <c r="X1016" i="13"/>
  <c r="Y1016" i="13"/>
  <c r="Z1016" i="13"/>
  <c r="AA1016" i="13"/>
  <c r="AB1016" i="13"/>
  <c r="AC1016" i="13"/>
  <c r="AD1016" i="13"/>
  <c r="AE1016" i="13"/>
  <c r="AF1016" i="13"/>
  <c r="AG1016" i="13"/>
  <c r="N1016" i="13"/>
  <c r="N1015" i="13"/>
  <c r="O1002" i="13"/>
  <c r="P1002" i="13"/>
  <c r="Q1002" i="13"/>
  <c r="R1002" i="13"/>
  <c r="S1002" i="13"/>
  <c r="T1002" i="13"/>
  <c r="U1002" i="13"/>
  <c r="V1002" i="13"/>
  <c r="W1002" i="13"/>
  <c r="X1002" i="13"/>
  <c r="Y1002" i="13"/>
  <c r="Z1002" i="13"/>
  <c r="AA1002" i="13"/>
  <c r="AB1002" i="13"/>
  <c r="AC1002" i="13"/>
  <c r="AD1002" i="13"/>
  <c r="AE1002" i="13"/>
  <c r="AF1002" i="13"/>
  <c r="AG1002" i="13"/>
  <c r="O1003" i="13"/>
  <c r="P1003" i="13"/>
  <c r="Q1003" i="13"/>
  <c r="R1003" i="13"/>
  <c r="S1003" i="13"/>
  <c r="T1003" i="13"/>
  <c r="U1003" i="13"/>
  <c r="V1003" i="13"/>
  <c r="W1003" i="13"/>
  <c r="X1003" i="13"/>
  <c r="Y1003" i="13"/>
  <c r="Z1003" i="13"/>
  <c r="AA1003" i="13"/>
  <c r="AB1003" i="13"/>
  <c r="AC1003" i="13"/>
  <c r="AD1003" i="13"/>
  <c r="AE1003" i="13"/>
  <c r="AF1003" i="13"/>
  <c r="AG1003" i="13"/>
  <c r="N1003" i="13"/>
  <c r="N1002" i="13"/>
  <c r="O997" i="13"/>
  <c r="P997" i="13"/>
  <c r="Q997" i="13"/>
  <c r="R997" i="13"/>
  <c r="S997" i="13"/>
  <c r="T997" i="13"/>
  <c r="U997" i="13"/>
  <c r="V997" i="13"/>
  <c r="W997" i="13"/>
  <c r="X997" i="13"/>
  <c r="Y997" i="13"/>
  <c r="Z997" i="13"/>
  <c r="AA997" i="13"/>
  <c r="AB997" i="13"/>
  <c r="AC997" i="13"/>
  <c r="AD997" i="13"/>
  <c r="AE997" i="13"/>
  <c r="AF997" i="13"/>
  <c r="AG997" i="13"/>
  <c r="O998" i="13"/>
  <c r="P998" i="13"/>
  <c r="Q998" i="13"/>
  <c r="R998" i="13"/>
  <c r="S998" i="13"/>
  <c r="T998" i="13"/>
  <c r="U998" i="13"/>
  <c r="V998" i="13"/>
  <c r="W998" i="13"/>
  <c r="X998" i="13"/>
  <c r="Y998" i="13"/>
  <c r="Z998" i="13"/>
  <c r="AA998" i="13"/>
  <c r="AB998" i="13"/>
  <c r="AC998" i="13"/>
  <c r="AD998" i="13"/>
  <c r="AE998" i="13"/>
  <c r="AF998" i="13"/>
  <c r="AG998" i="13"/>
  <c r="N998" i="13"/>
  <c r="N997" i="13"/>
  <c r="O991" i="13"/>
  <c r="P991" i="13"/>
  <c r="Q991" i="13"/>
  <c r="R991" i="13"/>
  <c r="S991" i="13"/>
  <c r="T991" i="13"/>
  <c r="U991" i="13"/>
  <c r="V991" i="13"/>
  <c r="W991" i="13"/>
  <c r="X991" i="13"/>
  <c r="Y991" i="13"/>
  <c r="Z991" i="13"/>
  <c r="AA991" i="13"/>
  <c r="AB991" i="13"/>
  <c r="AC991" i="13"/>
  <c r="AD991" i="13"/>
  <c r="AE991" i="13"/>
  <c r="AF991" i="13"/>
  <c r="AG991" i="13"/>
  <c r="O992" i="13"/>
  <c r="P992" i="13"/>
  <c r="Q992" i="13"/>
  <c r="R992" i="13"/>
  <c r="S992" i="13"/>
  <c r="T992" i="13"/>
  <c r="U992" i="13"/>
  <c r="V992" i="13"/>
  <c r="W992" i="13"/>
  <c r="X992" i="13"/>
  <c r="Y992" i="13"/>
  <c r="Z992" i="13"/>
  <c r="AA992" i="13"/>
  <c r="AB992" i="13"/>
  <c r="AC992" i="13"/>
  <c r="AD992" i="13"/>
  <c r="AE992" i="13"/>
  <c r="AF992" i="13"/>
  <c r="AG992" i="13"/>
  <c r="N992" i="13"/>
  <c r="N991" i="13"/>
  <c r="O985" i="13"/>
  <c r="O988" i="13" s="1"/>
  <c r="P985" i="13"/>
  <c r="Q985" i="13"/>
  <c r="R985" i="13"/>
  <c r="S985" i="13"/>
  <c r="T985" i="13"/>
  <c r="U985" i="13"/>
  <c r="V985" i="13"/>
  <c r="V988" i="13" s="1"/>
  <c r="W985" i="13"/>
  <c r="W988" i="13" s="1"/>
  <c r="X985" i="13"/>
  <c r="Y985" i="13"/>
  <c r="Z985" i="13"/>
  <c r="AA985" i="13"/>
  <c r="AB985" i="13"/>
  <c r="AC985" i="13"/>
  <c r="AD985" i="13"/>
  <c r="AE985" i="13"/>
  <c r="AF985" i="13"/>
  <c r="AG985" i="13"/>
  <c r="O986" i="13"/>
  <c r="P986" i="13"/>
  <c r="Q986" i="13"/>
  <c r="R986" i="13"/>
  <c r="S986" i="13"/>
  <c r="T986" i="13"/>
  <c r="U986" i="13"/>
  <c r="V986" i="13"/>
  <c r="W986" i="13"/>
  <c r="X986" i="13"/>
  <c r="Y986" i="13"/>
  <c r="Z986" i="13"/>
  <c r="AA986" i="13"/>
  <c r="AB986" i="13"/>
  <c r="AC986" i="13"/>
  <c r="AD986" i="13"/>
  <c r="AE986" i="13"/>
  <c r="AF986" i="13"/>
  <c r="AG986" i="13"/>
  <c r="N986" i="13"/>
  <c r="N985" i="13"/>
  <c r="N988" i="13" s="1"/>
  <c r="O893" i="13"/>
  <c r="P893" i="13"/>
  <c r="Q893" i="13"/>
  <c r="R893" i="13"/>
  <c r="S893" i="13"/>
  <c r="T893" i="13"/>
  <c r="U893" i="13"/>
  <c r="V893" i="13"/>
  <c r="W893" i="13"/>
  <c r="W896" i="13" s="1"/>
  <c r="X893" i="13"/>
  <c r="Y893" i="13"/>
  <c r="Z893" i="13"/>
  <c r="AA893" i="13"/>
  <c r="AB893" i="13"/>
  <c r="AC893" i="13"/>
  <c r="AD893" i="13"/>
  <c r="AE893" i="13"/>
  <c r="AF893" i="13"/>
  <c r="AG893" i="13"/>
  <c r="O894" i="13"/>
  <c r="P894" i="13"/>
  <c r="Q894" i="13"/>
  <c r="R894" i="13"/>
  <c r="S894" i="13"/>
  <c r="T894" i="13"/>
  <c r="U894" i="13"/>
  <c r="V894" i="13"/>
  <c r="W894" i="13"/>
  <c r="X894" i="13"/>
  <c r="Y894" i="13"/>
  <c r="Z894" i="13"/>
  <c r="AA894" i="13"/>
  <c r="AB894" i="13"/>
  <c r="AC894" i="13"/>
  <c r="AD894" i="13"/>
  <c r="AE894" i="13"/>
  <c r="AF894" i="13"/>
  <c r="AG894" i="13"/>
  <c r="N894" i="13"/>
  <c r="N893" i="13"/>
  <c r="O879" i="13"/>
  <c r="P879" i="13"/>
  <c r="Q879" i="13"/>
  <c r="R879" i="13"/>
  <c r="S879" i="13"/>
  <c r="T879" i="13"/>
  <c r="U879" i="13"/>
  <c r="V879" i="13"/>
  <c r="W879" i="13"/>
  <c r="X879" i="13"/>
  <c r="Y879" i="13"/>
  <c r="Z879" i="13"/>
  <c r="AA879" i="13"/>
  <c r="AB879" i="13"/>
  <c r="AC879" i="13"/>
  <c r="AD879" i="13"/>
  <c r="AE879" i="13"/>
  <c r="AF879" i="13"/>
  <c r="AG879" i="13"/>
  <c r="O880" i="13"/>
  <c r="P880" i="13"/>
  <c r="Q880" i="13"/>
  <c r="R880" i="13"/>
  <c r="S880" i="13"/>
  <c r="T880" i="13"/>
  <c r="U880" i="13"/>
  <c r="V880" i="13"/>
  <c r="W880" i="13"/>
  <c r="X880" i="13"/>
  <c r="Y880" i="13"/>
  <c r="Z880" i="13"/>
  <c r="AA880" i="13"/>
  <c r="AB880" i="13"/>
  <c r="AC880" i="13"/>
  <c r="AD880" i="13"/>
  <c r="AE880" i="13"/>
  <c r="AF880" i="13"/>
  <c r="AG880" i="13"/>
  <c r="N880" i="13"/>
  <c r="N879" i="13"/>
  <c r="O861" i="13"/>
  <c r="P861" i="13"/>
  <c r="Q861" i="13"/>
  <c r="R861" i="13"/>
  <c r="S861" i="13"/>
  <c r="T861" i="13"/>
  <c r="U861" i="13"/>
  <c r="V861" i="13"/>
  <c r="W861" i="13"/>
  <c r="X861" i="13"/>
  <c r="Y861" i="13"/>
  <c r="Z861" i="13"/>
  <c r="AA861" i="13"/>
  <c r="AB861" i="13"/>
  <c r="AC861" i="13"/>
  <c r="AD861" i="13"/>
  <c r="AE861" i="13"/>
  <c r="AF861" i="13"/>
  <c r="AG861" i="13"/>
  <c r="O862" i="13"/>
  <c r="P862" i="13"/>
  <c r="Q862" i="13"/>
  <c r="R862" i="13"/>
  <c r="S862" i="13"/>
  <c r="T862" i="13"/>
  <c r="U862" i="13"/>
  <c r="V862" i="13"/>
  <c r="W862" i="13"/>
  <c r="X862" i="13"/>
  <c r="Y862" i="13"/>
  <c r="Z862" i="13"/>
  <c r="AA862" i="13"/>
  <c r="AB862" i="13"/>
  <c r="AC862" i="13"/>
  <c r="AD862" i="13"/>
  <c r="AE862" i="13"/>
  <c r="AF862" i="13"/>
  <c r="AG862" i="13"/>
  <c r="N862" i="13"/>
  <c r="N861" i="13"/>
  <c r="O866" i="13"/>
  <c r="P866" i="13"/>
  <c r="Q866" i="13"/>
  <c r="R866" i="13"/>
  <c r="S866" i="13"/>
  <c r="T866" i="13"/>
  <c r="U866" i="13"/>
  <c r="V866" i="13"/>
  <c r="W866" i="13"/>
  <c r="X866" i="13"/>
  <c r="Y866" i="13"/>
  <c r="Z866" i="13"/>
  <c r="AA866" i="13"/>
  <c r="AB866" i="13"/>
  <c r="AC866" i="13"/>
  <c r="AD866" i="13"/>
  <c r="AE866" i="13"/>
  <c r="AF866" i="13"/>
  <c r="AG866" i="13"/>
  <c r="O867" i="13"/>
  <c r="P867" i="13"/>
  <c r="Q867" i="13"/>
  <c r="R867" i="13"/>
  <c r="S867" i="13"/>
  <c r="T867" i="13"/>
  <c r="U867" i="13"/>
  <c r="V867" i="13"/>
  <c r="W867" i="13"/>
  <c r="X867" i="13"/>
  <c r="Y867" i="13"/>
  <c r="Z867" i="13"/>
  <c r="AA867" i="13"/>
  <c r="AB867" i="13"/>
  <c r="AC867" i="13"/>
  <c r="AD867" i="13"/>
  <c r="AE867" i="13"/>
  <c r="AF867" i="13"/>
  <c r="AG867" i="13"/>
  <c r="N867" i="13"/>
  <c r="N866" i="13"/>
  <c r="O871" i="13"/>
  <c r="P871" i="13"/>
  <c r="Q871" i="13"/>
  <c r="R871" i="13"/>
  <c r="S871" i="13"/>
  <c r="T871" i="13"/>
  <c r="U871" i="13"/>
  <c r="V871" i="13"/>
  <c r="W871" i="13"/>
  <c r="X871" i="13"/>
  <c r="Y871" i="13"/>
  <c r="Z871" i="13"/>
  <c r="AA871" i="13"/>
  <c r="AB871" i="13"/>
  <c r="AC871" i="13"/>
  <c r="AD871" i="13"/>
  <c r="AE871" i="13"/>
  <c r="AF871" i="13"/>
  <c r="AG871" i="13"/>
  <c r="O872" i="13"/>
  <c r="P872" i="13"/>
  <c r="Q872" i="13"/>
  <c r="R872" i="13"/>
  <c r="S872" i="13"/>
  <c r="T872" i="13"/>
  <c r="U872" i="13"/>
  <c r="V872" i="13"/>
  <c r="W872" i="13"/>
  <c r="X872" i="13"/>
  <c r="Y872" i="13"/>
  <c r="Z872" i="13"/>
  <c r="AA872" i="13"/>
  <c r="AB872" i="13"/>
  <c r="AC872" i="13"/>
  <c r="AD872" i="13"/>
  <c r="AE872" i="13"/>
  <c r="AF872" i="13"/>
  <c r="AG872" i="13"/>
  <c r="N871" i="13"/>
  <c r="N872" i="13"/>
  <c r="O856" i="13"/>
  <c r="P856" i="13"/>
  <c r="Q856" i="13"/>
  <c r="R856" i="13"/>
  <c r="S856" i="13"/>
  <c r="T856" i="13"/>
  <c r="U856" i="13"/>
  <c r="V856" i="13"/>
  <c r="W856" i="13"/>
  <c r="O859" i="13" s="1"/>
  <c r="X856" i="13"/>
  <c r="Y856" i="13"/>
  <c r="Z856" i="13"/>
  <c r="AA856" i="13"/>
  <c r="AB856" i="13"/>
  <c r="AC856" i="13"/>
  <c r="AD856" i="13"/>
  <c r="AE856" i="13"/>
  <c r="AF856" i="13"/>
  <c r="AG856" i="13"/>
  <c r="O857" i="13"/>
  <c r="P857" i="13"/>
  <c r="Q857" i="13"/>
  <c r="R857" i="13"/>
  <c r="S857" i="13"/>
  <c r="T857" i="13"/>
  <c r="U857" i="13"/>
  <c r="V857" i="13"/>
  <c r="W857" i="13"/>
  <c r="X857" i="13"/>
  <c r="Y857" i="13"/>
  <c r="Z857" i="13"/>
  <c r="AA857" i="13"/>
  <c r="AB857" i="13"/>
  <c r="AC857" i="13"/>
  <c r="AD857" i="13"/>
  <c r="AE857" i="13"/>
  <c r="AF857" i="13"/>
  <c r="AG857" i="13"/>
  <c r="N857" i="13"/>
  <c r="N856" i="13"/>
  <c r="N859" i="13" s="1"/>
  <c r="O849" i="13"/>
  <c r="O852" i="13" s="1"/>
  <c r="V852" i="13" s="1"/>
  <c r="P849" i="13"/>
  <c r="Q849" i="13"/>
  <c r="R849" i="13"/>
  <c r="S849" i="13"/>
  <c r="T849" i="13"/>
  <c r="U849" i="13"/>
  <c r="V849" i="13"/>
  <c r="W849" i="13"/>
  <c r="W852" i="13" s="1"/>
  <c r="X849" i="13"/>
  <c r="Y849" i="13"/>
  <c r="Z849" i="13"/>
  <c r="AA849" i="13"/>
  <c r="AB849" i="13"/>
  <c r="AC849" i="13"/>
  <c r="AD849" i="13"/>
  <c r="AE849" i="13"/>
  <c r="AF849" i="13"/>
  <c r="AG849" i="13"/>
  <c r="O850" i="13"/>
  <c r="P850" i="13"/>
  <c r="Q850" i="13"/>
  <c r="R850" i="13"/>
  <c r="S850" i="13"/>
  <c r="T850" i="13"/>
  <c r="U850" i="13"/>
  <c r="V850" i="13"/>
  <c r="W850" i="13"/>
  <c r="X850" i="13"/>
  <c r="Y850" i="13"/>
  <c r="Z850" i="13"/>
  <c r="AA850" i="13"/>
  <c r="AB850" i="13"/>
  <c r="AC850" i="13"/>
  <c r="AD850" i="13"/>
  <c r="AE850" i="13"/>
  <c r="AF850" i="13"/>
  <c r="AG850" i="13"/>
  <c r="N850" i="13"/>
  <c r="N849" i="13"/>
  <c r="N852" i="13" s="1"/>
  <c r="O838" i="13"/>
  <c r="O841" i="13" s="1"/>
  <c r="V841" i="13" s="1"/>
  <c r="P838" i="13"/>
  <c r="Q838" i="13"/>
  <c r="R838" i="13"/>
  <c r="S838" i="13"/>
  <c r="T838" i="13"/>
  <c r="U838" i="13"/>
  <c r="V838" i="13"/>
  <c r="W838" i="13"/>
  <c r="W841" i="13" s="1"/>
  <c r="X838" i="13"/>
  <c r="Y838" i="13"/>
  <c r="Z838" i="13"/>
  <c r="AA838" i="13"/>
  <c r="AB838" i="13"/>
  <c r="AC838" i="13"/>
  <c r="AD838" i="13"/>
  <c r="AE838" i="13"/>
  <c r="AF838" i="13"/>
  <c r="AG838" i="13"/>
  <c r="O839" i="13"/>
  <c r="P839" i="13"/>
  <c r="Q839" i="13"/>
  <c r="R839" i="13"/>
  <c r="S839" i="13"/>
  <c r="T839" i="13"/>
  <c r="U839" i="13"/>
  <c r="V839" i="13"/>
  <c r="W839" i="13"/>
  <c r="X839" i="13"/>
  <c r="Y839" i="13"/>
  <c r="Z839" i="13"/>
  <c r="AA839" i="13"/>
  <c r="AB839" i="13"/>
  <c r="AC839" i="13"/>
  <c r="AD839" i="13"/>
  <c r="AE839" i="13"/>
  <c r="AF839" i="13"/>
  <c r="AG839" i="13"/>
  <c r="N839" i="13"/>
  <c r="N838" i="13"/>
  <c r="N841" i="13" s="1"/>
  <c r="O794" i="13"/>
  <c r="O797" i="13" s="1"/>
  <c r="V797" i="13" s="1"/>
  <c r="P794" i="13"/>
  <c r="Q794" i="13"/>
  <c r="R794" i="13"/>
  <c r="S794" i="13"/>
  <c r="T794" i="13"/>
  <c r="U794" i="13"/>
  <c r="V794" i="13"/>
  <c r="W794" i="13"/>
  <c r="W797" i="13" s="1"/>
  <c r="X794" i="13"/>
  <c r="Y794" i="13"/>
  <c r="Z794" i="13"/>
  <c r="AA794" i="13"/>
  <c r="AB794" i="13"/>
  <c r="AC794" i="13"/>
  <c r="AD794" i="13"/>
  <c r="AE794" i="13"/>
  <c r="AF794" i="13"/>
  <c r="AG794" i="13"/>
  <c r="O795" i="13"/>
  <c r="P795" i="13"/>
  <c r="Q795" i="13"/>
  <c r="R795" i="13"/>
  <c r="S795" i="13"/>
  <c r="T795" i="13"/>
  <c r="U795" i="13"/>
  <c r="V795" i="13"/>
  <c r="W795" i="13"/>
  <c r="X795" i="13"/>
  <c r="Y795" i="13"/>
  <c r="Z795" i="13"/>
  <c r="AA795" i="13"/>
  <c r="AB795" i="13"/>
  <c r="AC795" i="13"/>
  <c r="AD795" i="13"/>
  <c r="AE795" i="13"/>
  <c r="AF795" i="13"/>
  <c r="AG795" i="13"/>
  <c r="N795" i="13"/>
  <c r="N794" i="13"/>
  <c r="N797" i="13" s="1"/>
  <c r="O782" i="13"/>
  <c r="P782" i="13"/>
  <c r="Q782" i="13"/>
  <c r="R782" i="13"/>
  <c r="S782" i="13"/>
  <c r="T782" i="13"/>
  <c r="U782" i="13"/>
  <c r="V782" i="13"/>
  <c r="W782" i="13"/>
  <c r="X782" i="13"/>
  <c r="Y782" i="13"/>
  <c r="Z782" i="13"/>
  <c r="AA782" i="13"/>
  <c r="AB782" i="13"/>
  <c r="AC782" i="13"/>
  <c r="AD782" i="13"/>
  <c r="AE782" i="13"/>
  <c r="AF782" i="13"/>
  <c r="AG782" i="13"/>
  <c r="O783" i="13"/>
  <c r="P783" i="13"/>
  <c r="Q783" i="13"/>
  <c r="R783" i="13"/>
  <c r="S783" i="13"/>
  <c r="T783" i="13"/>
  <c r="U783" i="13"/>
  <c r="V783" i="13"/>
  <c r="W783" i="13"/>
  <c r="X783" i="13"/>
  <c r="Y783" i="13"/>
  <c r="Z783" i="13"/>
  <c r="AA783" i="13"/>
  <c r="AB783" i="13"/>
  <c r="AC783" i="13"/>
  <c r="AD783" i="13"/>
  <c r="AE783" i="13"/>
  <c r="AF783" i="13"/>
  <c r="AG783" i="13"/>
  <c r="N783" i="13"/>
  <c r="N782" i="13"/>
  <c r="O776" i="13"/>
  <c r="P776" i="13"/>
  <c r="Q776" i="13"/>
  <c r="R776" i="13"/>
  <c r="S776" i="13"/>
  <c r="T776" i="13"/>
  <c r="U776" i="13"/>
  <c r="V776" i="13"/>
  <c r="W776" i="13"/>
  <c r="X776" i="13"/>
  <c r="Y776" i="13"/>
  <c r="Z776" i="13"/>
  <c r="AA776" i="13"/>
  <c r="AB776" i="13"/>
  <c r="AC776" i="13"/>
  <c r="AD776" i="13"/>
  <c r="AE776" i="13"/>
  <c r="AF776" i="13"/>
  <c r="AG776" i="13"/>
  <c r="O777" i="13"/>
  <c r="P777" i="13"/>
  <c r="Q777" i="13"/>
  <c r="R777" i="13"/>
  <c r="S777" i="13"/>
  <c r="T777" i="13"/>
  <c r="U777" i="13"/>
  <c r="V777" i="13"/>
  <c r="W777" i="13"/>
  <c r="X777" i="13"/>
  <c r="Y777" i="13"/>
  <c r="Z777" i="13"/>
  <c r="AA777" i="13"/>
  <c r="AB777" i="13"/>
  <c r="AC777" i="13"/>
  <c r="AD777" i="13"/>
  <c r="AE777" i="13"/>
  <c r="AF777" i="13"/>
  <c r="AG777" i="13"/>
  <c r="N777" i="13"/>
  <c r="N776" i="13"/>
  <c r="O768" i="13"/>
  <c r="O771" i="13" s="1"/>
  <c r="P768" i="13"/>
  <c r="Q768" i="13"/>
  <c r="R768" i="13"/>
  <c r="S768" i="13"/>
  <c r="T768" i="13"/>
  <c r="U768" i="13"/>
  <c r="V768" i="13"/>
  <c r="W768" i="13"/>
  <c r="X768" i="13"/>
  <c r="Y768" i="13"/>
  <c r="Z768" i="13"/>
  <c r="AA768" i="13"/>
  <c r="AB768" i="13"/>
  <c r="AC768" i="13"/>
  <c r="AD768" i="13"/>
  <c r="AE768" i="13"/>
  <c r="AF768" i="13"/>
  <c r="AG768" i="13"/>
  <c r="O769" i="13"/>
  <c r="P769" i="13"/>
  <c r="Q769" i="13"/>
  <c r="R769" i="13"/>
  <c r="S769" i="13"/>
  <c r="T769" i="13"/>
  <c r="U769" i="13"/>
  <c r="V769" i="13"/>
  <c r="W769" i="13"/>
  <c r="X769" i="13"/>
  <c r="Y769" i="13"/>
  <c r="Z769" i="13"/>
  <c r="AA769" i="13"/>
  <c r="AB769" i="13"/>
  <c r="AC769" i="13"/>
  <c r="AD769" i="13"/>
  <c r="AE769" i="13"/>
  <c r="AF769" i="13"/>
  <c r="AG769" i="13"/>
  <c r="N769" i="13"/>
  <c r="N768" i="13"/>
  <c r="N771" i="13" s="1"/>
  <c r="O724" i="13"/>
  <c r="O727" i="13" s="1"/>
  <c r="V727" i="13" s="1"/>
  <c r="P724" i="13"/>
  <c r="Q724" i="13"/>
  <c r="R724" i="13"/>
  <c r="S724" i="13"/>
  <c r="T724" i="13"/>
  <c r="U724" i="13"/>
  <c r="V724" i="13"/>
  <c r="W724" i="13"/>
  <c r="W727" i="13" s="1"/>
  <c r="X724" i="13"/>
  <c r="Y724" i="13"/>
  <c r="Z724" i="13"/>
  <c r="AA724" i="13"/>
  <c r="AB724" i="13"/>
  <c r="AC724" i="13"/>
  <c r="AD724" i="13"/>
  <c r="AE724" i="13"/>
  <c r="AF724" i="13"/>
  <c r="AG724" i="13"/>
  <c r="O725" i="13"/>
  <c r="P725" i="13"/>
  <c r="Q725" i="13"/>
  <c r="R725" i="13"/>
  <c r="S725" i="13"/>
  <c r="T725" i="13"/>
  <c r="U725" i="13"/>
  <c r="V725" i="13"/>
  <c r="W725" i="13"/>
  <c r="X725" i="13"/>
  <c r="Y725" i="13"/>
  <c r="Z725" i="13"/>
  <c r="AA725" i="13"/>
  <c r="AB725" i="13"/>
  <c r="AC725" i="13"/>
  <c r="AD725" i="13"/>
  <c r="AE725" i="13"/>
  <c r="AF725" i="13"/>
  <c r="AG725" i="13"/>
  <c r="N725" i="13"/>
  <c r="N724" i="13"/>
  <c r="N727" i="13" s="1"/>
  <c r="O661" i="13"/>
  <c r="O664" i="13" s="1"/>
  <c r="P661" i="13"/>
  <c r="Q661" i="13"/>
  <c r="R661" i="13"/>
  <c r="S661" i="13"/>
  <c r="T661" i="13"/>
  <c r="U661" i="13"/>
  <c r="V661" i="13"/>
  <c r="W661" i="13"/>
  <c r="X661" i="13"/>
  <c r="Y661" i="13"/>
  <c r="Z661" i="13"/>
  <c r="AA661" i="13"/>
  <c r="AB661" i="13"/>
  <c r="AC661" i="13"/>
  <c r="AD661" i="13"/>
  <c r="AE661" i="13"/>
  <c r="AF661" i="13"/>
  <c r="AG661" i="13"/>
  <c r="O662" i="13"/>
  <c r="P662" i="13"/>
  <c r="Q662" i="13"/>
  <c r="R662" i="13"/>
  <c r="S662" i="13"/>
  <c r="T662" i="13"/>
  <c r="U662" i="13"/>
  <c r="V662" i="13"/>
  <c r="W662" i="13"/>
  <c r="X662" i="13"/>
  <c r="Y662" i="13"/>
  <c r="Z662" i="13"/>
  <c r="AA662" i="13"/>
  <c r="AB662" i="13"/>
  <c r="AC662" i="13"/>
  <c r="AD662" i="13"/>
  <c r="AE662" i="13"/>
  <c r="AF662" i="13"/>
  <c r="AG662" i="13"/>
  <c r="N662" i="13"/>
  <c r="N661" i="13"/>
  <c r="O649" i="13"/>
  <c r="P649" i="13"/>
  <c r="Q649" i="13"/>
  <c r="R649" i="13"/>
  <c r="S649" i="13"/>
  <c r="T649" i="13"/>
  <c r="U649" i="13"/>
  <c r="V649" i="13"/>
  <c r="W649" i="13"/>
  <c r="X649" i="13"/>
  <c r="Y649" i="13"/>
  <c r="Z649" i="13"/>
  <c r="AA649" i="13"/>
  <c r="AB649" i="13"/>
  <c r="AC649" i="13"/>
  <c r="AD649" i="13"/>
  <c r="AE649" i="13"/>
  <c r="AF649" i="13"/>
  <c r="AG649" i="13"/>
  <c r="O650" i="13"/>
  <c r="P650" i="13"/>
  <c r="Q650" i="13"/>
  <c r="R650" i="13"/>
  <c r="S650" i="13"/>
  <c r="T650" i="13"/>
  <c r="U650" i="13"/>
  <c r="V650" i="13"/>
  <c r="W650" i="13"/>
  <c r="X650" i="13"/>
  <c r="Y650" i="13"/>
  <c r="Z650" i="13"/>
  <c r="AA650" i="13"/>
  <c r="AB650" i="13"/>
  <c r="AC650" i="13"/>
  <c r="AD650" i="13"/>
  <c r="AE650" i="13"/>
  <c r="AF650" i="13"/>
  <c r="AG650" i="13"/>
  <c r="N650" i="13"/>
  <c r="N649" i="13"/>
  <c r="O643" i="13"/>
  <c r="P643" i="13"/>
  <c r="Q643" i="13"/>
  <c r="R643" i="13"/>
  <c r="S643" i="13"/>
  <c r="T643" i="13"/>
  <c r="U643" i="13"/>
  <c r="V643" i="13"/>
  <c r="W643" i="13"/>
  <c r="X643" i="13"/>
  <c r="Y643" i="13"/>
  <c r="Z643" i="13"/>
  <c r="AA643" i="13"/>
  <c r="AB643" i="13"/>
  <c r="AC643" i="13"/>
  <c r="AD643" i="13"/>
  <c r="AE643" i="13"/>
  <c r="AF643" i="13"/>
  <c r="AG643" i="13"/>
  <c r="O644" i="13"/>
  <c r="P644" i="13"/>
  <c r="Q644" i="13"/>
  <c r="R644" i="13"/>
  <c r="S644" i="13"/>
  <c r="T644" i="13"/>
  <c r="U644" i="13"/>
  <c r="V644" i="13"/>
  <c r="W644" i="13"/>
  <c r="X644" i="13"/>
  <c r="Y644" i="13"/>
  <c r="Z644" i="13"/>
  <c r="AA644" i="13"/>
  <c r="AB644" i="13"/>
  <c r="AC644" i="13"/>
  <c r="AD644" i="13"/>
  <c r="AE644" i="13"/>
  <c r="AF644" i="13"/>
  <c r="AG644" i="13"/>
  <c r="N644" i="13"/>
  <c r="N643" i="13"/>
  <c r="O638" i="13"/>
  <c r="P638" i="13"/>
  <c r="Q638" i="13"/>
  <c r="R638" i="13"/>
  <c r="S638" i="13"/>
  <c r="T638" i="13"/>
  <c r="U638" i="13"/>
  <c r="V638" i="13"/>
  <c r="W638" i="13"/>
  <c r="X638" i="13"/>
  <c r="Y638" i="13"/>
  <c r="Z638" i="13"/>
  <c r="AA638" i="13"/>
  <c r="AB638" i="13"/>
  <c r="AC638" i="13"/>
  <c r="AD638" i="13"/>
  <c r="AE638" i="13"/>
  <c r="AF638" i="13"/>
  <c r="AG638" i="13"/>
  <c r="O639" i="13"/>
  <c r="P639" i="13"/>
  <c r="Q639" i="13"/>
  <c r="R639" i="13"/>
  <c r="S639" i="13"/>
  <c r="T639" i="13"/>
  <c r="U639" i="13"/>
  <c r="V639" i="13"/>
  <c r="W639" i="13"/>
  <c r="X639" i="13"/>
  <c r="Y639" i="13"/>
  <c r="Z639" i="13"/>
  <c r="AA639" i="13"/>
  <c r="AB639" i="13"/>
  <c r="AC639" i="13"/>
  <c r="AD639" i="13"/>
  <c r="AE639" i="13"/>
  <c r="AF639" i="13"/>
  <c r="AG639" i="13"/>
  <c r="N639" i="13"/>
  <c r="N638" i="13"/>
  <c r="O611" i="13"/>
  <c r="P611" i="13"/>
  <c r="Q611" i="13"/>
  <c r="R611" i="13"/>
  <c r="S611" i="13"/>
  <c r="T611" i="13"/>
  <c r="U611" i="13"/>
  <c r="V611" i="13"/>
  <c r="W611" i="13"/>
  <c r="W614" i="13" s="1"/>
  <c r="X611" i="13"/>
  <c r="Y611" i="13"/>
  <c r="Z611" i="13"/>
  <c r="AA611" i="13"/>
  <c r="AB611" i="13"/>
  <c r="AC611" i="13"/>
  <c r="AD611" i="13"/>
  <c r="AE611" i="13"/>
  <c r="AF611" i="13"/>
  <c r="AG611" i="13"/>
  <c r="O612" i="13"/>
  <c r="P612" i="13"/>
  <c r="Q612" i="13"/>
  <c r="R612" i="13"/>
  <c r="S612" i="13"/>
  <c r="T612" i="13"/>
  <c r="U612" i="13"/>
  <c r="V612" i="13"/>
  <c r="W612" i="13"/>
  <c r="X612" i="13"/>
  <c r="Y612" i="13"/>
  <c r="Z612" i="13"/>
  <c r="AA612" i="13"/>
  <c r="AB612" i="13"/>
  <c r="AC612" i="13"/>
  <c r="AD612" i="13"/>
  <c r="AE612" i="13"/>
  <c r="AF612" i="13"/>
  <c r="AG612" i="13"/>
  <c r="N612" i="13"/>
  <c r="N611" i="13"/>
  <c r="N614" i="13" s="1"/>
  <c r="O597" i="13"/>
  <c r="O600" i="13" s="1"/>
  <c r="P597" i="13"/>
  <c r="Q597" i="13"/>
  <c r="R597" i="13"/>
  <c r="S597" i="13"/>
  <c r="T597" i="13"/>
  <c r="U597" i="13"/>
  <c r="V597" i="13"/>
  <c r="W597" i="13"/>
  <c r="X597" i="13"/>
  <c r="Y597" i="13"/>
  <c r="Z597" i="13"/>
  <c r="AA597" i="13"/>
  <c r="AB597" i="13"/>
  <c r="AC597" i="13"/>
  <c r="AD597" i="13"/>
  <c r="AE597" i="13"/>
  <c r="AF597" i="13"/>
  <c r="AG597" i="13"/>
  <c r="O598" i="13"/>
  <c r="P598" i="13"/>
  <c r="Q598" i="13"/>
  <c r="R598" i="13"/>
  <c r="S598" i="13"/>
  <c r="T598" i="13"/>
  <c r="U598" i="13"/>
  <c r="V598" i="13"/>
  <c r="W598" i="13"/>
  <c r="X598" i="13"/>
  <c r="Y598" i="13"/>
  <c r="Z598" i="13"/>
  <c r="AA598" i="13"/>
  <c r="AB598" i="13"/>
  <c r="AC598" i="13"/>
  <c r="AD598" i="13"/>
  <c r="AE598" i="13"/>
  <c r="AF598" i="13"/>
  <c r="AG598" i="13"/>
  <c r="N598" i="13"/>
  <c r="N597" i="13"/>
  <c r="N600" i="13" s="1"/>
  <c r="O535" i="13"/>
  <c r="O538" i="13" s="1"/>
  <c r="P535" i="13"/>
  <c r="Q535" i="13"/>
  <c r="R535" i="13"/>
  <c r="S535" i="13"/>
  <c r="T535" i="13"/>
  <c r="U535" i="13"/>
  <c r="V535" i="13"/>
  <c r="W535" i="13"/>
  <c r="X535" i="13"/>
  <c r="Y535" i="13"/>
  <c r="Z535" i="13"/>
  <c r="AA535" i="13"/>
  <c r="AB535" i="13"/>
  <c r="AC535" i="13"/>
  <c r="AD535" i="13"/>
  <c r="AE535" i="13"/>
  <c r="AF535" i="13"/>
  <c r="AG535" i="13"/>
  <c r="O536" i="13"/>
  <c r="P536" i="13"/>
  <c r="Q536" i="13"/>
  <c r="R536" i="13"/>
  <c r="S536" i="13"/>
  <c r="T536" i="13"/>
  <c r="U536" i="13"/>
  <c r="V536" i="13"/>
  <c r="W536" i="13"/>
  <c r="X536" i="13"/>
  <c r="Y536" i="13"/>
  <c r="Z536" i="13"/>
  <c r="AA536" i="13"/>
  <c r="AB536" i="13"/>
  <c r="AC536" i="13"/>
  <c r="AD536" i="13"/>
  <c r="AE536" i="13"/>
  <c r="AF536" i="13"/>
  <c r="AG536" i="13"/>
  <c r="N536" i="13"/>
  <c r="N535" i="13"/>
  <c r="O522" i="13"/>
  <c r="P522" i="13"/>
  <c r="Q522" i="13"/>
  <c r="R522" i="13"/>
  <c r="S522" i="13"/>
  <c r="T522" i="13"/>
  <c r="U522" i="13"/>
  <c r="V522" i="13"/>
  <c r="W522" i="13"/>
  <c r="X522" i="13"/>
  <c r="Y522" i="13"/>
  <c r="Z522" i="13"/>
  <c r="AA522" i="13"/>
  <c r="AB522" i="13"/>
  <c r="AC522" i="13"/>
  <c r="AD522" i="13"/>
  <c r="AE522" i="13"/>
  <c r="AF522" i="13"/>
  <c r="AG522" i="13"/>
  <c r="O523" i="13"/>
  <c r="P523" i="13"/>
  <c r="Q523" i="13"/>
  <c r="R523" i="13"/>
  <c r="S523" i="13"/>
  <c r="T523" i="13"/>
  <c r="U523" i="13"/>
  <c r="V523" i="13"/>
  <c r="W523" i="13"/>
  <c r="X523" i="13"/>
  <c r="Y523" i="13"/>
  <c r="Z523" i="13"/>
  <c r="AA523" i="13"/>
  <c r="AB523" i="13"/>
  <c r="AC523" i="13"/>
  <c r="AD523" i="13"/>
  <c r="AE523" i="13"/>
  <c r="AF523" i="13"/>
  <c r="AG523" i="13"/>
  <c r="N523" i="13"/>
  <c r="N522" i="13"/>
  <c r="O516" i="13"/>
  <c r="O519" i="13" s="1"/>
  <c r="V519" i="13" s="1"/>
  <c r="W519" i="13" s="1"/>
  <c r="P516" i="13"/>
  <c r="Q516" i="13"/>
  <c r="R516" i="13"/>
  <c r="S516" i="13"/>
  <c r="T516" i="13"/>
  <c r="U516" i="13"/>
  <c r="V516" i="13"/>
  <c r="W516" i="13"/>
  <c r="X516" i="13"/>
  <c r="Y516" i="13"/>
  <c r="Z516" i="13"/>
  <c r="AA516" i="13"/>
  <c r="AB516" i="13"/>
  <c r="AC516" i="13"/>
  <c r="AD516" i="13"/>
  <c r="AE516" i="13"/>
  <c r="AF516" i="13"/>
  <c r="AG516" i="13"/>
  <c r="O517" i="13"/>
  <c r="P517" i="13"/>
  <c r="Q517" i="13"/>
  <c r="R517" i="13"/>
  <c r="S517" i="13"/>
  <c r="T517" i="13"/>
  <c r="U517" i="13"/>
  <c r="V517" i="13"/>
  <c r="W517" i="13"/>
  <c r="X517" i="13"/>
  <c r="Y517" i="13"/>
  <c r="Z517" i="13"/>
  <c r="AA517" i="13"/>
  <c r="AB517" i="13"/>
  <c r="AC517" i="13"/>
  <c r="AD517" i="13"/>
  <c r="AE517" i="13"/>
  <c r="AF517" i="13"/>
  <c r="AG517" i="13"/>
  <c r="N517" i="13"/>
  <c r="N516" i="13"/>
  <c r="N519" i="13" s="1"/>
  <c r="O502" i="13"/>
  <c r="O505" i="13" s="1"/>
  <c r="V505" i="13" s="1"/>
  <c r="P502" i="13"/>
  <c r="Q502" i="13"/>
  <c r="R502" i="13"/>
  <c r="S502" i="13"/>
  <c r="T502" i="13"/>
  <c r="U502" i="13"/>
  <c r="V502" i="13"/>
  <c r="W502" i="13"/>
  <c r="W505" i="13" s="1"/>
  <c r="X502" i="13"/>
  <c r="Y502" i="13"/>
  <c r="Z502" i="13"/>
  <c r="AA502" i="13"/>
  <c r="AB502" i="13"/>
  <c r="AC502" i="13"/>
  <c r="AD502" i="13"/>
  <c r="AE502" i="13"/>
  <c r="AF502" i="13"/>
  <c r="AG502" i="13"/>
  <c r="O503" i="13"/>
  <c r="P503" i="13"/>
  <c r="Q503" i="13"/>
  <c r="R503" i="13"/>
  <c r="S503" i="13"/>
  <c r="T503" i="13"/>
  <c r="U503" i="13"/>
  <c r="V503" i="13"/>
  <c r="W503" i="13"/>
  <c r="X503" i="13"/>
  <c r="Y503" i="13"/>
  <c r="Z503" i="13"/>
  <c r="AA503" i="13"/>
  <c r="AB503" i="13"/>
  <c r="AC503" i="13"/>
  <c r="AD503" i="13"/>
  <c r="AE503" i="13"/>
  <c r="AF503" i="13"/>
  <c r="AG503" i="13"/>
  <c r="N503" i="13"/>
  <c r="N502" i="13"/>
  <c r="N505" i="13" s="1"/>
  <c r="O487" i="13"/>
  <c r="P487" i="13"/>
  <c r="Q487" i="13"/>
  <c r="R487" i="13"/>
  <c r="S487" i="13"/>
  <c r="T487" i="13"/>
  <c r="U487" i="13"/>
  <c r="V487" i="13"/>
  <c r="W487" i="13"/>
  <c r="X487" i="13"/>
  <c r="Y487" i="13"/>
  <c r="Z487" i="13"/>
  <c r="AA487" i="13"/>
  <c r="AB487" i="13"/>
  <c r="AC487" i="13"/>
  <c r="AD487" i="13"/>
  <c r="AE487" i="13"/>
  <c r="AF487" i="13"/>
  <c r="AG487" i="13"/>
  <c r="O488" i="13"/>
  <c r="P488" i="13"/>
  <c r="Q488" i="13"/>
  <c r="R488" i="13"/>
  <c r="S488" i="13"/>
  <c r="T488" i="13"/>
  <c r="U488" i="13"/>
  <c r="V488" i="13"/>
  <c r="W488" i="13"/>
  <c r="X488" i="13"/>
  <c r="Y488" i="13"/>
  <c r="Z488" i="13"/>
  <c r="AA488" i="13"/>
  <c r="AB488" i="13"/>
  <c r="AC488" i="13"/>
  <c r="AD488" i="13"/>
  <c r="AE488" i="13"/>
  <c r="AF488" i="13"/>
  <c r="AG488" i="13"/>
  <c r="N488" i="13"/>
  <c r="N487" i="13"/>
  <c r="O479" i="13"/>
  <c r="P479" i="13"/>
  <c r="Q479" i="13"/>
  <c r="R479" i="13"/>
  <c r="S479" i="13"/>
  <c r="T479" i="13"/>
  <c r="U479" i="13"/>
  <c r="V479" i="13"/>
  <c r="W479" i="13"/>
  <c r="X479" i="13"/>
  <c r="Y479" i="13"/>
  <c r="Z479" i="13"/>
  <c r="AA479" i="13"/>
  <c r="AB479" i="13"/>
  <c r="AC479" i="13"/>
  <c r="AD479" i="13"/>
  <c r="AE479" i="13"/>
  <c r="AF479" i="13"/>
  <c r="O480" i="13"/>
  <c r="P480" i="13"/>
  <c r="Q480" i="13"/>
  <c r="R480" i="13"/>
  <c r="S480" i="13"/>
  <c r="T480" i="13"/>
  <c r="U480" i="13"/>
  <c r="V480" i="13"/>
  <c r="W480" i="13"/>
  <c r="X480" i="13"/>
  <c r="Y480" i="13"/>
  <c r="Z480" i="13"/>
  <c r="AA480" i="13"/>
  <c r="AB480" i="13"/>
  <c r="AC480" i="13"/>
  <c r="AD480" i="13"/>
  <c r="AE480" i="13"/>
  <c r="AF480" i="13"/>
  <c r="N480" i="13"/>
  <c r="N479" i="13"/>
  <c r="O470" i="13"/>
  <c r="P470" i="13"/>
  <c r="Q470" i="13"/>
  <c r="R470" i="13"/>
  <c r="S470" i="13"/>
  <c r="T470" i="13"/>
  <c r="U470" i="13"/>
  <c r="V470" i="13"/>
  <c r="W470" i="13"/>
  <c r="X470" i="13"/>
  <c r="Y470" i="13"/>
  <c r="Z470" i="13"/>
  <c r="AA470" i="13"/>
  <c r="AB470" i="13"/>
  <c r="AC470" i="13"/>
  <c r="AD470" i="13"/>
  <c r="AE470" i="13"/>
  <c r="AF470" i="13"/>
  <c r="AG470" i="13"/>
  <c r="O471" i="13"/>
  <c r="P471" i="13"/>
  <c r="Q471" i="13"/>
  <c r="R471" i="13"/>
  <c r="S471" i="13"/>
  <c r="T471" i="13"/>
  <c r="U471" i="13"/>
  <c r="V471" i="13"/>
  <c r="W471" i="13"/>
  <c r="X471" i="13"/>
  <c r="Y471" i="13"/>
  <c r="Z471" i="13"/>
  <c r="AA471" i="13"/>
  <c r="AB471" i="13"/>
  <c r="AC471" i="13"/>
  <c r="AD471" i="13"/>
  <c r="AE471" i="13"/>
  <c r="AF471" i="13"/>
  <c r="AG471" i="13"/>
  <c r="N471" i="13"/>
  <c r="N470" i="13"/>
  <c r="O457" i="13"/>
  <c r="P457" i="13"/>
  <c r="Q457" i="13"/>
  <c r="R457" i="13"/>
  <c r="S457" i="13"/>
  <c r="T457" i="13"/>
  <c r="U457" i="13"/>
  <c r="V457" i="13"/>
  <c r="W457" i="13"/>
  <c r="X457" i="13"/>
  <c r="Y457" i="13"/>
  <c r="Z457" i="13"/>
  <c r="AA457" i="13"/>
  <c r="AB457" i="13"/>
  <c r="AC457" i="13"/>
  <c r="AD457" i="13"/>
  <c r="AE457" i="13"/>
  <c r="AF457" i="13"/>
  <c r="AG457" i="13"/>
  <c r="O458" i="13"/>
  <c r="P458" i="13"/>
  <c r="Q458" i="13"/>
  <c r="R458" i="13"/>
  <c r="S458" i="13"/>
  <c r="T458" i="13"/>
  <c r="U458" i="13"/>
  <c r="V458" i="13"/>
  <c r="W458" i="13"/>
  <c r="X458" i="13"/>
  <c r="Y458" i="13"/>
  <c r="Z458" i="13"/>
  <c r="AA458" i="13"/>
  <c r="AB458" i="13"/>
  <c r="AC458" i="13"/>
  <c r="AD458" i="13"/>
  <c r="AE458" i="13"/>
  <c r="AF458" i="13"/>
  <c r="AG458" i="13"/>
  <c r="N458" i="13"/>
  <c r="N457" i="13"/>
  <c r="O447" i="13"/>
  <c r="P447" i="13"/>
  <c r="Q447" i="13"/>
  <c r="R447" i="13"/>
  <c r="S447" i="13"/>
  <c r="T447" i="13"/>
  <c r="U447" i="13"/>
  <c r="V447" i="13"/>
  <c r="W447" i="13"/>
  <c r="X447" i="13"/>
  <c r="Y447" i="13"/>
  <c r="Z447" i="13"/>
  <c r="AA447" i="13"/>
  <c r="AB447" i="13"/>
  <c r="AC447" i="13"/>
  <c r="AD447" i="13"/>
  <c r="AE447" i="13"/>
  <c r="AF447" i="13"/>
  <c r="AG447" i="13"/>
  <c r="O448" i="13"/>
  <c r="P448" i="13"/>
  <c r="Q448" i="13"/>
  <c r="R448" i="13"/>
  <c r="S448" i="13"/>
  <c r="T448" i="13"/>
  <c r="U448" i="13"/>
  <c r="V448" i="13"/>
  <c r="W448" i="13"/>
  <c r="X448" i="13"/>
  <c r="Y448" i="13"/>
  <c r="Z448" i="13"/>
  <c r="AA448" i="13"/>
  <c r="AB448" i="13"/>
  <c r="AC448" i="13"/>
  <c r="AD448" i="13"/>
  <c r="AE448" i="13"/>
  <c r="AF448" i="13"/>
  <c r="AG448" i="13"/>
  <c r="N448" i="13"/>
  <c r="N447" i="13"/>
  <c r="O441" i="13"/>
  <c r="O444" i="13" s="1"/>
  <c r="V444" i="13" s="1"/>
  <c r="W444" i="13" s="1"/>
  <c r="P441" i="13"/>
  <c r="Q441" i="13"/>
  <c r="R441" i="13"/>
  <c r="S441" i="13"/>
  <c r="T441" i="13"/>
  <c r="U441" i="13"/>
  <c r="V441" i="13"/>
  <c r="W441" i="13"/>
  <c r="X441" i="13"/>
  <c r="Y441" i="13"/>
  <c r="Z441" i="13"/>
  <c r="AA441" i="13"/>
  <c r="AB441" i="13"/>
  <c r="AC441" i="13"/>
  <c r="AD441" i="13"/>
  <c r="AE441" i="13"/>
  <c r="AF441" i="13"/>
  <c r="AG441" i="13"/>
  <c r="O442" i="13"/>
  <c r="P442" i="13"/>
  <c r="Q442" i="13"/>
  <c r="R442" i="13"/>
  <c r="S442" i="13"/>
  <c r="T442" i="13"/>
  <c r="U442" i="13"/>
  <c r="V442" i="13"/>
  <c r="W442" i="13"/>
  <c r="X442" i="13"/>
  <c r="Y442" i="13"/>
  <c r="Z442" i="13"/>
  <c r="AA442" i="13"/>
  <c r="AB442" i="13"/>
  <c r="AC442" i="13"/>
  <c r="AD442" i="13"/>
  <c r="AE442" i="13"/>
  <c r="AF442" i="13"/>
  <c r="AG442" i="13"/>
  <c r="N442" i="13"/>
  <c r="N441" i="13"/>
  <c r="O436" i="13"/>
  <c r="O439" i="13" s="1"/>
  <c r="P436" i="13"/>
  <c r="Q436" i="13"/>
  <c r="R436" i="13"/>
  <c r="S436" i="13"/>
  <c r="T436" i="13"/>
  <c r="U436" i="13"/>
  <c r="V436" i="13"/>
  <c r="W436" i="13"/>
  <c r="X436" i="13"/>
  <c r="Y436" i="13"/>
  <c r="Z436" i="13"/>
  <c r="AA436" i="13"/>
  <c r="AB436" i="13"/>
  <c r="AC436" i="13"/>
  <c r="AD436" i="13"/>
  <c r="AE436" i="13"/>
  <c r="AF436" i="13"/>
  <c r="AG436" i="13"/>
  <c r="O437" i="13"/>
  <c r="P437" i="13"/>
  <c r="Q437" i="13"/>
  <c r="R437" i="13"/>
  <c r="S437" i="13"/>
  <c r="T437" i="13"/>
  <c r="U437" i="13"/>
  <c r="V437" i="13"/>
  <c r="W437" i="13"/>
  <c r="X437" i="13"/>
  <c r="Y437" i="13"/>
  <c r="Z437" i="13"/>
  <c r="AA437" i="13"/>
  <c r="AB437" i="13"/>
  <c r="AC437" i="13"/>
  <c r="AD437" i="13"/>
  <c r="AE437" i="13"/>
  <c r="AF437" i="13"/>
  <c r="AG437" i="13"/>
  <c r="N437" i="13"/>
  <c r="N436" i="13"/>
  <c r="N439" i="13" s="1"/>
  <c r="O427" i="13"/>
  <c r="O430" i="13" s="1"/>
  <c r="V430" i="13" s="1"/>
  <c r="P427" i="13"/>
  <c r="Q427" i="13"/>
  <c r="R427" i="13"/>
  <c r="S427" i="13"/>
  <c r="T427" i="13"/>
  <c r="U427" i="13"/>
  <c r="V427" i="13"/>
  <c r="W427" i="13"/>
  <c r="W430" i="13" s="1"/>
  <c r="X427" i="13"/>
  <c r="Y427" i="13"/>
  <c r="Z427" i="13"/>
  <c r="AA427" i="13"/>
  <c r="AB427" i="13"/>
  <c r="AC427" i="13"/>
  <c r="AD427" i="13"/>
  <c r="AE427" i="13"/>
  <c r="AF427" i="13"/>
  <c r="AG427" i="13"/>
  <c r="O428" i="13"/>
  <c r="P428" i="13"/>
  <c r="Q428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N428" i="13"/>
  <c r="N427" i="13"/>
  <c r="N430" i="13" s="1"/>
  <c r="O305" i="13"/>
  <c r="O308" i="13" s="1"/>
  <c r="P305" i="13"/>
  <c r="Q305" i="13"/>
  <c r="R305" i="13"/>
  <c r="S305" i="13"/>
  <c r="T305" i="13"/>
  <c r="U305" i="13"/>
  <c r="V305" i="13"/>
  <c r="V308" i="13" s="1"/>
  <c r="W305" i="13"/>
  <c r="W308" i="13" s="1"/>
  <c r="X305" i="13"/>
  <c r="Y305" i="13"/>
  <c r="Z305" i="13"/>
  <c r="AA305" i="13"/>
  <c r="AB305" i="13"/>
  <c r="AC305" i="13"/>
  <c r="AD305" i="13"/>
  <c r="AE305" i="13"/>
  <c r="AF305" i="13"/>
  <c r="AG305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N306" i="13"/>
  <c r="N305" i="13"/>
  <c r="N308" i="13" s="1"/>
  <c r="O249" i="13"/>
  <c r="O252" i="13" s="1"/>
  <c r="V252" i="13" s="1"/>
  <c r="W252" i="13" s="1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N250" i="13"/>
  <c r="N249" i="13"/>
  <c r="O242" i="13"/>
  <c r="P242" i="13"/>
  <c r="Q242" i="13"/>
  <c r="R242" i="13"/>
  <c r="S242" i="13"/>
  <c r="T242" i="13"/>
  <c r="U242" i="13"/>
  <c r="V242" i="13"/>
  <c r="V245" i="13" s="1"/>
  <c r="W242" i="13"/>
  <c r="X242" i="13"/>
  <c r="Y242" i="13"/>
  <c r="Z242" i="13"/>
  <c r="AA242" i="13"/>
  <c r="AB242" i="13"/>
  <c r="AC242" i="13"/>
  <c r="AD242" i="13"/>
  <c r="AE242" i="13"/>
  <c r="AF242" i="13"/>
  <c r="AG242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N243" i="13"/>
  <c r="N242" i="13"/>
  <c r="N245" i="13" s="1"/>
  <c r="O236" i="13"/>
  <c r="O239" i="13" s="1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N237" i="13"/>
  <c r="N236" i="13"/>
  <c r="O228" i="13"/>
  <c r="O231" i="13" s="1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N229" i="13"/>
  <c r="N228" i="13"/>
  <c r="N231" i="13" s="1"/>
  <c r="O216" i="13"/>
  <c r="O219" i="13" s="1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N217" i="13"/>
  <c r="N216" i="13"/>
  <c r="N219" i="13" s="1"/>
  <c r="O211" i="13"/>
  <c r="O214" i="13" s="1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N212" i="13"/>
  <c r="N211" i="13"/>
  <c r="N214" i="13" s="1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N155" i="13"/>
  <c r="N154" i="13"/>
  <c r="O149" i="13"/>
  <c r="O152" i="13" s="1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N150" i="13"/>
  <c r="N149" i="13"/>
  <c r="O131" i="13"/>
  <c r="O134" i="13" s="1"/>
  <c r="V134" i="13" s="1"/>
  <c r="W134" i="13" s="1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N132" i="13"/>
  <c r="N131" i="13"/>
  <c r="N134" i="13" s="1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N109" i="13"/>
  <c r="N108" i="13"/>
  <c r="O103" i="13"/>
  <c r="O106" i="13" s="1"/>
  <c r="V106" i="13" s="1"/>
  <c r="W106" i="13" s="1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N104" i="13"/>
  <c r="N103" i="13"/>
  <c r="N106" i="13" s="1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N41" i="13"/>
  <c r="N42" i="13"/>
  <c r="O33" i="13"/>
  <c r="O36" i="13" s="1"/>
  <c r="V36" i="13" s="1"/>
  <c r="W36" i="13" s="1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N34" i="13"/>
  <c r="N33" i="13"/>
  <c r="O25" i="13"/>
  <c r="O28" i="13" s="1"/>
  <c r="P25" i="13"/>
  <c r="Q25" i="13"/>
  <c r="R25" i="13"/>
  <c r="S25" i="13"/>
  <c r="T25" i="13"/>
  <c r="U25" i="13"/>
  <c r="V25" i="13"/>
  <c r="W25" i="13"/>
  <c r="W28" i="13" s="1"/>
  <c r="V28" i="13" s="1"/>
  <c r="X25" i="13"/>
  <c r="Y25" i="13"/>
  <c r="Z25" i="13"/>
  <c r="AA25" i="13"/>
  <c r="AB25" i="13"/>
  <c r="AC25" i="13"/>
  <c r="AD25" i="13"/>
  <c r="AE25" i="13"/>
  <c r="AF25" i="13"/>
  <c r="AG25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N26" i="13"/>
  <c r="N25" i="13"/>
  <c r="N28" i="13" s="1"/>
  <c r="O16" i="13"/>
  <c r="O19" i="13" s="1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N17" i="13"/>
  <c r="N16" i="13"/>
  <c r="N19" i="13" s="1"/>
  <c r="O6" i="13"/>
  <c r="V9" i="13" s="1"/>
  <c r="W9" i="13" s="1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N7" i="13"/>
  <c r="N6" i="13"/>
  <c r="N9" i="13" s="1"/>
  <c r="K373" i="9"/>
  <c r="K195" i="9"/>
  <c r="K253" i="9"/>
  <c r="K215" i="9"/>
  <c r="K376" i="9"/>
  <c r="K203" i="9"/>
  <c r="I490" i="9"/>
  <c r="P485" i="9"/>
  <c r="I111" i="9"/>
  <c r="I85" i="9"/>
  <c r="I470" i="9"/>
  <c r="S527" i="9"/>
  <c r="O567" i="9"/>
  <c r="I549" i="9"/>
  <c r="J376" i="1"/>
  <c r="J379" i="1"/>
  <c r="J377" i="1"/>
  <c r="J378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J302" i="1"/>
  <c r="I302" i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663" i="1"/>
  <c r="J662" i="1"/>
  <c r="J661" i="1"/>
  <c r="I292" i="1"/>
  <c r="J292" i="1" s="1"/>
  <c r="I291" i="1"/>
  <c r="J291" i="1" s="1"/>
  <c r="I290" i="1"/>
  <c r="J290" i="1" s="1"/>
  <c r="J421" i="1"/>
  <c r="J420" i="1"/>
  <c r="J215" i="1"/>
  <c r="J214" i="1"/>
  <c r="J213" i="1"/>
  <c r="I210" i="1"/>
  <c r="J210" i="1" s="1"/>
  <c r="I202" i="1"/>
  <c r="J202" i="1" s="1"/>
  <c r="I201" i="1"/>
  <c r="J201" i="1" s="1"/>
  <c r="I197" i="1"/>
  <c r="J197" i="1" s="1"/>
  <c r="I181" i="1"/>
  <c r="I180" i="1"/>
  <c r="I159" i="1"/>
  <c r="J159" i="1" s="1"/>
  <c r="L31" i="1"/>
  <c r="L17" i="1"/>
  <c r="J612" i="1"/>
  <c r="I289" i="1"/>
  <c r="J289" i="1" s="1"/>
  <c r="I288" i="1"/>
  <c r="J288" i="1" s="1"/>
  <c r="I287" i="1"/>
  <c r="J287" i="1" s="1"/>
  <c r="J561" i="1"/>
  <c r="J293" i="1"/>
  <c r="I319" i="1"/>
  <c r="I320" i="1"/>
  <c r="J319" i="1"/>
  <c r="I183" i="1"/>
  <c r="I184" i="1"/>
  <c r="I185" i="1"/>
  <c r="I186" i="1"/>
  <c r="I187" i="1"/>
  <c r="I188" i="1"/>
  <c r="I189" i="1"/>
  <c r="I190" i="1"/>
  <c r="I191" i="1"/>
  <c r="I192" i="1"/>
  <c r="I182" i="1"/>
  <c r="J419" i="1"/>
  <c r="J431" i="1"/>
  <c r="J430" i="1"/>
  <c r="J429" i="1"/>
  <c r="J445" i="1"/>
  <c r="I616" i="1"/>
  <c r="J616" i="1" s="1"/>
  <c r="I647" i="1"/>
  <c r="J647" i="1" s="1"/>
  <c r="I645" i="1"/>
  <c r="J645" i="1" s="1"/>
  <c r="I643" i="1"/>
  <c r="J643" i="1" s="1"/>
  <c r="I641" i="1"/>
  <c r="J641" i="1" s="1"/>
  <c r="I639" i="1"/>
  <c r="J639" i="1" s="1"/>
  <c r="I620" i="1"/>
  <c r="J620" i="1" s="1"/>
  <c r="I619" i="1"/>
  <c r="J619" i="1" s="1"/>
  <c r="I618" i="1"/>
  <c r="J618" i="1" s="1"/>
  <c r="I617" i="1"/>
  <c r="J617" i="1" s="1"/>
  <c r="I318" i="1"/>
  <c r="J318" i="1" s="1"/>
  <c r="I317" i="1"/>
  <c r="J317" i="1" s="1"/>
  <c r="J651" i="1"/>
  <c r="J650" i="1"/>
  <c r="J57" i="1"/>
  <c r="J30" i="1"/>
  <c r="J590" i="1"/>
  <c r="J591" i="1"/>
  <c r="J592" i="1"/>
  <c r="J589" i="1"/>
  <c r="J307" i="1"/>
  <c r="J308" i="1"/>
  <c r="J309" i="1"/>
  <c r="J310" i="1"/>
  <c r="J311" i="1"/>
  <c r="J312" i="1"/>
  <c r="J544" i="1"/>
  <c r="J545" i="1"/>
  <c r="J546" i="1"/>
  <c r="J547" i="1"/>
  <c r="J548" i="1"/>
  <c r="J549" i="1"/>
  <c r="J550" i="1"/>
  <c r="J551" i="1"/>
  <c r="J601" i="1"/>
  <c r="J602" i="1"/>
  <c r="J603" i="1"/>
  <c r="J604" i="1"/>
  <c r="J605" i="1"/>
  <c r="J606" i="1"/>
  <c r="J607" i="1"/>
  <c r="J306" i="1"/>
  <c r="I637" i="1"/>
  <c r="J637" i="1" s="1"/>
  <c r="I636" i="1"/>
  <c r="J636" i="1" s="1"/>
  <c r="I58" i="1"/>
  <c r="J58" i="1" s="1"/>
  <c r="I649" i="1"/>
  <c r="J649" i="1" s="1"/>
  <c r="I648" i="1"/>
  <c r="J648" i="1" s="1"/>
  <c r="I569" i="1"/>
  <c r="J569" i="1" s="1"/>
  <c r="I316" i="1"/>
  <c r="J316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6" i="1"/>
  <c r="J576" i="1" s="1"/>
  <c r="I574" i="1"/>
  <c r="J574" i="1" s="1"/>
  <c r="I575" i="1"/>
  <c r="J575" i="1" s="1"/>
  <c r="I44" i="1"/>
  <c r="J44" i="1" s="1"/>
  <c r="I577" i="1"/>
  <c r="J577" i="1" s="1"/>
  <c r="I47" i="1"/>
  <c r="J47" i="1" s="1"/>
  <c r="I611" i="1"/>
  <c r="J611" i="1" s="1"/>
  <c r="I610" i="1"/>
  <c r="J610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66" i="1"/>
  <c r="J566" i="1" s="1"/>
  <c r="I565" i="1"/>
  <c r="J565" i="1" s="1"/>
  <c r="I315" i="1"/>
  <c r="J315" i="1" s="1"/>
  <c r="I196" i="1"/>
  <c r="J196" i="1" s="1"/>
  <c r="I314" i="1"/>
  <c r="J314" i="1" s="1"/>
  <c r="I163" i="1"/>
  <c r="J163" i="1" s="1"/>
  <c r="I305" i="1"/>
  <c r="J305" i="1" s="1"/>
  <c r="I162" i="1"/>
  <c r="J162" i="1" s="1"/>
  <c r="I304" i="1"/>
  <c r="J304" i="1" s="1"/>
  <c r="I161" i="1"/>
  <c r="J161" i="1" s="1"/>
  <c r="I303" i="1"/>
  <c r="J303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0" i="1"/>
  <c r="J160" i="1" s="1"/>
  <c r="I646" i="1"/>
  <c r="J646" i="1" s="1"/>
  <c r="I644" i="1"/>
  <c r="J644" i="1" s="1"/>
  <c r="I640" i="1"/>
  <c r="J640" i="1" s="1"/>
  <c r="V219" i="13" l="1"/>
  <c r="W219" i="13"/>
  <c r="N538" i="13"/>
  <c r="W538" i="13"/>
  <c r="V538" i="13"/>
  <c r="W600" i="13"/>
  <c r="V600" i="13"/>
  <c r="W664" i="13"/>
  <c r="V664" i="13"/>
  <c r="W771" i="13"/>
  <c r="V771" i="13"/>
  <c r="W239" i="13"/>
  <c r="V239" i="13"/>
  <c r="W1214" i="13"/>
  <c r="V1214" i="13"/>
  <c r="W214" i="13"/>
  <c r="V214" i="13"/>
  <c r="W351" i="13"/>
  <c r="V351" i="13"/>
  <c r="W19" i="13"/>
  <c r="V19" i="13"/>
  <c r="W439" i="13"/>
  <c r="V439" i="13"/>
  <c r="W152" i="13"/>
  <c r="V152" i="13"/>
  <c r="W231" i="13"/>
  <c r="V231" i="13"/>
  <c r="W245" i="13"/>
  <c r="O245" i="13"/>
  <c r="W859" i="13"/>
  <c r="V896" i="13"/>
  <c r="V859" i="13"/>
  <c r="O896" i="13"/>
  <c r="O9" i="13"/>
  <c r="O1046" i="13"/>
  <c r="V1046" i="13"/>
  <c r="V1049" i="13" l="1"/>
  <c r="O104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tc={DE77241D-1D4C-424D-A4EC-B70CD08D8A60}</author>
    <author>tc={063F69F4-1D61-47E1-9B87-4430E473E7BB}</author>
    <author>tc={16FF357F-4BEE-4371-9EFF-FD026EF71099}</author>
    <author>tc={91B371EE-9CAF-45C4-BF21-9EDF58149D4C}</author>
    <author>tc={BEAF28E4-CAFD-FB4E-8010-3EE80729440F}</author>
    <author>tc={1729A424-5D9B-47C6-9199-EE49F6978140}</author>
    <author>tc={3F4D1E3F-0C4C-4E35-8C2F-6072EA40568A}</author>
    <author>tc={F974477C-C232-430B-A4E7-1635F9B802F5}</author>
    <author>tc={4FE6742A-0CD8-46B0-9E64-2A30A29D628B}</author>
    <author>tc={7B327C03-AC25-476C-9921-4BA7D9677973}</author>
    <author>tc={AA2A5003-0937-4270-BCA6-ECA6813990D8}</author>
    <author>tc={F00A92BF-9FF4-4BD3-82BF-FC6673E6C497}</author>
    <author>tc={B0489183-ECB9-40BA-8267-F4BDC8EBC83A}</author>
    <author>tc={94814F0D-2DBB-8B4C-B832-1640E76DF63B}</author>
    <author>tc={C81AF7B9-5C8D-B44E-AB8F-75F2B7BC2BAD}</author>
    <author>tc={58421958-616E-AE42-B126-1BA0ED40869B}</author>
    <author>tc={8DC30D7D-9AC6-1A4C-AE6F-CA38E64851C4}</author>
  </authors>
  <commentList>
    <comment ref="N1" authorId="0" shapeId="0" xr:uid="{DE77241D-1D4C-424D-A4EC-B70CD08D8A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TOTS ELS PRIMARIS</t>
      </text>
    </comment>
    <comment ref="O1" authorId="1" shapeId="0" xr:uid="{063F69F4-1D61-47E1-9B87-4430E473E7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TOTS ELS SECUNDARIS NOMÉS PER MO I SENSE N NI P</t>
      </text>
    </comment>
    <comment ref="V1" authorId="2" shapeId="0" xr:uid="{16FF357F-4BEE-4371-9EFF-FD026EF710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ELS SECONDARIS AMB ELIMINACIÓ DE N</t>
      </text>
    </comment>
    <comment ref="W1" authorId="3" shapeId="0" xr:uid="{91B371EE-9CAF-45C4-BF21-9EDF58149D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SECONDARIS AMB ELIMINACIÓ DE P</t>
      </text>
    </comment>
    <comment ref="D20" authorId="4" shapeId="0" xr:uid="{BEAF28E4-CAFD-FB4E-8010-3EE8072944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1" authorId="5" shapeId="0" xr:uid="{1729A424-5D9B-47C6-9199-EE49F69781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2" authorId="6" shapeId="0" xr:uid="{3F4D1E3F-0C4C-4E35-8C2F-6072EA4056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3" authorId="7" shapeId="0" xr:uid="{F974477C-C232-430B-A4E7-1635F9B802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4" authorId="8" shapeId="0" xr:uid="{4FE6742A-0CD8-46B0-9E64-2A30A29D62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5" authorId="9" shapeId="0" xr:uid="{7B327C03-AC25-476C-9921-4BA7D96779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6" authorId="10" shapeId="0" xr:uid="{AA2A5003-0937-4270-BCA6-ECA6813990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7" authorId="11" shapeId="0" xr:uid="{F00A92BF-9FF4-4BD3-82BF-FC6673E6C4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8" authorId="12" shapeId="0" xr:uid="{B0489183-ECB9-40BA-8267-F4BDC8EBC8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N491" authorId="13" shapeId="0" xr:uid="{94814F0D-2DBB-8B4C-B832-1640E76DF63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written: 9 o 35, 31; I made 3 lines
</t>
      </text>
    </comment>
    <comment ref="N508" authorId="14" shapeId="0" xr:uid="{C81AF7B9-5C8D-B44E-AB8F-75F2B7BC2BA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written: 22-61, 87; I added 3 rows, one for 22, one for 61 and one for 87
</t>
      </text>
    </comment>
    <comment ref="N786" authorId="15" shapeId="0" xr:uid="{58421958-616E-AE42-B126-1BA0ED40869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 13-30, 23; I will add 3 entries; one for 13, one for 30 and one for 23
</t>
      </text>
    </comment>
    <comment ref="N901" authorId="16" shapeId="0" xr:uid="{8DC30D7D-9AC6-1A4C-AE6F-CA38E64851C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 50-90; I have split the 50 in one row and the 90 in the following row
</t>
      </text>
    </comment>
  </commentList>
</comments>
</file>

<file path=xl/sharedStrings.xml><?xml version="1.0" encoding="utf-8"?>
<sst xmlns="http://schemas.openxmlformats.org/spreadsheetml/2006/main" count="49140" uniqueCount="4570">
  <si>
    <t>Pub First author</t>
  </si>
  <si>
    <t>Pub Year</t>
  </si>
  <si>
    <t>Pub doi</t>
  </si>
  <si>
    <t>Nom C</t>
  </si>
  <si>
    <t>Tipus C (prio/Pref/WL/Conv)</t>
  </si>
  <si>
    <t>CALCULUS</t>
  </si>
  <si>
    <t>Year</t>
  </si>
  <si>
    <t>Country</t>
  </si>
  <si>
    <t>Generacion x capita x tiempo</t>
  </si>
  <si>
    <t>Conversion from 1000 inha to 1 habitant</t>
  </si>
  <si>
    <t xml:space="preserve"> μg/cap/d</t>
  </si>
  <si>
    <t>Excreció (%)</t>
  </si>
  <si>
    <t>STP (%)</t>
  </si>
  <si>
    <t>P (P+Chemical clarification)</t>
  </si>
  <si>
    <t>SC (Aerobic dig, SC, Trickling f)</t>
  </si>
  <si>
    <t>OTHER (facultative, aerated y other)</t>
  </si>
  <si>
    <t>Activated sludge</t>
  </si>
  <si>
    <t>(SC) Aerobic digestion</t>
  </si>
  <si>
    <t>Att P (%)</t>
  </si>
  <si>
    <t>Secundary</t>
  </si>
  <si>
    <t>Att SC (%)</t>
  </si>
  <si>
    <t>Att SCN (%)</t>
  </si>
  <si>
    <t>Att SCP (%)</t>
  </si>
  <si>
    <t>(P) Chemical clarification</t>
  </si>
  <si>
    <t>(SC) Trickling filter</t>
  </si>
  <si>
    <t>(OTHER) Aerated lagoon</t>
  </si>
  <si>
    <t>(OTHER) Facultative lagoon</t>
  </si>
  <si>
    <t>Att Tuv (%)</t>
  </si>
  <si>
    <t>Att Tclo (%)</t>
  </si>
  <si>
    <t>Att Toz (%)</t>
  </si>
  <si>
    <t>Att Tsanfil (%)</t>
  </si>
  <si>
    <t>Att T ultraf (%)</t>
  </si>
  <si>
    <t>Att T other (%)</t>
  </si>
  <si>
    <t>measured concentration ng/L</t>
  </si>
  <si>
    <t>via primary sludge</t>
  </si>
  <si>
    <t>via secondary sludge (N removal)</t>
  </si>
  <si>
    <t>total elimination (N removal)</t>
  </si>
  <si>
    <t>emission with effluents (N removal)</t>
  </si>
  <si>
    <t>via secondary sludge (C removal)</t>
  </si>
  <si>
    <t>total elimination (C removal)</t>
  </si>
  <si>
    <t>emission with effluents (C removal)</t>
  </si>
  <si>
    <t>DT50_days</t>
  </si>
  <si>
    <t>Bhattacharya</t>
  </si>
  <si>
    <t>https://doi.org/10.2175/106143096X127695</t>
  </si>
  <si>
    <t>1,1,1-Trichloroethane</t>
  </si>
  <si>
    <t>preferent</t>
  </si>
  <si>
    <t>-</t>
  </si>
  <si>
    <t>Wu, B</t>
  </si>
  <si>
    <t>https://doi.org/10.1016/j.seppur.2006.05.013</t>
  </si>
  <si>
    <t>note: probably the total elimination includes as well the elimination through primary and secondary sludge; to be checked!</t>
  </si>
  <si>
    <t>Khan</t>
  </si>
  <si>
    <t>https://doi.org/10.1016/j.chemosphere.2018.11.200</t>
  </si>
  <si>
    <t>MEAN</t>
  </si>
  <si>
    <t>DESVEST</t>
  </si>
  <si>
    <t>Trichloroethene</t>
  </si>
  <si>
    <t>THEORETICAL</t>
  </si>
  <si>
    <t>PROPOSED</t>
  </si>
  <si>
    <t>Hannah, A</t>
  </si>
  <si>
    <t>http://www.jstor.org/stable/25042837</t>
  </si>
  <si>
    <t>1,2 Dichloroethane</t>
  </si>
  <si>
    <t>PRI</t>
  </si>
  <si>
    <t>90</t>
  </si>
  <si>
    <t>1,2 dicloroethane</t>
  </si>
  <si>
    <t>prioritary</t>
  </si>
  <si>
    <t>2-ethylhexyl</t>
  </si>
  <si>
    <t>Bis(2-ethylhexyl) phthalate (DEHP)</t>
  </si>
  <si>
    <t>values not available in pistocci</t>
  </si>
  <si>
    <t>Ormad</t>
  </si>
  <si>
    <t>https://doi.org/10.1016/j.chemosphere.2007.10.006</t>
  </si>
  <si>
    <t>Alachlor</t>
  </si>
  <si>
    <t>Gorito</t>
  </si>
  <si>
    <t>https://doi.org/10.1016/j.jece.2021.105315</t>
  </si>
  <si>
    <t>Stamatis, N</t>
  </si>
  <si>
    <t>doi: 10.2166/wst.2010.932</t>
  </si>
  <si>
    <t>not available in pistocci</t>
  </si>
  <si>
    <t>??</t>
  </si>
  <si>
    <t>Katsoyiannis, A</t>
  </si>
  <si>
    <t>doi:10.1016/j.watres.2004.03.027</t>
  </si>
  <si>
    <t>Aldrin</t>
  </si>
  <si>
    <t>Liu, H</t>
  </si>
  <si>
    <t>http://dx.doi.org/10.1016/j.scitotenv.2017.02.107</t>
  </si>
  <si>
    <t>Amoxicillin</t>
  </si>
  <si>
    <t>WL</t>
  </si>
  <si>
    <t> </t>
  </si>
  <si>
    <t>A. Khalifa</t>
  </si>
  <si>
    <t>10.21502/limuj.008.02.2017</t>
  </si>
  <si>
    <t xml:space="preserve">0.39 DDD(gramos)/1000 hab/d </t>
  </si>
  <si>
    <t>0.00039</t>
  </si>
  <si>
    <t xml:space="preserve">0.63 DDD/1000 hab/d </t>
  </si>
  <si>
    <t>0.00063</t>
  </si>
  <si>
    <t>Adbollahisasl</t>
  </si>
  <si>
    <t>20 DDD/1000/d</t>
  </si>
  <si>
    <t>0.02</t>
  </si>
  <si>
    <t>22 DDD/1000/d</t>
  </si>
  <si>
    <t>0.022</t>
  </si>
  <si>
    <t>16 DDD/1000/d</t>
  </si>
  <si>
    <t>0.016</t>
  </si>
  <si>
    <t>Adriana</t>
  </si>
  <si>
    <t>12.48 DHD  (DDD(1000/d)</t>
  </si>
  <si>
    <t>0.01248</t>
  </si>
  <si>
    <t>7.74 DHD  (DDD(1000/d)</t>
  </si>
  <si>
    <t>0.00774</t>
  </si>
  <si>
    <t>1.51 DHD  (DDD(1000/d)</t>
  </si>
  <si>
    <t>0.00151</t>
  </si>
  <si>
    <t>0.58 DHD  (DDD(1000/d)</t>
  </si>
  <si>
    <t>0.00058</t>
  </si>
  <si>
    <t>12.62 DHD  (DDD(1000/d)</t>
  </si>
  <si>
    <t>0.01268</t>
  </si>
  <si>
    <t>7.85 DHD  (DDD(1000/d)</t>
  </si>
  <si>
    <t>0.00785</t>
  </si>
  <si>
    <t>1.63 DHD  (DDD(1000/d)</t>
  </si>
  <si>
    <t>0.00163</t>
  </si>
  <si>
    <t>0.64 DHD  (DDD(1000/d)</t>
  </si>
  <si>
    <t>0.00064</t>
  </si>
  <si>
    <t>11.87 DHD  (DDD(1000/d)</t>
  </si>
  <si>
    <t>0.01187</t>
  </si>
  <si>
    <t>8.29 DHD  (DDD(1000/d)</t>
  </si>
  <si>
    <t>0.00829</t>
  </si>
  <si>
    <t>1.73 DHD  (DDD(1000/d)</t>
  </si>
  <si>
    <t>0.00173</t>
  </si>
  <si>
    <t>0.70 DHD  (DDD(1000/d)</t>
  </si>
  <si>
    <t>0.0007</t>
  </si>
  <si>
    <t>11.95 DHD  (DDD(1000/d)</t>
  </si>
  <si>
    <t>0.01195</t>
  </si>
  <si>
    <t>8.30 DHD  (DDD(1000/d)</t>
  </si>
  <si>
    <t>0.0083</t>
  </si>
  <si>
    <t>2.02 DHD  (DDD(1000/d)</t>
  </si>
  <si>
    <t>0.00202</t>
  </si>
  <si>
    <t>0.74 DHD  (DDD(1000/d)</t>
  </si>
  <si>
    <t>0.00074</t>
  </si>
  <si>
    <t>AEM</t>
  </si>
  <si>
    <t>1997-2009</t>
  </si>
  <si>
    <t>6,5 DDD x 1000 dia</t>
  </si>
  <si>
    <t>0.0065</t>
  </si>
  <si>
    <t>5,8 DDD x 1000 dia</t>
  </si>
  <si>
    <t>0.0058</t>
  </si>
  <si>
    <t>5.4</t>
  </si>
  <si>
    <t>4.5</t>
  </si>
  <si>
    <t>4.2</t>
  </si>
  <si>
    <t>4.1</t>
  </si>
  <si>
    <t>3.9</t>
  </si>
  <si>
    <t>4.3</t>
  </si>
  <si>
    <t>4.4</t>
  </si>
  <si>
    <t>Ortin de Garcia, S</t>
  </si>
  <si>
    <t>http://dx.doi.org/10.1016/j.scitotenv.2012.11.057</t>
  </si>
  <si>
    <t>Limousy, L</t>
  </si>
  <si>
    <t>https://doi.org/10.1007/s11356-016-7404-8</t>
  </si>
  <si>
    <t>Yifei Li</t>
  </si>
  <si>
    <t>dx.doi.org/10.1016/j.scitotenv.2013.09.018</t>
  </si>
  <si>
    <t>Pouretedal, H</t>
  </si>
  <si>
    <t>https://doi.org/10.1016/j.jwpe.2014.03.006</t>
  </si>
  <si>
    <t>Bodey</t>
  </si>
  <si>
    <t>https://doi.org/10.1128/AAC.1.4.358</t>
  </si>
  <si>
    <t>Eili Y Klein</t>
  </si>
  <si>
    <t>doi.org/10.1016/ S1473-3099(20)30332-7</t>
  </si>
  <si>
    <t>Tunisia</t>
  </si>
  <si>
    <t>14,3 DID</t>
  </si>
  <si>
    <t>0.0143</t>
  </si>
  <si>
    <t>Uruguay</t>
  </si>
  <si>
    <t>5,8 DID</t>
  </si>
  <si>
    <t>Indonesia</t>
  </si>
  <si>
    <t>2,5 DID</t>
  </si>
  <si>
    <t>0.0025</t>
  </si>
  <si>
    <t>Kuwait</t>
  </si>
  <si>
    <t>0,2 DID</t>
  </si>
  <si>
    <t>0.0002</t>
  </si>
  <si>
    <t>India</t>
  </si>
  <si>
    <t>0,4 DID</t>
  </si>
  <si>
    <t>0.0004</t>
  </si>
  <si>
    <t>Turkey</t>
  </si>
  <si>
    <t>1,7 DID</t>
  </si>
  <si>
    <t>0.0017</t>
  </si>
  <si>
    <t>Francisco</t>
  </si>
  <si>
    <t>4.6 DHD(DDD(1000/d)</t>
  </si>
  <si>
    <t>0.0046</t>
  </si>
  <si>
    <t>4 DHD (DDD(1000/d)</t>
  </si>
  <si>
    <t>0.004</t>
  </si>
  <si>
    <t>Damiri</t>
  </si>
  <si>
    <t>https://doi.org/10.1016/j.ultsonch.2020.105187</t>
  </si>
  <si>
    <t>Marcelino, R</t>
  </si>
  <si>
    <t>http://dx.doi.org/10.1016/j.jenvman.2016.04.041</t>
  </si>
  <si>
    <t>Mojiri, A</t>
  </si>
  <si>
    <t>https://doi.org/10.1016/j.eti.2019.100404</t>
  </si>
  <si>
    <t>58-83</t>
  </si>
  <si>
    <t>Kummerer, K</t>
  </si>
  <si>
    <t>https://doi.org/10.1111/j.1469-0691.2003.00739.x</t>
  </si>
  <si>
    <t>Neu, H</t>
  </si>
  <si>
    <t>https://doi.org/10.1093/infdis/129.Supplement_2.S123</t>
  </si>
  <si>
    <t>5487 mg/y/inh</t>
  </si>
  <si>
    <t>15032.88</t>
  </si>
  <si>
    <t>3993.4 mg/y/inh</t>
  </si>
  <si>
    <t>Roya Mirzaei</t>
  </si>
  <si>
    <t>doi.org/10.1016/j.chemosphere.2018.12.187</t>
  </si>
  <si>
    <t>Iran</t>
  </si>
  <si>
    <t>128 DDD</t>
  </si>
  <si>
    <t>Al-Maadheed, S</t>
  </si>
  <si>
    <t>https://sci-hub.se/10.1016/j.jwpe.2019.01.005</t>
  </si>
  <si>
    <t>45.1</t>
  </si>
  <si>
    <t>46.3</t>
  </si>
  <si>
    <t>Gloria Teijon</t>
  </si>
  <si>
    <t xml:space="preserve">doi.10.1016/j.scitotenv.2010.04.041 </t>
  </si>
  <si>
    <t>Anthracene</t>
  </si>
  <si>
    <t>ND</t>
  </si>
  <si>
    <t>Shailendra, K</t>
  </si>
  <si>
    <t>http://www.jstor.org/stable/25039577</t>
  </si>
  <si>
    <t>Arsenic</t>
  </si>
  <si>
    <t>PRE</t>
  </si>
  <si>
    <t>Balasubramanian, N</t>
  </si>
  <si>
    <t>https://doi.org/10.1002/1521-4125(200105)24:5%3C519::AID-CEAT519%3E3.0.CO;2-P</t>
  </si>
  <si>
    <t>Harper, T</t>
  </si>
  <si>
    <t>https://doi.org/10.2175/WER.64.3.2</t>
  </si>
  <si>
    <t>Busetti, F</t>
  </si>
  <si>
    <t>https://sci-hub.se/10.1021/ie0506466</t>
  </si>
  <si>
    <t>Choubert, J</t>
  </si>
  <si>
    <t>doi: 10.2166/wst.2011.126</t>
  </si>
  <si>
    <t>Femg, J</t>
  </si>
  <si>
    <t>https://doi.org/10.1007/s11356-018-1915-4</t>
  </si>
  <si>
    <t>66.7</t>
  </si>
  <si>
    <t>Salehi</t>
  </si>
  <si>
    <t>https://doi.org/10.1016/j.gsd.2020.100338</t>
  </si>
  <si>
    <t>Jingjing Feng</t>
  </si>
  <si>
    <t>HM</t>
  </si>
  <si>
    <t>China</t>
  </si>
  <si>
    <t>Eva Rish</t>
  </si>
  <si>
    <t>Applying life cycle assessment to assess the environmental performance of decentralised versus centralised wastewater systems</t>
  </si>
  <si>
    <t>0,000627 g/d/inh</t>
  </si>
  <si>
    <t>Jarmila D,</t>
  </si>
  <si>
    <t>https://doi.org/10.1111/wej.12371</t>
  </si>
  <si>
    <t>0,08 mili/d/p</t>
  </si>
  <si>
    <t>SWEEDEN</t>
  </si>
  <si>
    <t>0.06</t>
  </si>
  <si>
    <t>Wu, s</t>
  </si>
  <si>
    <t>https://doi.org/10.1016/j.jhazmat.2021.126820</t>
  </si>
  <si>
    <t>Park</t>
  </si>
  <si>
    <t>Rusmana, Y</t>
  </si>
  <si>
    <t>Masse, N</t>
  </si>
  <si>
    <t>https://doi.org/10.1007/BF00249652</t>
  </si>
  <si>
    <t>Zhou, y</t>
  </si>
  <si>
    <t>https://sci-hub.se/10.3390/w10091248</t>
  </si>
  <si>
    <t>47.3</t>
  </si>
  <si>
    <t>Atrazine</t>
  </si>
  <si>
    <t>Mailler</t>
  </si>
  <si>
    <t>https://doi.org/10.1007/s11356-013-2388-0</t>
  </si>
  <si>
    <t>Hai</t>
  </si>
  <si>
    <t>10.1007/698_2020_676</t>
  </si>
  <si>
    <t>Zhang</t>
  </si>
  <si>
    <t>https://doi.org/10.3390/ijerph18031288</t>
  </si>
  <si>
    <t>Kruithof</t>
  </si>
  <si>
    <t>https://doi.org/10.1080/01919510701459311</t>
  </si>
  <si>
    <t>Hijosa.Valsero</t>
  </si>
  <si>
    <t>https://doi.org/10.1016/j.jhazmat.2013.09.022</t>
  </si>
  <si>
    <t>Scheideler</t>
  </si>
  <si>
    <t>https://doi.org/10.2166/wpt.2011.0063</t>
  </si>
  <si>
    <t>Benzo(b)Fluoranthene</t>
  </si>
  <si>
    <t>Cadmium</t>
  </si>
  <si>
    <t>32</t>
  </si>
  <si>
    <t>Poon, C</t>
  </si>
  <si>
    <t>https://doi.org/10.1007/978-3-0348-7238-6_7</t>
  </si>
  <si>
    <t>38, 71</t>
  </si>
  <si>
    <t>92, 98</t>
  </si>
  <si>
    <t xml:space="preserve">Brown, </t>
  </si>
  <si>
    <t>https://sci-hub.se/10.1080/00139307309435517</t>
  </si>
  <si>
    <t>Kansas City, K primary+secundary</t>
  </si>
  <si>
    <t>Moriyama</t>
  </si>
  <si>
    <t>https://sci-hub.se/10.1016/b978-1-4832-8439-2.50219-4</t>
  </si>
  <si>
    <t>72 microg/d/p</t>
  </si>
  <si>
    <t>James A. Davis</t>
  </si>
  <si>
    <t>https://www.jstor.org/stable/25038362</t>
  </si>
  <si>
    <t>Robert M.Sterritt</t>
  </si>
  <si>
    <t>https://doi.org/10.1016/0143-1471(81)90068-4</t>
  </si>
  <si>
    <t>Michalis Karvelas</t>
  </si>
  <si>
    <t>https://doi.org/10.1016/S0045-6535(03)00591-5</t>
  </si>
  <si>
    <t>MikeGardner</t>
  </si>
  <si>
    <t>https://doi.org/10.1016/j.scitotenv.2013.03.088</t>
  </si>
  <si>
    <t>RémyBuzier</t>
  </si>
  <si>
    <t>https://doi.org/10.1016/j.chemosphere.2006.04.059</t>
  </si>
  <si>
    <t>J.N.Lester</t>
  </si>
  <si>
    <t>https://doi.org/10.1016/0048-9697(79)90003-2</t>
  </si>
  <si>
    <t>M.E.Goldstone</t>
  </si>
  <si>
    <t>https://doi.org/10.1016/0048-9697(90)90070-B</t>
  </si>
  <si>
    <t>Barry G</t>
  </si>
  <si>
    <t>https://doi.org/10.1016/0043-1354(74)90099-2</t>
  </si>
  <si>
    <t>Da Silva</t>
  </si>
  <si>
    <t>https://sci-hub.se/10.1065/espr2006.10.355</t>
  </si>
  <si>
    <t>https://doi.org/10.1016/0048-9697(90)90069-7</t>
  </si>
  <si>
    <t>H.Yoshida</t>
  </si>
  <si>
    <t>https://doi.org/10.1016/j.chemosphere.2013.09.045</t>
  </si>
  <si>
    <t>Andrew J. Hargreaves</t>
  </si>
  <si>
    <t>https://doi.org/10.1007/s11270-016-2756-8</t>
  </si>
  <si>
    <t>James</t>
  </si>
  <si>
    <t>https://sci-hub.se/10.2307/25038362</t>
  </si>
  <si>
    <t>Lester, J</t>
  </si>
  <si>
    <t>https://doi.org/10.1016/0048-9697(83)90002-5</t>
  </si>
  <si>
    <t>Oliver G</t>
  </si>
  <si>
    <t>https://doi.org/10.1007/s11356-018-1915-5</t>
  </si>
  <si>
    <t>doi.10.1016/j.scitotenv.2010.04.048</t>
  </si>
  <si>
    <t>33.3</t>
  </si>
  <si>
    <t>0,0000286 g/d/inh</t>
  </si>
  <si>
    <t>28.6</t>
  </si>
  <si>
    <t>Samarghandi, M</t>
  </si>
  <si>
    <t>https://doi.org/10.1007/BF03325957</t>
  </si>
  <si>
    <t>0.13</t>
  </si>
  <si>
    <t>0.1</t>
  </si>
  <si>
    <t>Europe</t>
  </si>
  <si>
    <t>Sweeden</t>
  </si>
  <si>
    <t>0.09</t>
  </si>
  <si>
    <t>Zhila H</t>
  </si>
  <si>
    <t>https://doi.org/10.1007/s42452-020-2392-1</t>
  </si>
  <si>
    <t>Mahmoudkhani, R</t>
  </si>
  <si>
    <t>doi: 10.1016/j.apcbee.2014.10.020</t>
  </si>
  <si>
    <t>192 microg/d/p</t>
  </si>
  <si>
    <t>88,9 microg/d/p</t>
  </si>
  <si>
    <t>Nieminski</t>
  </si>
  <si>
    <t>https://doi.org/10.1080/01919519508547537</t>
  </si>
  <si>
    <t>Ryuichi Sudo</t>
  </si>
  <si>
    <t>https://doi.org/10.1016/0043-1354(73)90007-9</t>
  </si>
  <si>
    <t>Sorme, L</t>
  </si>
  <si>
    <t>https://sci-hub.se/10.1016/S0048-9697(02)00197-3</t>
  </si>
  <si>
    <t>10 micro/d/p</t>
  </si>
  <si>
    <t>Carbon chloride</t>
  </si>
  <si>
    <t>77 </t>
  </si>
  <si>
    <t>Carbon tetrachloride</t>
  </si>
  <si>
    <t>Chlorfenvindos</t>
  </si>
  <si>
    <t>Chlorfenvinfos</t>
  </si>
  <si>
    <t>Chlorobenzene</t>
  </si>
  <si>
    <t>Chlorpyrifos</t>
  </si>
  <si>
    <t>Chromium</t>
  </si>
  <si>
    <t>71, 79</t>
  </si>
  <si>
    <t>S.Stoveland</t>
  </si>
  <si>
    <t>https://doi.org/10.1016/0048-9697(79)90004-4</t>
  </si>
  <si>
    <t>Feng, J</t>
  </si>
  <si>
    <t>https://doi.org/10.1007/s11356-018-1915-7</t>
  </si>
  <si>
    <t>Zied Marzougui</t>
  </si>
  <si>
    <t>doi.10.1007/978-3-319-70548-4_163 </t>
  </si>
  <si>
    <t>France</t>
  </si>
  <si>
    <t>97.53</t>
  </si>
  <si>
    <t>Chen, Y</t>
  </si>
  <si>
    <t>https://doi.org/10.1016/j.biortech.2004.12.024</t>
  </si>
  <si>
    <t>16.5</t>
  </si>
  <si>
    <t>Edokpayi</t>
  </si>
  <si>
    <t>https://sci-hub.se/10.3390/ijerph120707300</t>
  </si>
  <si>
    <t>0,000446 g/d/inh</t>
  </si>
  <si>
    <t>Gholamreza Mansourri</t>
  </si>
  <si>
    <t>http://dx.doi.org/10.4236/oje.2016.62006</t>
  </si>
  <si>
    <t>0.34</t>
  </si>
  <si>
    <t>0.33</t>
  </si>
  <si>
    <t>0.46</t>
  </si>
  <si>
    <t>0,23-0,78</t>
  </si>
  <si>
    <t>Orescanin, V</t>
  </si>
  <si>
    <t>https://doi.org/10.1080/10934529.2013.781904</t>
  </si>
  <si>
    <t>775 microg/d/p</t>
  </si>
  <si>
    <t>32.4</t>
  </si>
  <si>
    <t>392 microg/d/p</t>
  </si>
  <si>
    <t>230 microg/d/p</t>
  </si>
  <si>
    <t>97-100</t>
  </si>
  <si>
    <t>69.8</t>
  </si>
  <si>
    <t>Ciprofloxacin</t>
  </si>
  <si>
    <t>2 DDD/1000/d</t>
  </si>
  <si>
    <t>0.002</t>
  </si>
  <si>
    <t>0.7 DDD/1000/d</t>
  </si>
  <si>
    <t>3 DDD/1000/d</t>
  </si>
  <si>
    <t>0.003</t>
  </si>
  <si>
    <t>A. C. Alder</t>
  </si>
  <si>
    <t>doi.10.1007/978-3-662-09259-0_5 </t>
  </si>
  <si>
    <t>Switzerland</t>
  </si>
  <si>
    <t>dx.doi.org/10.1016/j.scitotenv.2013.09.019</t>
  </si>
  <si>
    <t>C. Johnson</t>
  </si>
  <si>
    <t>10.1016/j.scitotenv.2014.12.057</t>
  </si>
  <si>
    <t>Spain</t>
  </si>
  <si>
    <t>1.1 mg españa 2010 x d ia</t>
  </si>
  <si>
    <t>1.1</t>
  </si>
  <si>
    <t>10.1016/j.scitotenv.2014.12.058</t>
  </si>
  <si>
    <t>Germany</t>
  </si>
  <si>
    <t>0.471 mg alemania 2006 x di</t>
  </si>
  <si>
    <t>0.471</t>
  </si>
  <si>
    <t>10.1016/j.scitotenv.2014.12.059</t>
  </si>
  <si>
    <t>0.562 mg francia 2006 x dia</t>
  </si>
  <si>
    <t>0.562</t>
  </si>
  <si>
    <t>10.1016/j.scitotenv.2014.12.060</t>
  </si>
  <si>
    <t>UK</t>
  </si>
  <si>
    <t>0.331 mg uk 2010 x dia</t>
  </si>
  <si>
    <t>0.331</t>
  </si>
  <si>
    <t>10.1016/j.scitotenv.2014.12.061</t>
  </si>
  <si>
    <t>Poland</t>
  </si>
  <si>
    <t>0.345 mg polonia 2006 x dia</t>
  </si>
  <si>
    <t>0.345</t>
  </si>
  <si>
    <t>10.1016/j.scitotenv.2014.12.062</t>
  </si>
  <si>
    <t>1.104 mg suecia x dia</t>
  </si>
  <si>
    <t>10.1016/j.scitotenv.2014.12.063</t>
  </si>
  <si>
    <t>0.652 mg media euripea x dia</t>
  </si>
  <si>
    <t>0.652</t>
  </si>
  <si>
    <t>10.1016/j.scitotenv.2014.12.079</t>
  </si>
  <si>
    <t>C.García-Rey</t>
  </si>
  <si>
    <t>doi.org/10.1111/j.1469-0691.2006.01397.x</t>
  </si>
  <si>
    <t>2.9 DDD</t>
  </si>
  <si>
    <t>0.0029</t>
  </si>
  <si>
    <t>Castaño</t>
  </si>
  <si>
    <t>10.1007/698_2020_666</t>
  </si>
  <si>
    <t>Watch list</t>
  </si>
  <si>
    <t>Castrignano, E</t>
  </si>
  <si>
    <t>https://sci-hub.se/10.1016/j.watres.2020.115653</t>
  </si>
  <si>
    <t>Norway</t>
  </si>
  <si>
    <t>816,3 kg/year (norway 5,33 million)</t>
  </si>
  <si>
    <t>0.000153</t>
  </si>
  <si>
    <t>England</t>
  </si>
  <si>
    <t>5782 kg/year (england 55,98)</t>
  </si>
  <si>
    <t>0.000103</t>
  </si>
  <si>
    <t>103286.9</t>
  </si>
  <si>
    <t>Italy</t>
  </si>
  <si>
    <t>26674 kg/year (italy 60,36)</t>
  </si>
  <si>
    <t>0.000442</t>
  </si>
  <si>
    <t>441915.2</t>
  </si>
  <si>
    <t>369,9 mg/d/1000 p (norway)</t>
  </si>
  <si>
    <t>0.3699</t>
  </si>
  <si>
    <t>369.9</t>
  </si>
  <si>
    <t>83,5 mg/d/1000 p (england)</t>
  </si>
  <si>
    <t>0.0835</t>
  </si>
  <si>
    <t>83.5</t>
  </si>
  <si>
    <t>772,6 mg/d/1000 p (italy)</t>
  </si>
  <si>
    <t>0.7726</t>
  </si>
  <si>
    <t>772.6</t>
  </si>
  <si>
    <t>Coutu, S</t>
  </si>
  <si>
    <t>https://sci-hub.se/10.1371/journal.pone.0053592</t>
  </si>
  <si>
    <t>Swizerland</t>
  </si>
  <si>
    <t>10 kg/year Lausane city (137000 pob)</t>
  </si>
  <si>
    <t>199.98</t>
  </si>
  <si>
    <t>1.1 DHD(DDD(1000/d)</t>
  </si>
  <si>
    <t>0.0011</t>
  </si>
  <si>
    <t>0.80 DHD (DDD(1000/d)</t>
  </si>
  <si>
    <t>0.0008</t>
  </si>
  <si>
    <t>Garoma</t>
  </si>
  <si>
    <t>https://doi.org/10.1016/j.chemosphere.2010.02.060</t>
  </si>
  <si>
    <t>Kim</t>
  </si>
  <si>
    <t>https://doi.org/10.2166/wst.2009.076</t>
  </si>
  <si>
    <t>Neda J</t>
  </si>
  <si>
    <t>https://doi: 10.5004/dwt.2020.24855</t>
  </si>
  <si>
    <t>Rahmani, A</t>
  </si>
  <si>
    <t>https://doi.org/10.1016/j.jelechem.2017.11.067</t>
  </si>
  <si>
    <t>https://sci-hub.se/10.1016/s0045-6535(99)00439-7</t>
  </si>
  <si>
    <t>Rizzo</t>
  </si>
  <si>
    <t>10.1016/j.scitotenv.2018.11.265</t>
  </si>
  <si>
    <t>watchlist</t>
  </si>
  <si>
    <t>&gt;80</t>
  </si>
  <si>
    <t>1.1 (DDD/1000/d)</t>
  </si>
  <si>
    <t>doi.org/10.1016/j.chemosphere.2018.12.188</t>
  </si>
  <si>
    <t>3.82 DDD</t>
  </si>
  <si>
    <t>Deblonde, T</t>
  </si>
  <si>
    <t>62.3</t>
  </si>
  <si>
    <t>Tewari, S</t>
  </si>
  <si>
    <t>https://sci-hub.se/10.1016/j.chemosphere.2012.12.042</t>
  </si>
  <si>
    <t>64.2</t>
  </si>
  <si>
    <t>70.5</t>
  </si>
  <si>
    <t>Verlicchi, P</t>
  </si>
  <si>
    <t>https://sci-hub.se/10.1016/j.scitotenv.2013.10.026</t>
  </si>
  <si>
    <t xml:space="preserve">21672 kg/year </t>
  </si>
  <si>
    <t>71.7</t>
  </si>
  <si>
    <t>Cloroalkanes</t>
  </si>
  <si>
    <t>Juksu, K</t>
  </si>
  <si>
    <t>https://sci-hub.se/10.1016/j.scitotenv.2019.07.097</t>
  </si>
  <si>
    <t>Clotrimazole</t>
  </si>
  <si>
    <t>3,25 T/y usage | 1,52 T/y emission thailand - poblacion 69,63 millones</t>
  </si>
  <si>
    <t>13.2</t>
  </si>
  <si>
    <t>0,28 T/y usage | 0,10 T/y emission bangkok - poblacion 10,5 millones</t>
  </si>
  <si>
    <t>81.7</t>
  </si>
  <si>
    <t>Liu, W</t>
  </si>
  <si>
    <t>https://sci-hub.se/10.1016/j.jhazmat.2017.01.057</t>
  </si>
  <si>
    <t xml:space="preserve">10 T/y usage &amp; 10 emission </t>
  </si>
  <si>
    <t>20.3</t>
  </si>
  <si>
    <t>Copper</t>
  </si>
  <si>
    <t>74, 79</t>
  </si>
  <si>
    <t>3,1 milig/d/p</t>
  </si>
  <si>
    <t>Benedetta Pagliaccia</t>
  </si>
  <si>
    <t>https://doi.org/10.1016/j.jhazmat.2021.126661</t>
  </si>
  <si>
    <t>https://doi.org/10.1007/s11356-018-1915-6</t>
  </si>
  <si>
    <t>88.9</t>
  </si>
  <si>
    <t>44.2</t>
  </si>
  <si>
    <t>22.5</t>
  </si>
  <si>
    <t>40.5</t>
  </si>
  <si>
    <t>Yuan Yuan</t>
  </si>
  <si>
    <t>https://doi.org/10.1016/j.watres.2019.115375</t>
  </si>
  <si>
    <t>95-99</t>
  </si>
  <si>
    <t>Gupta</t>
  </si>
  <si>
    <t>https://sci-hub.se/10.1016/S0304-3894(97)00093-9</t>
  </si>
  <si>
    <t>61.5</t>
  </si>
  <si>
    <t>Johnson, P</t>
  </si>
  <si>
    <t>https://doi.org/10.2175/106143007X221490</t>
  </si>
  <si>
    <t>Stoveland, S</t>
  </si>
  <si>
    <t>2.63</t>
  </si>
  <si>
    <t>7.7</t>
  </si>
  <si>
    <t>8.5</t>
  </si>
  <si>
    <t>9,4-55,8</t>
  </si>
  <si>
    <t>3,1-55,8</t>
  </si>
  <si>
    <t>Wu, J</t>
  </si>
  <si>
    <t>92-53</t>
  </si>
  <si>
    <t>1200 micro/d/p</t>
  </si>
  <si>
    <t>4,1 milig/d/p</t>
  </si>
  <si>
    <t>10.7</t>
  </si>
  <si>
    <t>55,8 milig/d/p</t>
  </si>
  <si>
    <t>47.5</t>
  </si>
  <si>
    <t>53.1</t>
  </si>
  <si>
    <t>Dichlorobenzene</t>
  </si>
  <si>
    <t>87 </t>
  </si>
  <si>
    <t>Xu, T</t>
  </si>
  <si>
    <t>Dichloromethane</t>
  </si>
  <si>
    <t>0,0000289 g/d/inh</t>
  </si>
  <si>
    <t>28.9</t>
  </si>
  <si>
    <t>Dichlorvos</t>
  </si>
  <si>
    <t>Dicofol</t>
  </si>
  <si>
    <t>Dieldrin</t>
  </si>
  <si>
    <t>no info in pistocci</t>
  </si>
  <si>
    <t>Echevarria</t>
  </si>
  <si>
    <t>https://doi.org/10.1016/j.scitotenv.2019.03.365</t>
  </si>
  <si>
    <t>Diuron</t>
  </si>
  <si>
    <t>57.1</t>
  </si>
  <si>
    <t>Endosulphan</t>
  </si>
  <si>
    <t>Endrin</t>
  </si>
  <si>
    <t>Ethylbenzene</t>
  </si>
  <si>
    <t>70, 96</t>
  </si>
  <si>
    <t>9 o 35</t>
  </si>
  <si>
    <t>Shammy</t>
  </si>
  <si>
    <t>doi: 10.2166/wst.2018.223</t>
  </si>
  <si>
    <t>(1-ethyldecyl)-benzene</t>
  </si>
  <si>
    <t>Fluconazole</t>
  </si>
  <si>
    <t>Thailand</t>
  </si>
  <si>
    <t xml:space="preserve">0,66 T/y usage bang &amp; 0,63 emission || 7,61 usage &amp; 7,49 emission </t>
  </si>
  <si>
    <t>26.4</t>
  </si>
  <si>
    <t>18.6</t>
  </si>
  <si>
    <t xml:space="preserve">15 T/Y usage &amp; 15 emission </t>
  </si>
  <si>
    <t>23.7</t>
  </si>
  <si>
    <t>Fluoranthene</t>
  </si>
  <si>
    <t>64, 77</t>
  </si>
  <si>
    <t>22-61</t>
  </si>
  <si>
    <t>Onyago</t>
  </si>
  <si>
    <t>https://doi.org/10.1016/S1872-0358(06)02001-X</t>
  </si>
  <si>
    <t>Fluoride</t>
  </si>
  <si>
    <t>Sanghratna</t>
  </si>
  <si>
    <t>ISSN 2348 – 7968</t>
  </si>
  <si>
    <t>Heptachlor</t>
  </si>
  <si>
    <t>32, 64</t>
  </si>
  <si>
    <t>66, 62</t>
  </si>
  <si>
    <t>Heptaclor</t>
  </si>
  <si>
    <t>Kim, U</t>
  </si>
  <si>
    <t>https://doi.org/10.1016/j.envpol.2016.07.037</t>
  </si>
  <si>
    <t>Hexabromocyclododecane</t>
  </si>
  <si>
    <t>Eljarrat, E</t>
  </si>
  <si>
    <t>https://sci-hub.se/10.1021/jf405007x</t>
  </si>
  <si>
    <t>0,58-21,5 ng (kg bw) day suecia</t>
  </si>
  <si>
    <t>0.020049</t>
  </si>
  <si>
    <t>Netherlands</t>
  </si>
  <si>
    <t>1,5 ng (kg bw)day paises bajos</t>
  </si>
  <si>
    <t>0.002724</t>
  </si>
  <si>
    <t xml:space="preserve">0,06-0,17 ng(kg bw)day - fish </t>
  </si>
  <si>
    <t>0.006359</t>
  </si>
  <si>
    <t xml:space="preserve">0,3 ng(kg bw)day </t>
  </si>
  <si>
    <t>0.5448</t>
  </si>
  <si>
    <t>0.000545</t>
  </si>
  <si>
    <t xml:space="preserve">5,9-7,9 ng(kg bw)d </t>
  </si>
  <si>
    <t>0.01253</t>
  </si>
  <si>
    <t>Belgium</t>
  </si>
  <si>
    <t xml:space="preserve">0,99 ng(kg bw) d </t>
  </si>
  <si>
    <t>0.001798</t>
  </si>
  <si>
    <t>Spaain</t>
  </si>
  <si>
    <t xml:space="preserve">2,58 ng(kg bw)d </t>
  </si>
  <si>
    <t>0.004685</t>
  </si>
  <si>
    <t xml:space="preserve">0,14 ng(kg bw)d  </t>
  </si>
  <si>
    <t>0.25424</t>
  </si>
  <si>
    <t>0.000254</t>
  </si>
  <si>
    <t xml:space="preserve">0,09-1,72 ng/kg bw)d </t>
  </si>
  <si>
    <t>0.001643</t>
  </si>
  <si>
    <t>Japan</t>
  </si>
  <si>
    <t xml:space="preserve">1,4-2,2 ng(kg bw)d </t>
  </si>
  <si>
    <t>0.003269</t>
  </si>
  <si>
    <t xml:space="preserve">1,3-3,7 ng(kg bw)d - fish </t>
  </si>
  <si>
    <t>0.006215</t>
  </si>
  <si>
    <t xml:space="preserve">0,45-34 ng(kg bw)d - seafood </t>
  </si>
  <si>
    <t>0.003174</t>
  </si>
  <si>
    <t>USA</t>
  </si>
  <si>
    <t xml:space="preserve">0,23 ng(kg bw)d </t>
  </si>
  <si>
    <t>0.41768</t>
  </si>
  <si>
    <t>0.000418</t>
  </si>
  <si>
    <t>Gao, C</t>
  </si>
  <si>
    <t>https://sci-hub.se/10.1016/j.envpol.2019.06.128</t>
  </si>
  <si>
    <t>1,728 pg Kg d children 20kg</t>
  </si>
  <si>
    <t>########</t>
  </si>
  <si>
    <t>0,531 pg kg d adolescence 45kg</t>
  </si>
  <si>
    <t>0,763 pg kg d adult 67kg</t>
  </si>
  <si>
    <t>Ruan, Y</t>
  </si>
  <si>
    <t>https://doi.org/10.1016/j.scitotenv.2019.04.007</t>
  </si>
  <si>
    <t>Ichihara, M</t>
  </si>
  <si>
    <t>https://doi.org/10.1016/j.chemosphere.2014.03.074</t>
  </si>
  <si>
    <t>https://doi.org/10.1016/j.jhazmat.2018.04.011</t>
  </si>
  <si>
    <t>Li, Y</t>
  </si>
  <si>
    <t>Makiko Ichihara</t>
  </si>
  <si>
    <t>Roosens, L</t>
  </si>
  <si>
    <t>https://sci-hub.se/10.1289/ehp.0900869</t>
  </si>
  <si>
    <t>Netherdands</t>
  </si>
  <si>
    <t xml:space="preserve">174 ng/day </t>
  </si>
  <si>
    <t xml:space="preserve"> UK</t>
  </si>
  <si>
    <t>354-474 ng/day</t>
  </si>
  <si>
    <t xml:space="preserve"> Norway</t>
  </si>
  <si>
    <t xml:space="preserve">4-81 ng/day </t>
  </si>
  <si>
    <t>Schecter, A</t>
  </si>
  <si>
    <t>https://sci-hub.se/10.1289/ehp.0901345</t>
  </si>
  <si>
    <t>60 pg/g ww hamburger USA</t>
  </si>
  <si>
    <t>0.00006</t>
  </si>
  <si>
    <t>192 pg/g ww Bacon</t>
  </si>
  <si>
    <t>1.92E-10</t>
  </si>
  <si>
    <t>0.000192</t>
  </si>
  <si>
    <t>124 pg/g ww Tyrkey</t>
  </si>
  <si>
    <t>1.24E-10</t>
  </si>
  <si>
    <t>0.000124</t>
  </si>
  <si>
    <t>151 Sausages</t>
  </si>
  <si>
    <t>1.51E-10</t>
  </si>
  <si>
    <t>0.000151</t>
  </si>
  <si>
    <t>24 Ham</t>
  </si>
  <si>
    <t>2.4E-11</t>
  </si>
  <si>
    <t>0.000024</t>
  </si>
  <si>
    <t>98 Breast</t>
  </si>
  <si>
    <t>9.8E-11</t>
  </si>
  <si>
    <t>0.000098</t>
  </si>
  <si>
    <t>188 Hoast beet</t>
  </si>
  <si>
    <t>1.88E-10</t>
  </si>
  <si>
    <t>0.000188</t>
  </si>
  <si>
    <t>23 Canned chili</t>
  </si>
  <si>
    <t>2.3E-11</t>
  </si>
  <si>
    <t>0.000023</t>
  </si>
  <si>
    <t>352 Salom</t>
  </si>
  <si>
    <t>3.52E-10</t>
  </si>
  <si>
    <t>0.000352</t>
  </si>
  <si>
    <t>29 Canned tuna</t>
  </si>
  <si>
    <t>2.9E-11</t>
  </si>
  <si>
    <t>0.000029</t>
  </si>
  <si>
    <t>133 catfish fillet</t>
  </si>
  <si>
    <t>1.33E-10</t>
  </si>
  <si>
    <t>0.000133</t>
  </si>
  <si>
    <t>179,6 Tilapia</t>
  </si>
  <si>
    <t>1.8E-10</t>
  </si>
  <si>
    <t>0.00018</t>
  </si>
  <si>
    <t>59 Cod</t>
  </si>
  <si>
    <t>5.9E-11</t>
  </si>
  <si>
    <t>0.000059</t>
  </si>
  <si>
    <t>593 Sardines</t>
  </si>
  <si>
    <t>5.93E-10</t>
  </si>
  <si>
    <t>0.000593</t>
  </si>
  <si>
    <t>113 Fish stick</t>
  </si>
  <si>
    <t>1.13E-10</t>
  </si>
  <si>
    <t>0.000113</t>
  </si>
  <si>
    <t>82 olive oil</t>
  </si>
  <si>
    <t>8.2E-11</t>
  </si>
  <si>
    <t>0.000082</t>
  </si>
  <si>
    <t>180 cereals</t>
  </si>
  <si>
    <t>22 appel</t>
  </si>
  <si>
    <t>2.2E-11</t>
  </si>
  <si>
    <t>0.000022</t>
  </si>
  <si>
    <t>18 potatoes</t>
  </si>
  <si>
    <t>1.8E-11</t>
  </si>
  <si>
    <t>0.000018</t>
  </si>
  <si>
    <t>128 butter</t>
  </si>
  <si>
    <t>1.28E-10</t>
  </si>
  <si>
    <t>0.000128</t>
  </si>
  <si>
    <t>17 milk</t>
  </si>
  <si>
    <t>1.7E-11</t>
  </si>
  <si>
    <t>0.000017</t>
  </si>
  <si>
    <t>20 yogurt</t>
  </si>
  <si>
    <t>0.00002</t>
  </si>
  <si>
    <t>11 eggs</t>
  </si>
  <si>
    <t>1.1E-11</t>
  </si>
  <si>
    <t>0.000011</t>
  </si>
  <si>
    <t>Van Leeuwen, S</t>
  </si>
  <si>
    <t>https://sci-hub.se/10.1002/mnfr.200700207</t>
  </si>
  <si>
    <t xml:space="preserve">1,967 ng/g ww fish marine </t>
  </si>
  <si>
    <t>0.721889</t>
  </si>
  <si>
    <t>87,52 ng/g ww pescado rio</t>
  </si>
  <si>
    <t>0.50324</t>
  </si>
  <si>
    <t>Xing-Zheng, W</t>
  </si>
  <si>
    <r>
      <t>Radioisotopes (Tokyo); </t>
    </r>
    <r>
      <rPr>
        <sz val="11"/>
        <color rgb="FF007BFF"/>
        <rFont val="-Apple-System"/>
        <charset val="1"/>
      </rPr>
      <t>ISSN 0033-8303</t>
    </r>
    <r>
      <rPr>
        <sz val="11"/>
        <color rgb="FF212529"/>
        <rFont val="-Apple-System"/>
        <charset val="1"/>
      </rPr>
      <t>; ; v. 57(9); p. 571-577</t>
    </r>
  </si>
  <si>
    <t>Ylva, L</t>
  </si>
  <si>
    <t>Sweden</t>
  </si>
  <si>
    <t xml:space="preserve">114 ng/d - fish </t>
  </si>
  <si>
    <t>0.114</t>
  </si>
  <si>
    <t xml:space="preserve">13,3 ng/d - meats  </t>
  </si>
  <si>
    <t>0.0133</t>
  </si>
  <si>
    <t xml:space="preserve">23,3 ng/d - diary products </t>
  </si>
  <si>
    <t>0.0233</t>
  </si>
  <si>
    <t xml:space="preserve">11,6 ng/d - eggs </t>
  </si>
  <si>
    <t>0.0116</t>
  </si>
  <si>
    <t xml:space="preserve">162 ng/d - total intake  </t>
  </si>
  <si>
    <t>0.162</t>
  </si>
  <si>
    <t>Un-Jung Kim</t>
  </si>
  <si>
    <t>65.5</t>
  </si>
  <si>
    <t>58.5</t>
  </si>
  <si>
    <t xml:space="preserve">1,2-20 ng/day (diet) </t>
  </si>
  <si>
    <t>Oonnittan</t>
  </si>
  <si>
    <t>https://doi.org/10.1016/j.jhazmat.2008.05.132</t>
  </si>
  <si>
    <t>Hexachlorobenzene</t>
  </si>
  <si>
    <t>MAiller</t>
  </si>
  <si>
    <t>Hexachlorobutadiene</t>
  </si>
  <si>
    <t>Kahle, M</t>
  </si>
  <si>
    <t>https://sci-hub.se/10.1021/es8009309</t>
  </si>
  <si>
    <t>Imazalil</t>
  </si>
  <si>
    <t>Arias, L</t>
  </si>
  <si>
    <t>https://sci-hub.se/10.1016/j.foodcont.2013.06.046</t>
  </si>
  <si>
    <t>0,04 mg/kg imazilil en tomate Colombia</t>
  </si>
  <si>
    <t>9,4 kg/persona Colombia</t>
  </si>
  <si>
    <t>Blasco, C</t>
  </si>
  <si>
    <t>https://sci-hub.se/10.1016/j.foodcont.2005.05.013</t>
  </si>
  <si>
    <t>0,03 micro/kg/day x consumo de mandarina</t>
  </si>
  <si>
    <t>0.486</t>
  </si>
  <si>
    <t>0,093 micro/kg/day por consumo de naranja</t>
  </si>
  <si>
    <t>Campo, J</t>
  </si>
  <si>
    <t>https://doi.org/10.1016/j.jhazmat.2013.09.061</t>
  </si>
  <si>
    <t>Ishiwata H</t>
  </si>
  <si>
    <t>https://sci-hub.se/10.3358/shokueishi.43.49</t>
  </si>
  <si>
    <t>1,89 microgram daily intake per person</t>
  </si>
  <si>
    <t>1.89</t>
  </si>
  <si>
    <t>11,1 microgram x person</t>
  </si>
  <si>
    <t>11.1</t>
  </si>
  <si>
    <t xml:space="preserve">8,8 microgram x person </t>
  </si>
  <si>
    <t>8.8</t>
  </si>
  <si>
    <t>Finland</t>
  </si>
  <si>
    <t xml:space="preserve">2,1 microgram x person </t>
  </si>
  <si>
    <t>2.1</t>
  </si>
  <si>
    <t>Jimenez M</t>
  </si>
  <si>
    <t>https://doi.org/10.1002/jctb.4299</t>
  </si>
  <si>
    <t>Knezevic, Z</t>
  </si>
  <si>
    <t>https://sci-hub.se/10.1016/j.foodcont.2011.06.011</t>
  </si>
  <si>
    <t>2,012 mg/kg orange children 16kg</t>
  </si>
  <si>
    <t>orange 0,445g/kg bw/day</t>
  </si>
  <si>
    <t xml:space="preserve">0,06 mg/kg lemon children </t>
  </si>
  <si>
    <t>lemon 0,005 g/kg bw/day</t>
  </si>
  <si>
    <t>0,018 mg/kg grapefruit children</t>
  </si>
  <si>
    <t>grapefruit 0,152 g/kg bw/day</t>
  </si>
  <si>
    <t>0,03 mg/kg mandarine children</t>
  </si>
  <si>
    <t>mandarine 0,165 g/kg bw/day</t>
  </si>
  <si>
    <t>0,056 mg/kg banana children</t>
  </si>
  <si>
    <t>banana 0,363 g/kg bw/day</t>
  </si>
  <si>
    <t>0,05 mg/kg lettuce chilndre</t>
  </si>
  <si>
    <t>lettuce 0,092 g/kg bw/day</t>
  </si>
  <si>
    <t>0,68 mg/kg orange adult 70kg</t>
  </si>
  <si>
    <t>0,012 mg/kg lemon adult 70kg</t>
  </si>
  <si>
    <t>0,0053 mg/kg grapefruit adult 70kg</t>
  </si>
  <si>
    <t>0,0068 mg/kg mandarins adult 70kg</t>
  </si>
  <si>
    <t>0,0168 mg/kg banana adult 70kg</t>
  </si>
  <si>
    <t>0,0193 mg/kg lettuce adult 70kg</t>
  </si>
  <si>
    <t>Matsumoto</t>
  </si>
  <si>
    <t>https://sci-hub.se/10.1080/02772249409357991</t>
  </si>
  <si>
    <t>0,045 ppm (lemon - 3,86kg/persona mundial)</t>
  </si>
  <si>
    <t>3,86 kg / persona mundo</t>
  </si>
  <si>
    <t>Indene</t>
  </si>
  <si>
    <t>not in pistocci</t>
  </si>
  <si>
    <t>Isodrin</t>
  </si>
  <si>
    <t>Isoproturon</t>
  </si>
  <si>
    <t>Lead</t>
  </si>
  <si>
    <t>58, 50</t>
  </si>
  <si>
    <t>81.5</t>
  </si>
  <si>
    <t>https://doi.org/10.1016/j.jhazmat.2021.126663</t>
  </si>
  <si>
    <t>Dimitrova, S</t>
  </si>
  <si>
    <t>https://doi.org/10.1016/S0043-1354(98)00119-5</t>
  </si>
  <si>
    <t>0,00118 g/d/inh</t>
  </si>
  <si>
    <t>73.7</t>
  </si>
  <si>
    <t>Chiu, J</t>
  </si>
  <si>
    <t>https://doi.org/10.1016/j.marpolbul.2016.08.043</t>
  </si>
  <si>
    <t>49.75</t>
  </si>
  <si>
    <t>54.1</t>
  </si>
  <si>
    <t>0.74</t>
  </si>
  <si>
    <t>3.04</t>
  </si>
  <si>
    <t>1.4</t>
  </si>
  <si>
    <t>0.03</t>
  </si>
  <si>
    <t>0.98</t>
  </si>
  <si>
    <t>0,51-6,75</t>
  </si>
  <si>
    <t>6753 microg/d/p</t>
  </si>
  <si>
    <t>30.7</t>
  </si>
  <si>
    <t>2832 microg/d/p</t>
  </si>
  <si>
    <t>506 microg/d/p</t>
  </si>
  <si>
    <t>44.5</t>
  </si>
  <si>
    <t>44.7</t>
  </si>
  <si>
    <t>66.4</t>
  </si>
  <si>
    <t>82.8</t>
  </si>
  <si>
    <t>Mercury</t>
  </si>
  <si>
    <t>Amir Shafeeq</t>
  </si>
  <si>
    <t>https://doi.org/10.5281/zenodo.1083857</t>
  </si>
  <si>
    <t>Stehpanie, G</t>
  </si>
  <si>
    <t>https://doi.org/10.1007/s42452-020-2736-x</t>
  </si>
  <si>
    <t>Goldstone, M</t>
  </si>
  <si>
    <t>Balogh, S</t>
  </si>
  <si>
    <t>https://doi.org/10.1007/978-94-011-0153-0_134</t>
  </si>
  <si>
    <t>Baloghm S</t>
  </si>
  <si>
    <t>https://doi.org/10.1016/j.scitotenv.2007.08.021</t>
  </si>
  <si>
    <t>Bodaly, R</t>
  </si>
  <si>
    <t>https://doi.org/10.1023/A:1005922202681</t>
  </si>
  <si>
    <t>0,000911 g/d/inh</t>
  </si>
  <si>
    <t>10.37</t>
  </si>
  <si>
    <t>6,5-19,3</t>
  </si>
  <si>
    <t>&gt;55</t>
  </si>
  <si>
    <t>16.7</t>
  </si>
  <si>
    <t>89.5</t>
  </si>
  <si>
    <t>92.8</t>
  </si>
  <si>
    <t>7,3 milig/d/p</t>
  </si>
  <si>
    <t>8,186 mili/d/p</t>
  </si>
  <si>
    <t>13.4</t>
  </si>
  <si>
    <t>57.4</t>
  </si>
  <si>
    <t>Metolachlor</t>
  </si>
  <si>
    <t>Collivignarelli</t>
  </si>
  <si>
    <t>https://doi.org/10.2166/wst.2004.0218</t>
  </si>
  <si>
    <t>Miconazole</t>
  </si>
  <si>
    <t xml:space="preserve">0,15  T/y usage bangkok &amp; 0,04 emission ba || 1,71 usage &amp; 0,53 emission </t>
  </si>
  <si>
    <t>2.77</t>
  </si>
  <si>
    <t>75.8</t>
  </si>
  <si>
    <t>30 T/Y usagen &amp; 19 emission</t>
  </si>
  <si>
    <t>10.9</t>
  </si>
  <si>
    <t>Naphthalene</t>
  </si>
  <si>
    <t>64, 87</t>
  </si>
  <si>
    <t>13-30</t>
  </si>
  <si>
    <t>Nickel</t>
  </si>
  <si>
    <t>35, 43</t>
  </si>
  <si>
    <t>https://doi.org/10.1016/j.jhazmat.2021.126662</t>
  </si>
  <si>
    <t>0,000685 g/d/inh</t>
  </si>
  <si>
    <t>42.5</t>
  </si>
  <si>
    <t>0.47</t>
  </si>
  <si>
    <t>1.68</t>
  </si>
  <si>
    <t>0.69</t>
  </si>
  <si>
    <t>0.71</t>
  </si>
  <si>
    <t>0,4-1,9</t>
  </si>
  <si>
    <t>1661 microg/d/p</t>
  </si>
  <si>
    <t>405 microg/d/p</t>
  </si>
  <si>
    <t>444 microg/d/p</t>
  </si>
  <si>
    <t>31.1</t>
  </si>
  <si>
    <t>52.88</t>
  </si>
  <si>
    <t>64.5</t>
  </si>
  <si>
    <t>50.8</t>
  </si>
  <si>
    <t>Nonylphenol</t>
  </si>
  <si>
    <t>Lema</t>
  </si>
  <si>
    <t>https://doi.org/10.2166/9781780407876</t>
  </si>
  <si>
    <t>Nonylphenols</t>
  </si>
  <si>
    <t>Prioritary</t>
  </si>
  <si>
    <t>Octylphenol</t>
  </si>
  <si>
    <t>Pentachlorobenzene</t>
  </si>
  <si>
    <t>68.5</t>
  </si>
  <si>
    <t>Perfluorooctanesulfonic acid</t>
  </si>
  <si>
    <t>prioritario</t>
  </si>
  <si>
    <t>&lt;50</t>
  </si>
  <si>
    <t>PFOS</t>
  </si>
  <si>
    <t>PP-DDT</t>
  </si>
  <si>
    <t>Ali</t>
  </si>
  <si>
    <t>https://doi.org/10.1016/j.jenvman.2021.112926</t>
  </si>
  <si>
    <t>Selenium</t>
  </si>
  <si>
    <t>Okonji</t>
  </si>
  <si>
    <t>10.3390/w13111473</t>
  </si>
  <si>
    <t>63.3</t>
  </si>
  <si>
    <t>Simazine</t>
  </si>
  <si>
    <t>0,00000667 g/d/inh</t>
  </si>
  <si>
    <t>6.67</t>
  </si>
  <si>
    <t>Dan, A</t>
  </si>
  <si>
    <t>http://dx.doi.org/10.1016/j.biortech.2013.07.050</t>
  </si>
  <si>
    <t>Sulfamethoxazole</t>
  </si>
  <si>
    <t>Zhang, Y</t>
  </si>
  <si>
    <t>https://doi.org/10.1016/j.ibiod.2016.10.035</t>
  </si>
  <si>
    <t>Wei, C</t>
  </si>
  <si>
    <t>https://doi.org/10.1016/j.jhazmat.2019.120894</t>
  </si>
  <si>
    <t>J. Oliver</t>
  </si>
  <si>
    <t>https://doi.org/10.1002/etc.2945</t>
  </si>
  <si>
    <t>20.00</t>
  </si>
  <si>
    <t>Larcherm S</t>
  </si>
  <si>
    <t>https://doi.org/10.1007/s00253-012-4326-3</t>
  </si>
  <si>
    <t>50-90</t>
  </si>
  <si>
    <t>Batt, A</t>
  </si>
  <si>
    <t>https://doi.org/10.1016/j.chemosphere.2007.01.008</t>
  </si>
  <si>
    <t>10.1016/j.scitotenv.2014.12.064</t>
  </si>
  <si>
    <t>1.786 mg alemania 2006 x dia</t>
  </si>
  <si>
    <t>10.1016/j.scitotenv.2014.12.065</t>
  </si>
  <si>
    <t>0.770 mg francia 2008 x dia</t>
  </si>
  <si>
    <t>0.77</t>
  </si>
  <si>
    <t>10.1016/j.scitotenv.2014.12.066</t>
  </si>
  <si>
    <t>0.049 mg uk 2006 x dia</t>
  </si>
  <si>
    <t>0.049</t>
  </si>
  <si>
    <t>10.1016/j.scitotenv.2014.12.067</t>
  </si>
  <si>
    <t>0.633 mg españa 2010 x dia</t>
  </si>
  <si>
    <t>0.633</t>
  </si>
  <si>
    <t>10.1016/j.scitotenv.2014.12.068</t>
  </si>
  <si>
    <t>0.468 mg polonia 2006 x di</t>
  </si>
  <si>
    <t>0.468</t>
  </si>
  <si>
    <t>10.1016/j.scitotenv.2014.12.069</t>
  </si>
  <si>
    <t>0.853 mg suiza 2004 x di</t>
  </si>
  <si>
    <t>0.853</t>
  </si>
  <si>
    <t>10.1016/j.scitotenv.2014.12.070</t>
  </si>
  <si>
    <t>0.440 mg suecia 2005 x di</t>
  </si>
  <si>
    <t>0.44</t>
  </si>
  <si>
    <t>10.1016/j.scitotenv.2014.12.071</t>
  </si>
  <si>
    <t>0.820 mg media europea x di</t>
  </si>
  <si>
    <t>0.82</t>
  </si>
  <si>
    <t>10.1016/j.scitotenv.2014.12.080</t>
  </si>
  <si>
    <t>Cai, Q</t>
  </si>
  <si>
    <t>https://doi.org/10.1016/j.watres.2018.04.053</t>
  </si>
  <si>
    <t>Carballa, M</t>
  </si>
  <si>
    <t>doi:10.1016/j.chemosphere.2008.04.034</t>
  </si>
  <si>
    <t>120 mg cap/year</t>
  </si>
  <si>
    <t>0.328767</t>
  </si>
  <si>
    <t>382.9 mg cap/year</t>
  </si>
  <si>
    <t>571.4 mg cap/year</t>
  </si>
  <si>
    <t>828.7 mg cap/year</t>
  </si>
  <si>
    <t>294 mg cap/year</t>
  </si>
  <si>
    <t>0.805479</t>
  </si>
  <si>
    <t>160.4 mg cap/year</t>
  </si>
  <si>
    <t>0.439452</t>
  </si>
  <si>
    <t>352.3 mg cap/year</t>
  </si>
  <si>
    <t>0.965205</t>
  </si>
  <si>
    <t>6 kg/year Lausane city</t>
  </si>
  <si>
    <t>30.00</t>
  </si>
  <si>
    <t>17.5</t>
  </si>
  <si>
    <t>Escola Casas</t>
  </si>
  <si>
    <t>https://doi.org/10.1016/j.scitotenv.2015.05.099</t>
  </si>
  <si>
    <t>Gracia-Lor</t>
  </si>
  <si>
    <t>https://doi.org/10.1016/j.chemosphere.2011.12.025</t>
  </si>
  <si>
    <t>Hai, F</t>
  </si>
  <si>
    <t>https://doi.org/10.1016/j.biortech.2011.09.019</t>
  </si>
  <si>
    <t>https://doi.org/10.1002/etc.2947</t>
  </si>
  <si>
    <t>0,416g/p/y media europea 1995/2013</t>
  </si>
  <si>
    <t>0.00114</t>
  </si>
  <si>
    <t>https://doi.org/10.1002/etc.2948</t>
  </si>
  <si>
    <t>0,320g/p/y media europea  2013</t>
  </si>
  <si>
    <t>0.000877</t>
  </si>
  <si>
    <t>1.182 g pob/year rumania 2000</t>
  </si>
  <si>
    <t>0.003238</t>
  </si>
  <si>
    <t>0.041 g pob/year austria 2000</t>
  </si>
  <si>
    <t>0.000112</t>
  </si>
  <si>
    <t>Kang, A</t>
  </si>
  <si>
    <t>https://doi.org/10.1016/j.biortech.2017.12.021</t>
  </si>
  <si>
    <t>Beltran, F</t>
  </si>
  <si>
    <t>https://doi.org/10.1016/j.watres.2008.07.019</t>
  </si>
  <si>
    <t>Dantas, R</t>
  </si>
  <si>
    <t>https://doi.org/10.1016/j.jhazmat.2007.05.034</t>
  </si>
  <si>
    <t>wl</t>
  </si>
  <si>
    <t>Martinez-Costa</t>
  </si>
  <si>
    <t>https://doi.org/10.1016/j.clay.2017.12.026</t>
  </si>
  <si>
    <t>Nasuhoglu, D</t>
  </si>
  <si>
    <t>https://doi.org/10.1016/j.jhazmat.2010.10.080</t>
  </si>
  <si>
    <t>A.Rodayan</t>
  </si>
  <si>
    <t xml:space="preserve"> 978-0-494-56867-5 isbn</t>
  </si>
  <si>
    <t>978-0-494-56867-5 isbn</t>
  </si>
  <si>
    <t>Brückner, I</t>
  </si>
  <si>
    <t>https://sci-hub.se/10.1016/j.scitotenv.2020.140746</t>
  </si>
  <si>
    <t>0.3 (DDD/1000/d)</t>
  </si>
  <si>
    <t>0.0003</t>
  </si>
  <si>
    <t>M. Al Aukidy</t>
  </si>
  <si>
    <t>dx.doi.org/10.1016/j.scitotenv.2012.08.061</t>
  </si>
  <si>
    <t>Gomez-Ramos, M</t>
  </si>
  <si>
    <t>https://doi.org/10.1016/j.jhazmat.2011.04.072</t>
  </si>
  <si>
    <t>Marugan</t>
  </si>
  <si>
    <t>10.1007/698_2020_664</t>
  </si>
  <si>
    <t>Shahmahdi, N</t>
  </si>
  <si>
    <t>https://doi.org/10.1016/j.cej.2019.123093</t>
  </si>
  <si>
    <t>Johnson. A</t>
  </si>
  <si>
    <t>https://doi.org/10.1016/j.envpol.2016.10.077</t>
  </si>
  <si>
    <t>0.115 mg/cap/d</t>
  </si>
  <si>
    <t>0.115</t>
  </si>
  <si>
    <t>Song, P</t>
  </si>
  <si>
    <t>https://doi.org/10.1016/j.watres.2020.116480</t>
  </si>
  <si>
    <t>Sudebi, B</t>
  </si>
  <si>
    <t>https://sci-hub.se/10.1016/j.chemosphere.2016.10.026</t>
  </si>
  <si>
    <t>ter Laak</t>
  </si>
  <si>
    <t>10.1007/s11356-014-3233-9</t>
  </si>
  <si>
    <t>44.4</t>
  </si>
  <si>
    <t>Yan, Q</t>
  </si>
  <si>
    <t>http://dx.doi.org/10.1016/j.chemosphere.2013.10.062</t>
  </si>
  <si>
    <t>1.187 g person/year</t>
  </si>
  <si>
    <t>0.003252</t>
  </si>
  <si>
    <t>0.231 g person/year</t>
  </si>
  <si>
    <t>0.000633</t>
  </si>
  <si>
    <t>0.186 g person/year</t>
  </si>
  <si>
    <t>0.00051</t>
  </si>
  <si>
    <t>0.104 g person/year</t>
  </si>
  <si>
    <t>0.349 g person/year</t>
  </si>
  <si>
    <t>0.000956</t>
  </si>
  <si>
    <t>0.065 g person/year</t>
  </si>
  <si>
    <t>0.000178</t>
  </si>
  <si>
    <t>0.315 g person/year</t>
  </si>
  <si>
    <t>0.000863</t>
  </si>
  <si>
    <t>0.299 g person/year</t>
  </si>
  <si>
    <t>0.000819</t>
  </si>
  <si>
    <t>0.120 g person/year</t>
  </si>
  <si>
    <t>0.000329</t>
  </si>
  <si>
    <t>0.383 g person/year</t>
  </si>
  <si>
    <t>0.001049</t>
  </si>
  <si>
    <t>0.571 g person/year</t>
  </si>
  <si>
    <t>0.001564</t>
  </si>
  <si>
    <t>0.829 g person/year</t>
  </si>
  <si>
    <t>0.002271</t>
  </si>
  <si>
    <t>0.160 g person/year</t>
  </si>
  <si>
    <t>0.000438</t>
  </si>
  <si>
    <t>0.294 g person/year</t>
  </si>
  <si>
    <t>0.000805</t>
  </si>
  <si>
    <t>0.352 g person/year</t>
  </si>
  <si>
    <t>0.000964</t>
  </si>
  <si>
    <t>Yuan, S</t>
  </si>
  <si>
    <t>doi.org/10.2166/wst.2015.526</t>
  </si>
  <si>
    <t>1021 microgram x persona x dia</t>
  </si>
  <si>
    <t>455 microgram x persona x dia</t>
  </si>
  <si>
    <t>9531 microgram x persona x dia</t>
  </si>
  <si>
    <t>Zhang, R</t>
  </si>
  <si>
    <t>https://doi.org/10.1021/acs.est.5b05604</t>
  </si>
  <si>
    <t>Terbuthylazine</t>
  </si>
  <si>
    <t>Pistocci has values for Terbuthylazine-2-hydroxy</t>
  </si>
  <si>
    <t>Terbutryn</t>
  </si>
  <si>
    <t>Tetrachloride Carbon</t>
  </si>
  <si>
    <t>Tetrachloroethylene</t>
  </si>
  <si>
    <t>Mitra</t>
  </si>
  <si>
    <t>https://doi.org/10.1080/19443994.2013.770232</t>
  </si>
  <si>
    <t>Glaze</t>
  </si>
  <si>
    <t>https://doi.org/10.1080/01919518708552148</t>
  </si>
  <si>
    <t>Sponza</t>
  </si>
  <si>
    <t>https://doi.org/10.1016/S0141-0229(01)00402-1</t>
  </si>
  <si>
    <t>Tkachenko</t>
  </si>
  <si>
    <t>https://doi.org/10.1080/01919512.2020.1735994</t>
  </si>
  <si>
    <t>Toluene</t>
  </si>
  <si>
    <t>Trichloroethylene</t>
  </si>
  <si>
    <t>Trichloromethane</t>
  </si>
  <si>
    <t>80 </t>
  </si>
  <si>
    <t>Trifluralin</t>
  </si>
  <si>
    <t>Trifluralina</t>
  </si>
  <si>
    <t>dx.doi.org/10.1016/j.scitotenv.2012.08.062</t>
  </si>
  <si>
    <t>Trimethoprim</t>
  </si>
  <si>
    <t>0.0029 g person/year</t>
  </si>
  <si>
    <t>7.95E-06</t>
  </si>
  <si>
    <t>Gobel, A</t>
  </si>
  <si>
    <t>https://doi.org/10.1016/j.scitotenv.2006.07.039</t>
  </si>
  <si>
    <t>10.1016/j.scitotenv.2014.12.072</t>
  </si>
  <si>
    <t>0.405 mg alemania 2001 x dia</t>
  </si>
  <si>
    <t>0.405</t>
  </si>
  <si>
    <t>10.1016/j.scitotenv.2014.12.073</t>
  </si>
  <si>
    <t>0.906 mg francia 2008 x di</t>
  </si>
  <si>
    <t>0.906</t>
  </si>
  <si>
    <t>10.1016/j.scitotenv.2014.12.074</t>
  </si>
  <si>
    <t>0.597 mg uk 2014 x di</t>
  </si>
  <si>
    <t>0.507</t>
  </si>
  <si>
    <t>10.1016/j.scitotenv.2014.12.075</t>
  </si>
  <si>
    <t>0.004 mg españa 2010 x di</t>
  </si>
  <si>
    <t>10.1016/j.scitotenv.2014.12.076</t>
  </si>
  <si>
    <t>0.194 mg gracia 2003 x di</t>
  </si>
  <si>
    <t>0.194</t>
  </si>
  <si>
    <t>10.1016/j.scitotenv.2014.12.077</t>
  </si>
  <si>
    <t>0.193 mg suiza 2004 x di</t>
  </si>
  <si>
    <t>0.193</t>
  </si>
  <si>
    <t>10.1016/j.scitotenv.2014.12.078</t>
  </si>
  <si>
    <t>0.418 mg media europea x di</t>
  </si>
  <si>
    <t>0.418</t>
  </si>
  <si>
    <t>10.1016/j.scitotenv.2014.12.081</t>
  </si>
  <si>
    <t>136.8 mg cap/year</t>
  </si>
  <si>
    <t>0.374795</t>
  </si>
  <si>
    <t>85.6 mgcap/year</t>
  </si>
  <si>
    <t>0.234521</t>
  </si>
  <si>
    <t>0.590 mg/cap/d</t>
  </si>
  <si>
    <t>0.59</t>
  </si>
  <si>
    <t>Guillossou, R</t>
  </si>
  <si>
    <t>https://doi.org/10.1016/j.chemosphere.2018.11.182</t>
  </si>
  <si>
    <t>147.8 mg/y/inh</t>
  </si>
  <si>
    <t>71.2 mg/y/inh</t>
  </si>
  <si>
    <t>336.8 mg/y/inh</t>
  </si>
  <si>
    <t>1.5 mg/y/inh</t>
  </si>
  <si>
    <t>Kuang, J</t>
  </si>
  <si>
    <t>https://doi.org/10.1016/j.watres.2013.02.048</t>
  </si>
  <si>
    <t>Arzate, S</t>
  </si>
  <si>
    <t>https://sci-hub.se/10.1016/j.jenvman.2020.110265</t>
  </si>
  <si>
    <t>36-65</t>
  </si>
  <si>
    <t>Radjenovic</t>
  </si>
  <si>
    <t>https://doi.org/10.1021/es900965a</t>
  </si>
  <si>
    <t>Wu, Z</t>
  </si>
  <si>
    <t>https://doi.org/10.1016/j.watres.2016.08.011</t>
  </si>
  <si>
    <t>0.002 g person/year</t>
  </si>
  <si>
    <t>5.48E-06</t>
  </si>
  <si>
    <t>0.031 g person/year</t>
  </si>
  <si>
    <t>8.49E-05</t>
  </si>
  <si>
    <t>0.000285</t>
  </si>
  <si>
    <t>0.07 g person/year</t>
  </si>
  <si>
    <t>0.015 g person/yearç</t>
  </si>
  <si>
    <t>4.11E-05</t>
  </si>
  <si>
    <t>0.071 g person/year</t>
  </si>
  <si>
    <t>0.001945</t>
  </si>
  <si>
    <t xml:space="preserve">2780 kg/year </t>
  </si>
  <si>
    <t>32.2</t>
  </si>
  <si>
    <t>Lin, W</t>
  </si>
  <si>
    <t>https://doi.org/10.1016/j.scitotenv.2020.142414</t>
  </si>
  <si>
    <t>Venlafaxine</t>
  </si>
  <si>
    <t>Vazquez-Roig, P</t>
  </si>
  <si>
    <t>http://dx.doi.org/10.1016/j.scitotenv.2014.06.098</t>
  </si>
  <si>
    <t>1800 mg/1000/d</t>
  </si>
  <si>
    <t>Rua-Gomez</t>
  </si>
  <si>
    <t>https://doi.org/10.3390/w4030650</t>
  </si>
  <si>
    <t xml:space="preserve">Rua-Gomez, </t>
  </si>
  <si>
    <t>https://doi.org/10.1007/s11356-011-0614-1</t>
  </si>
  <si>
    <t>Utilización de medicamentos antidepresivos en España durante el periodo 2000-2013 (aemps.gob.es)</t>
  </si>
  <si>
    <t>8.7 DDD x 1000 x dia</t>
  </si>
  <si>
    <t>0.00087</t>
  </si>
  <si>
    <t xml:space="preserve">AEM </t>
  </si>
  <si>
    <t>7.9 DDD x 1000 x dia</t>
  </si>
  <si>
    <t>0.00079</t>
  </si>
  <si>
    <t>Garcia-Galan</t>
  </si>
  <si>
    <t>https://doi.org/10.1016/j.jhazmat.2016.02.070</t>
  </si>
  <si>
    <t>Giannakis, S</t>
  </si>
  <si>
    <t>https://doi.org/10.1016/j.cej.2016.09.084</t>
  </si>
  <si>
    <t>Hollman, J</t>
  </si>
  <si>
    <t>https://doi.org/10.1080/09593330.2018.1521475</t>
  </si>
  <si>
    <t>Lambropoulou, D</t>
  </si>
  <si>
    <t>https://doi.org/10.1016/j.jhazmat.2016.04.074</t>
  </si>
  <si>
    <t>70-100</t>
  </si>
  <si>
    <t xml:space="preserve">Metcalfe </t>
  </si>
  <si>
    <t>https://sci-hub.se/10.1002/etc.27</t>
  </si>
  <si>
    <t>Canada</t>
  </si>
  <si>
    <t xml:space="preserve">22186 kg/2007 </t>
  </si>
  <si>
    <t>0.000675</t>
  </si>
  <si>
    <t>674551.5</t>
  </si>
  <si>
    <t>P. Schlüsener</t>
  </si>
  <si>
    <t>10.1016/j.envpol.2014.09.019</t>
  </si>
  <si>
    <t>61,6 (million) DDD in Germany (82million)</t>
  </si>
  <si>
    <t>3.43E-05</t>
  </si>
  <si>
    <t>179 mg anual</t>
  </si>
  <si>
    <t>0.490411</t>
  </si>
  <si>
    <t>72,5  (million) DDD in Germany (82million)</t>
  </si>
  <si>
    <t>4.04E-05</t>
  </si>
  <si>
    <t>75,1 (million) DDD in Germany (82million)</t>
  </si>
  <si>
    <t>4.18E-05</t>
  </si>
  <si>
    <t>167 mg anual</t>
  </si>
  <si>
    <t>0.457534</t>
  </si>
  <si>
    <t>123,9  (million) DDD in Germany (82million)</t>
  </si>
  <si>
    <t>6.9E-05</t>
  </si>
  <si>
    <t>672 mg anual</t>
  </si>
  <si>
    <t>147  (million) DDD in Germany (82million)</t>
  </si>
  <si>
    <t>8.19E-05</t>
  </si>
  <si>
    <t>https://doi.org/10.1039/C2EM10950F</t>
  </si>
  <si>
    <t>Shlusener, M</t>
  </si>
  <si>
    <t>https://doi.org/10.1016/j.envpol.2014.09.019</t>
  </si>
  <si>
    <t>Skees, A</t>
  </si>
  <si>
    <t>https://doi.org/10.1016/j.scitotenv.2018.03.060</t>
  </si>
  <si>
    <t>351 mg /1000/d</t>
  </si>
  <si>
    <t>0.351</t>
  </si>
  <si>
    <t>333 mg /1000/d</t>
  </si>
  <si>
    <t>0.333</t>
  </si>
  <si>
    <t>Subedi, B</t>
  </si>
  <si>
    <t>https://sci-hub.se/10.1021/es404129r</t>
  </si>
  <si>
    <t>4.21 μg/cap/d</t>
  </si>
  <si>
    <t>4.21</t>
  </si>
  <si>
    <t>3.59 μg/cap/d</t>
  </si>
  <si>
    <t>3.59</t>
  </si>
  <si>
    <t>https://sci-hub.se/10.1021/bk-2019-1319.ch004</t>
  </si>
  <si>
    <t>78-95</t>
  </si>
  <si>
    <t>Kharel, S</t>
  </si>
  <si>
    <t>Xylene</t>
  </si>
  <si>
    <t>Xylenes</t>
  </si>
  <si>
    <t>Zinc</t>
  </si>
  <si>
    <t>https://doi.org/10.1016/j.jhazmat.2021.126664</t>
  </si>
  <si>
    <t>44,2 milig/d/p</t>
  </si>
  <si>
    <t>40.7</t>
  </si>
  <si>
    <t>21,7 milig/d/p</t>
  </si>
  <si>
    <t>24,4 milig/d/p</t>
  </si>
  <si>
    <t>0,0223 g/d/inh</t>
  </si>
  <si>
    <t>73.6</t>
  </si>
  <si>
    <t>22.43</t>
  </si>
  <si>
    <t>34.3</t>
  </si>
  <si>
    <t>19.21</t>
  </si>
  <si>
    <t>24.42</t>
  </si>
  <si>
    <t>21,5-62,7</t>
  </si>
  <si>
    <t>11000 micro/d/p</t>
  </si>
  <si>
    <t>23-99</t>
  </si>
  <si>
    <t>96.59</t>
  </si>
  <si>
    <t>CAS</t>
  </si>
  <si>
    <t>substance name</t>
  </si>
  <si>
    <t>5466-77-3</t>
  </si>
  <si>
    <t xml:space="preserve"> - 2EthylHexyl4-methoxycinnamate</t>
  </si>
  <si>
    <t>140-66-9</t>
  </si>
  <si>
    <t> (4-(1,1',3,3'-tetramethylbutyl)-phenol)</t>
  </si>
  <si>
    <t>2719-63-3</t>
  </si>
  <si>
    <t>(1-butyloctyl)-benzene</t>
  </si>
  <si>
    <t>2400-00-2</t>
  </si>
  <si>
    <t>4536-87-2</t>
  </si>
  <si>
    <t>(1-ethylnonyl)-benzene</t>
  </si>
  <si>
    <t>2719-64-4</t>
  </si>
  <si>
    <t>(1-propylnonyl)-benzene</t>
  </si>
  <si>
    <t>NOCAS9</t>
  </si>
  <si>
    <t>(2S)-N-[(Diethylamino)methyl]-2-(2-oxopyrrolidin-1-yl)butanamide(2R,3R)-tartrate</t>
  </si>
  <si>
    <t>82914-58-7</t>
  </si>
  <si>
    <t>(3-Chloro-2-hydroxypropyl)trimethylammonium</t>
  </si>
  <si>
    <t>51410-72-1</t>
  </si>
  <si>
    <t>(3-Methacrylamidopropyl)trimethylammoniumchloride</t>
  </si>
  <si>
    <t>153661-28-0</t>
  </si>
  <si>
    <t>(4-Sulfophenyl)acetic acid</t>
  </si>
  <si>
    <t>21564-17-0</t>
  </si>
  <si>
    <t>(Benzothiazol-2-ylthio)methyl thiocyanate</t>
  </si>
  <si>
    <t>4009-98-7</t>
  </si>
  <si>
    <t>(Methoxymethyl)triphenylphosphonium</t>
  </si>
  <si>
    <t>NOCAS10</t>
  </si>
  <si>
    <t>(S)-3-Benzyloxycarbonyl-1,2,3,4-tetrahydroisoquinolinium4-methylbenzenesulfonate</t>
  </si>
  <si>
    <t>65113-55-5</t>
  </si>
  <si>
    <t>[4-[p,p'-bis(Dimethylamino)benzhydrylidene]cyclohexa-2,5-dien-1-ylidene]dimethylammoniumm-[[p-anilinophenyl]azo]benzenesulphonate</t>
  </si>
  <si>
    <t>54446-78-5</t>
  </si>
  <si>
    <t>1-(2-butoxyethoxy)-ethanol</t>
  </si>
  <si>
    <t>54686-97-4</t>
  </si>
  <si>
    <t>1-(2,6-bis(4-Tolyl)-1,3-dioxano(5,4-d)-1,3-dioxan-4-yl)ethane-1,2-diol</t>
  </si>
  <si>
    <t>6493-07-8</t>
  </si>
  <si>
    <t>1-(3-carboxypropyl)-3,7-dimethylxanthine</t>
  </si>
  <si>
    <t>91273-04-0</t>
  </si>
  <si>
    <t>1-(N,N-bis(2-Ethylhexyl)aminomethyl)-1,2,4-triazole</t>
  </si>
  <si>
    <t>4534-49-0</t>
  </si>
  <si>
    <t>1-(pentyloctyl)-benzene</t>
  </si>
  <si>
    <t>2759-28-6</t>
  </si>
  <si>
    <t>1-Benzylpiperazine</t>
  </si>
  <si>
    <t>80432-08-2</t>
  </si>
  <si>
    <t>1-Butyl-3-methyl-imidazolium</t>
  </si>
  <si>
    <t>886-59-9</t>
  </si>
  <si>
    <t>1-Cyclohexyl-3-phenylurea</t>
  </si>
  <si>
    <t>342573-75-5</t>
  </si>
  <si>
    <t>1-Ethyl-3-methylimidazoliumethylsulfate107</t>
  </si>
  <si>
    <t>60-12-8</t>
  </si>
  <si>
    <t>1-fenyl-2-ethanol</t>
  </si>
  <si>
    <t>77899-03-7</t>
  </si>
  <si>
    <t>1-heneicosylformaat</t>
  </si>
  <si>
    <t>112-96-9</t>
  </si>
  <si>
    <t>1-isocyanaat-octadecane</t>
  </si>
  <si>
    <t>13351-73-0</t>
  </si>
  <si>
    <t>1-Methyl-1H-benzotriazole</t>
  </si>
  <si>
    <t>90-15-3</t>
  </si>
  <si>
    <t>1-Naphthol</t>
  </si>
  <si>
    <t>134-32-7</t>
  </si>
  <si>
    <t>1-Naphthylamine</t>
  </si>
  <si>
    <t>265989-46-6</t>
  </si>
  <si>
    <t>1-ortho-hydroxy-atorvastatin</t>
  </si>
  <si>
    <t>140-31-8</t>
  </si>
  <si>
    <t>1-Piperazineethanamine13</t>
  </si>
  <si>
    <t>45021-77-0</t>
  </si>
  <si>
    <t>1-Propanaminium,N,N,N-trimethyl-3-[(1-oxo2-propenyl)amino]-,chloride</t>
  </si>
  <si>
    <t>15214-89-8</t>
  </si>
  <si>
    <t>1-Propanesulfonicacid,2-methyl-2-[(1-oxo-2-propenyl)amino]-</t>
  </si>
  <si>
    <t>5165-97-9</t>
  </si>
  <si>
    <t>1-Propanesulfonicacid,2-methyl-2-[(1-oxo-2-propenyl)amino]-,monosodiumsalt</t>
  </si>
  <si>
    <t>6145-73-9</t>
  </si>
  <si>
    <t>1-propanol-2-chlorofosfaat</t>
  </si>
  <si>
    <t>88-12-0</t>
  </si>
  <si>
    <t>1-Vinyl-2-pyrrolidon15</t>
  </si>
  <si>
    <t>53894-31-8</t>
  </si>
  <si>
    <t>1,1-dimethylethyl-2-methoxyfenol</t>
  </si>
  <si>
    <t>23847-08-7</t>
  </si>
  <si>
    <t>1,1'-Dithiobis[hexahydro-2H-azepin-2-one]117</t>
  </si>
  <si>
    <t>2634-33-5</t>
  </si>
  <si>
    <t>1,2-Benzisothiazolin-3(2H)-on (BIT)</t>
  </si>
  <si>
    <t>61260-55-7</t>
  </si>
  <si>
    <t>1,2-bis((2,2,6,6-Tetramethyl-piperidin-4-yl)aminoethyl)ethane</t>
  </si>
  <si>
    <t>106-73-0</t>
  </si>
  <si>
    <t>1,2-Dichloroethan1</t>
  </si>
  <si>
    <t>540-59-0</t>
  </si>
  <si>
    <t>1,2-dichloroethene</t>
  </si>
  <si>
    <t>932-64-9</t>
  </si>
  <si>
    <t>1,2-Dihydro-5-nitro-3H-1,2,4-triazol-3-one156</t>
  </si>
  <si>
    <t>55-63-0</t>
  </si>
  <si>
    <t>1,2,3-Propanetriol,trinitrate83</t>
  </si>
  <si>
    <t>526-73-8</t>
  </si>
  <si>
    <t>1,2,3-trimethylbenzene</t>
  </si>
  <si>
    <t>35822-46-9</t>
  </si>
  <si>
    <t>1,2,3,4,6,7,8-HEPTACHLORODIBENZO-P-DIOXIN</t>
  </si>
  <si>
    <t>57653-85-7</t>
  </si>
  <si>
    <t>1,2,3,6,7,8-HEXACHLORODIBENZO-P-DIOXIN</t>
  </si>
  <si>
    <t>57117-41-6</t>
  </si>
  <si>
    <t>1,2,3,7,8-PENTACHLORODIBENZOFURAN</t>
  </si>
  <si>
    <t>288-88-0</t>
  </si>
  <si>
    <t xml:space="preserve">1,2,4-Triazol </t>
  </si>
  <si>
    <t>108-45-2</t>
  </si>
  <si>
    <t>1,3-Benzenediamine98</t>
  </si>
  <si>
    <t>1477-55-0</t>
  </si>
  <si>
    <t>1,3-Benzenedimethanamine18</t>
  </si>
  <si>
    <t>97-39-2</t>
  </si>
  <si>
    <t>1,3-Di-o-tolylguanidine115</t>
  </si>
  <si>
    <t>80-73-9</t>
  </si>
  <si>
    <t>1,3-Dimethyl-2-imidazolidinone</t>
  </si>
  <si>
    <t>505-65-7</t>
  </si>
  <si>
    <t>1,3-Dioxepan60</t>
  </si>
  <si>
    <t>102-06-7</t>
  </si>
  <si>
    <t>1,3-Diphenylguanidine</t>
  </si>
  <si>
    <t>102-07-8</t>
  </si>
  <si>
    <t>1,3-Diphenylurea</t>
  </si>
  <si>
    <t>108-38-3</t>
  </si>
  <si>
    <t>1,3-xylene</t>
  </si>
  <si>
    <t>1025-15-6</t>
  </si>
  <si>
    <t>1,3,5-Triallyl-1,3,5-triazine-2,4,6(1H,3H,5H)-trione</t>
  </si>
  <si>
    <t>4719-04-4</t>
  </si>
  <si>
    <t>1,3,5-Triazine-1,3,5(2H,4H,6H)-triethanol29</t>
  </si>
  <si>
    <t>91-76-9</t>
  </si>
  <si>
    <t>1,3,5-Triazine-2,4-diamine,6-phenyl-26</t>
  </si>
  <si>
    <t>2893-78-9</t>
  </si>
  <si>
    <t>1,3,5-Triazine-2,4,6(1H,3H,5H)-trione,1,3-dichloro-,sodiumsalt</t>
  </si>
  <si>
    <t>839-90-7</t>
  </si>
  <si>
    <t>1,3,5-Triazine-2,4,6(1H,3H,5H)-trione,1,3,5-tris(2-hydroxyethyl)-</t>
  </si>
  <si>
    <t>3047-33-4</t>
  </si>
  <si>
    <t>1,3,5-Triazine-2,4,6(1H,3H,5H)-trione,trisodiumsalt</t>
  </si>
  <si>
    <t>108-74-7</t>
  </si>
  <si>
    <t>1,3,5-Triazine,hexahydro-1,3,5-trimethyl-39</t>
  </si>
  <si>
    <t>101-72-4</t>
  </si>
  <si>
    <t>1,4-Benzenediamine,N-(1-methylethyl)-N'-phenyl35</t>
  </si>
  <si>
    <t>100-20-9</t>
  </si>
  <si>
    <t>1,4-Benzenedicarbonyldichloride56</t>
  </si>
  <si>
    <t>280-57-9</t>
  </si>
  <si>
    <t>1,4-Diazabicyclooctane49</t>
  </si>
  <si>
    <t>106-46-7</t>
  </si>
  <si>
    <t>1,4-dichlorobenzene</t>
  </si>
  <si>
    <t>123-91-1</t>
  </si>
  <si>
    <t>1,4-Dioxane</t>
  </si>
  <si>
    <t>106-42-3</t>
  </si>
  <si>
    <t>1,4-xylene</t>
  </si>
  <si>
    <t>2243-62-1</t>
  </si>
  <si>
    <t>1,5-Naphthalenediamine</t>
  </si>
  <si>
    <t>28124-29-0</t>
  </si>
  <si>
    <t>1,7-Diaminophenazine</t>
  </si>
  <si>
    <t>29331-92-8</t>
  </si>
  <si>
    <t>10-Hydroxy-Carbamazepine</t>
  </si>
  <si>
    <t>10,11-Dihydro-10-hydroxycarbamazepine</t>
  </si>
  <si>
    <t>35079-97-1</t>
  </si>
  <si>
    <t>10,11-Dihydro-10,11-Dihydroxy-CBZ</t>
  </si>
  <si>
    <t>57-91-0</t>
  </si>
  <si>
    <t>17-alpha-Estradiol</t>
  </si>
  <si>
    <t>57-63-6</t>
  </si>
  <si>
    <t>17-alpha-ethinylestradiol</t>
  </si>
  <si>
    <t>68-96-2</t>
  </si>
  <si>
    <t>17alpha-Hydroxyprogesterone</t>
  </si>
  <si>
    <t>58-18-4</t>
  </si>
  <si>
    <t>17alpha-Methyltestosterone</t>
  </si>
  <si>
    <t>50-28-2</t>
  </si>
  <si>
    <t>17b-Estradiol</t>
  </si>
  <si>
    <t>95-14-7</t>
  </si>
  <si>
    <t>1H-Benzotriazole</t>
  </si>
  <si>
    <t>288-13-1</t>
  </si>
  <si>
    <t>1H-Pyrazole-</t>
  </si>
  <si>
    <t>112-35-6</t>
  </si>
  <si>
    <t>2-(2-(2-Methoxyethoxy)ethoxy)ethanol</t>
  </si>
  <si>
    <t>71758-44-6</t>
  </si>
  <si>
    <t>2-(2-(Chlorophenyl)amino)benzaldehyde</t>
  </si>
  <si>
    <t>112-34-5</t>
  </si>
  <si>
    <t>2-(2-butoxyethoxy)ethanol</t>
  </si>
  <si>
    <t>124-17-4</t>
  </si>
  <si>
    <t>2-(2-butoxyethoxy)ethylacetaat</t>
  </si>
  <si>
    <t>103-74-2</t>
  </si>
  <si>
    <t>2-(2-Pyridyl)ethanol</t>
  </si>
  <si>
    <t>42487-72-9</t>
  </si>
  <si>
    <t>2-(Diethylamino)-6-methylpyrimidin-4-one</t>
  </si>
  <si>
    <t>83016-70-0</t>
  </si>
  <si>
    <t>2-[(2-[2-(Dimethylamino)ethoxy]ethyl)methylamino]ethanol</t>
  </si>
  <si>
    <t>112-33-4</t>
  </si>
  <si>
    <t>2-[2-(3-Aminopropoxy)ethoxy]ethanol129</t>
  </si>
  <si>
    <t>1704-62-7</t>
  </si>
  <si>
    <t>2-[2-(Dimethylamino)ethoxy]ethanol80</t>
  </si>
  <si>
    <t>93-08-3</t>
  </si>
  <si>
    <t>2-Acetonaphthone</t>
  </si>
  <si>
    <t>1418095-02-9</t>
  </si>
  <si>
    <t xml:space="preserve">2-Amido-3,5,6-trichloro-4-cyanobenzenesulfonic acid </t>
  </si>
  <si>
    <t>105650-23-5</t>
  </si>
  <si>
    <t>2-Amino-1-methyl-6-phenylimidazo[4,5-b]pyridine (PhIP)</t>
  </si>
  <si>
    <t>76180-96-6</t>
  </si>
  <si>
    <t>2-Amino-3-methyl-imidazo[4,5-f]quinoline (IQ)</t>
  </si>
  <si>
    <t>6331-96-0</t>
  </si>
  <si>
    <t>2-Amino-4,5-dichlorbenzolsulfons舫re164</t>
  </si>
  <si>
    <t>26148-68-5</t>
  </si>
  <si>
    <t>2-Amino-9H-pyrido[2,3-b]indole (AalphaC)</t>
  </si>
  <si>
    <t>551-93-9</t>
  </si>
  <si>
    <t>2-aminoacetofenon</t>
  </si>
  <si>
    <t>934-32-7</t>
  </si>
  <si>
    <t xml:space="preserve">2-Aminobenzimidazol </t>
  </si>
  <si>
    <t>941-57-1</t>
  </si>
  <si>
    <t>2-Benzothiazolesulfonic acid</t>
  </si>
  <si>
    <t>615-36-1</t>
  </si>
  <si>
    <t>2-Bromoaniline</t>
  </si>
  <si>
    <t>14260-97-0</t>
  </si>
  <si>
    <t>2-Butoxy-, hydrogen phosphate ethanol</t>
  </si>
  <si>
    <t>76199-85-4</t>
  </si>
  <si>
    <t>2-Cyano-2-[2,3-dihydro-3-(tetrahydro-2,4,6-trioxo-5(2H)-pyrimidinylidene)-1H-isoindol-1-ylidene]-N-methylacetamide</t>
  </si>
  <si>
    <t>104-76-7</t>
  </si>
  <si>
    <t>2-ethyl-1-hexanol</t>
  </si>
  <si>
    <t>1241-94-7</t>
  </si>
  <si>
    <t>2-ethylhexyldifenylfosfaat</t>
  </si>
  <si>
    <t>4169-04-4</t>
  </si>
  <si>
    <t>2-fenoxy-1-propanol</t>
  </si>
  <si>
    <t>122-99-6</t>
  </si>
  <si>
    <t>2-fenoxyethanol</t>
  </si>
  <si>
    <t>122-98-5</t>
  </si>
  <si>
    <t>2-fenylamino-ethanol</t>
  </si>
  <si>
    <t>626-93-7</t>
  </si>
  <si>
    <t>2-hexanol</t>
  </si>
  <si>
    <t>1079184-43-2</t>
  </si>
  <si>
    <t>2-Hydroxy-N-(2-hydroxyethyl)-N,N-dimethyl-ethanaminium esters with C16-18 and C18-unsatd. fatty acids, chlorides (DEEDMAC)</t>
  </si>
  <si>
    <t>2163-68-0</t>
  </si>
  <si>
    <t>2-Hydroxyatrazine</t>
  </si>
  <si>
    <t>934-34-9</t>
  </si>
  <si>
    <t>2-Hydroxybenzothiazole</t>
  </si>
  <si>
    <t>68011-66-5</t>
  </si>
  <si>
    <t>2-Hydroxycarbamazepine</t>
  </si>
  <si>
    <t>86-79-3</t>
  </si>
  <si>
    <t>2-Hydroxycarbazole</t>
  </si>
  <si>
    <t>66753-06-8</t>
  </si>
  <si>
    <t>2-Hydroxydesethylterbuthylazine</t>
  </si>
  <si>
    <t>51146-55-5</t>
  </si>
  <si>
    <t>2-hydroxyibuprofen</t>
  </si>
  <si>
    <t>59-31-4</t>
  </si>
  <si>
    <t>2-Hydroxyquinoline</t>
  </si>
  <si>
    <t>2814-20-2</t>
  </si>
  <si>
    <t>2-Isopropyl-6-methyl-pyrimidin-4-ol</t>
  </si>
  <si>
    <t>5495-84-1</t>
  </si>
  <si>
    <t>2-Isopropylthioxanthone</t>
  </si>
  <si>
    <t>3251-56-7</t>
  </si>
  <si>
    <t>2-methoxy-4-nitrofenol</t>
  </si>
  <si>
    <t>90-04-0</t>
  </si>
  <si>
    <t>2-methoxyaniline</t>
  </si>
  <si>
    <t>615-50-9</t>
  </si>
  <si>
    <t>2-Methyl-p-phenylenediaminesulfate82</t>
  </si>
  <si>
    <t>120-75-2</t>
  </si>
  <si>
    <t>2-Methylbenzothiazole</t>
  </si>
  <si>
    <t>615-22-5</t>
  </si>
  <si>
    <t>2-methylthiobenzothiazole</t>
  </si>
  <si>
    <t>61617-00-3</t>
  </si>
  <si>
    <t>2-MMBI,zincsalt95</t>
  </si>
  <si>
    <t>622-40-2</t>
  </si>
  <si>
    <t>2-Morpholinoethanol125</t>
  </si>
  <si>
    <t>102-77-2</t>
  </si>
  <si>
    <t>2-Morpholinothiobenzothiazole</t>
  </si>
  <si>
    <t>120-18-3</t>
  </si>
  <si>
    <t>2-Naphthalene sulfonic acid</t>
  </si>
  <si>
    <t>NOCAS6</t>
  </si>
  <si>
    <t>2-Naphthalenecarboxylicacid,3-hydroxy-4-[(4-methyl-2-sulfophenyl)azo]-,calciumsalt(1:1)</t>
  </si>
  <si>
    <t>132-57-0</t>
  </si>
  <si>
    <t>2-Naphthol-8-sulfonic acid</t>
  </si>
  <si>
    <t>59-48-3</t>
  </si>
  <si>
    <t>2-Oxindole</t>
  </si>
  <si>
    <t>90-43-7</t>
  </si>
  <si>
    <t>2-Phenylphenol</t>
  </si>
  <si>
    <t>2495-39-8</t>
  </si>
  <si>
    <t>2-Propene-1-sulfonicacid,sodiumsalt61</t>
  </si>
  <si>
    <t>34880-43-8</t>
  </si>
  <si>
    <t>2-propyl-2-heptenal</t>
  </si>
  <si>
    <t>NOCAS7</t>
  </si>
  <si>
    <t>2-propylheptaneic acid methylester</t>
  </si>
  <si>
    <t>15103-48-7</t>
  </si>
  <si>
    <t xml:space="preserve">2-Pyridin-Sulfonsäure </t>
  </si>
  <si>
    <t>121-00-6</t>
  </si>
  <si>
    <t>2-tert-butyl-4-methoxyfenol</t>
  </si>
  <si>
    <t>25152-84-5</t>
  </si>
  <si>
    <t>2-trans-4-trans-decadienal</t>
  </si>
  <si>
    <t>38051-10-4</t>
  </si>
  <si>
    <t>2,2-Bis(chloromethyl)-1,3-propanediyl tetrakis(2-chloroethyl) ester phosphoric acid</t>
  </si>
  <si>
    <t>120-78-5</t>
  </si>
  <si>
    <t>2,2-Dibenzothiazoyl disulfide</t>
  </si>
  <si>
    <t>75-99-0</t>
  </si>
  <si>
    <t>2,2-dichloropropionic acid</t>
  </si>
  <si>
    <t>36483-57-5</t>
  </si>
  <si>
    <t>2,2-Dimethylpropan-1-ol,tribromoderivative59</t>
  </si>
  <si>
    <t>6846-50-0</t>
  </si>
  <si>
    <t>2,2,4-Trimethyl-1,3-pentanediol diisobutyrate</t>
  </si>
  <si>
    <t>826-36-8</t>
  </si>
  <si>
    <t>2,2,6,6-Tetramethyl-4 piperidone</t>
  </si>
  <si>
    <t>2896-70-0</t>
  </si>
  <si>
    <t>2,2,6,6-Tetramethyl-4-oxopiperidinooxy145</t>
  </si>
  <si>
    <t>2403-88-5</t>
  </si>
  <si>
    <t>2,2,6,6-Tetramethylpiperidin-4-ol</t>
  </si>
  <si>
    <t>13472-08-7</t>
  </si>
  <si>
    <t>2,2'-Azobis[2-methylbutyronitrile]101</t>
  </si>
  <si>
    <t>437701-79-6</t>
  </si>
  <si>
    <t>2,2',3,3',4,4',5,6,6'-Nonabromodiphenyl ether</t>
  </si>
  <si>
    <t>437701-78-5</t>
  </si>
  <si>
    <t>2,2',3,3',4,5,5',6,6'-Nonabromodiphenyl ether</t>
  </si>
  <si>
    <t>63387-28-0</t>
  </si>
  <si>
    <t>2,2',3,3',4',5,5',6-Nonabromodiphenyl ether</t>
  </si>
  <si>
    <t>182677-30-1</t>
  </si>
  <si>
    <t>2,2',3,4,4',5'-hexaBromodifenylether</t>
  </si>
  <si>
    <t>207122-16-5</t>
  </si>
  <si>
    <t>2,2',3,4,4',5',6-heptaBromodifenylether</t>
  </si>
  <si>
    <t>68631-49-2</t>
  </si>
  <si>
    <t>2,2',4,4',5,5'-hexaBromodifenylether</t>
  </si>
  <si>
    <t>50-45-3</t>
  </si>
  <si>
    <t>2,3-dichlorobenzenecarbonic acid</t>
  </si>
  <si>
    <t>576-24-9</t>
  </si>
  <si>
    <t>2,3-dichlorofenol</t>
  </si>
  <si>
    <t>25550-53-2</t>
  </si>
  <si>
    <t>2,3-dichlorofenylisocyanaat</t>
  </si>
  <si>
    <t>6381-77-7</t>
  </si>
  <si>
    <t>2,3-Didehydro-3-O-sodio-D-erythro-hexono1,4-lactone</t>
  </si>
  <si>
    <t>45633-15-6</t>
  </si>
  <si>
    <t>2,3-Epoxypropyltrimethylammonium</t>
  </si>
  <si>
    <t>13252-13-6</t>
  </si>
  <si>
    <t>2,3,3,3-tetrafluor-2-(heptafluorpropoxy)propionic acid</t>
  </si>
  <si>
    <t>58-90-2</t>
  </si>
  <si>
    <t>2,3,4,6-tetrachlorofenol</t>
  </si>
  <si>
    <t>57117-43-8</t>
  </si>
  <si>
    <t>2,3,4,6,7-pentachlorodibenzofurane</t>
  </si>
  <si>
    <t>935-95-5</t>
  </si>
  <si>
    <t>2,3,5,6-tetrachlorofenol</t>
  </si>
  <si>
    <t>1746-01-6</t>
  </si>
  <si>
    <t>2,3,7,8-TCDD (representative)</t>
  </si>
  <si>
    <t>189084-62-6</t>
  </si>
  <si>
    <t>2,3',4',6-tetraBromodifenylether</t>
  </si>
  <si>
    <t>94-75-7</t>
  </si>
  <si>
    <t>2,4-D (Dichlorophenoxyacetic acid)</t>
  </si>
  <si>
    <t>2008-39-1</t>
  </si>
  <si>
    <t>2,4-D,DMA-Salz31</t>
  </si>
  <si>
    <t>96-76-4</t>
  </si>
  <si>
    <t>2,4-Di-tert-butylphenol (2,4-DTBP)</t>
  </si>
  <si>
    <t>120-95-6</t>
  </si>
  <si>
    <t>2,4-Di-tert-pentylphenol (2,4-DTPP)</t>
  </si>
  <si>
    <t>50-84-0</t>
  </si>
  <si>
    <t>2,4-Dichlorobenzoic acid</t>
  </si>
  <si>
    <t>120-83-2</t>
  </si>
  <si>
    <t>2,4-Dichlorophenol</t>
  </si>
  <si>
    <t>51-28-5</t>
  </si>
  <si>
    <t>2,4-Dinitrophenol</t>
  </si>
  <si>
    <t>189084-63-7</t>
  </si>
  <si>
    <t>2,4,4',6-tetraBromodifenylether</t>
  </si>
  <si>
    <t>68957-94-8</t>
  </si>
  <si>
    <t>2,4,6-Tri-n-propyl-2,4,6-trioxo-1,3,5,2,4,6-trioxatriphosphorinane</t>
  </si>
  <si>
    <t>88-06-2</t>
  </si>
  <si>
    <t>2,4,6-trichlorofenol</t>
  </si>
  <si>
    <t>90-72-2</t>
  </si>
  <si>
    <t>2,4,6-Tris(dimethylaminomethyl)phenol27</t>
  </si>
  <si>
    <t>732-26-3</t>
  </si>
  <si>
    <t>2,4,6-Tris(tert-butyl)phenol (2,4,6-TTBP)</t>
  </si>
  <si>
    <t>5875-45-6</t>
  </si>
  <si>
    <t>2,5-Di-tert-butylphenol (2,5-DTBP)</t>
  </si>
  <si>
    <t>NOCAS8</t>
  </si>
  <si>
    <t>2,6-bis-(Diethanolamino)-4,8-dipiperidinopyrimido-(5,4-d)-pyrimidine,tosylate salt</t>
  </si>
  <si>
    <t>719-22-2</t>
  </si>
  <si>
    <t>2,6-Di-tert-butyl-1,4-benzoquinone</t>
  </si>
  <si>
    <t>2008-58-4</t>
  </si>
  <si>
    <t>2,6-Dichlorobenzamide</t>
  </si>
  <si>
    <t>50-30-6</t>
  </si>
  <si>
    <t>2,6-dichlorobenzoic acid</t>
  </si>
  <si>
    <t>87-65-0</t>
  </si>
  <si>
    <t>2,6-dichlorofenol</t>
  </si>
  <si>
    <t>87-62-7</t>
  </si>
  <si>
    <t>2,6-Xylidine</t>
  </si>
  <si>
    <t>92-41-1</t>
  </si>
  <si>
    <t>2,7-Naphthalenedisulfonic acid</t>
  </si>
  <si>
    <t>4225-26-7</t>
  </si>
  <si>
    <t>2(4-morpholinyl)benzothiazole</t>
  </si>
  <si>
    <t>74336-59-7</t>
  </si>
  <si>
    <t>3-[(4-Chloro-2-nitrophenyl)azo]-2-methylpyrazolo[5,1-b]quinazolin-9(1H)-one</t>
  </si>
  <si>
    <t>99-03-6</t>
  </si>
  <si>
    <t>3-Aminoacetophenon</t>
  </si>
  <si>
    <t>121-47-1</t>
  </si>
  <si>
    <t>3-Aminobenzenesulphonicacid122</t>
  </si>
  <si>
    <t>31468-12-9</t>
  </si>
  <si>
    <t>3-Cyclohexyl-1,1-dimethylurea</t>
  </si>
  <si>
    <t>20189-42-8</t>
  </si>
  <si>
    <t>3-ethyl-4-methylpyrrol-2,5-dion</t>
  </si>
  <si>
    <t>20503-92-8</t>
  </si>
  <si>
    <t>3-fenyloxazolidine</t>
  </si>
  <si>
    <t>53778-72-6</t>
  </si>
  <si>
    <t>3-methoxy-2-butanol</t>
  </si>
  <si>
    <t>105-43-1</t>
  </si>
  <si>
    <t>3-methylpentanoic acid</t>
  </si>
  <si>
    <t>7300-34-7</t>
  </si>
  <si>
    <t>3,3'-[Butane-1,4-diylbis(oxy)]bispropanamine147</t>
  </si>
  <si>
    <t>119-93-7</t>
  </si>
  <si>
    <t>3,3'-Dimethylbenzidine</t>
  </si>
  <si>
    <t>4246-51-9</t>
  </si>
  <si>
    <t>3,3'-Oxybis(ethyleneoxy)bis(propylamine)111</t>
  </si>
  <si>
    <t>60044-26-0</t>
  </si>
  <si>
    <t>3,3',4,4',5,5'-hexaBromobifenyl</t>
  </si>
  <si>
    <t>51-44-5</t>
  </si>
  <si>
    <t>3,4-dichlorobenzenecarbonic acid</t>
  </si>
  <si>
    <t>95-77-2</t>
  </si>
  <si>
    <t>3,4-dichlorofenol</t>
  </si>
  <si>
    <t>2327-02-8</t>
  </si>
  <si>
    <t>3,4-Dichlorophenylurea</t>
  </si>
  <si>
    <t>609-19-8</t>
  </si>
  <si>
    <t>3,4,5-Trichlorophenol</t>
  </si>
  <si>
    <t>4221-80-1</t>
  </si>
  <si>
    <t>3,5-Bis(1,1-dimethylethyl)-4-hydroxy-, 2,4-bis(1,1-dimethylethyl)phenyl ester benzoic acid</t>
  </si>
  <si>
    <t>6515-38-4</t>
  </si>
  <si>
    <t>3,5,6-Trichloro-2-pyridinol</t>
  </si>
  <si>
    <t>84632-65-5</t>
  </si>
  <si>
    <t>3,6-bis(4-Chlorophenyl)-2,5-dihydropyrrolo[3,4-c]pyrrol-1,4-dione</t>
  </si>
  <si>
    <t>54660-00-3</t>
  </si>
  <si>
    <t>3,6-Diphenyl-2,5-dihydropyrrolo[3,4-c]pyrrole1,4-dione</t>
  </si>
  <si>
    <t>107-74-4</t>
  </si>
  <si>
    <t>3,7-dimethyl-1,7-octanediol</t>
  </si>
  <si>
    <t>7365-45-9</t>
  </si>
  <si>
    <t>4-(2-Hydroxyethyl)piperazin-1-ylethanesulphonicacid</t>
  </si>
  <si>
    <t>17540-75-9</t>
  </si>
  <si>
    <t>4-(Butan-2-yl)-2,6-di-tert-butylphenol</t>
  </si>
  <si>
    <t>85536-14-7</t>
  </si>
  <si>
    <t>4-(C10-13-secalkyl)benzene sulfonate</t>
  </si>
  <si>
    <t>1122-58-3</t>
  </si>
  <si>
    <t>4-(Dimethylamino)pyridine</t>
  </si>
  <si>
    <t>129909-90-6</t>
  </si>
  <si>
    <t>4-Amino-N-(1,1-dimethylethyl)-4,5-dihydro-3-(1-methylethyl)-5-oxo-1H-1,2,4-triazole-1-carboxamide</t>
  </si>
  <si>
    <t>1709-59-7</t>
  </si>
  <si>
    <t>4-Amino-N,N-dimethylbenzenesulfonamide</t>
  </si>
  <si>
    <t>83-07-8</t>
  </si>
  <si>
    <t>4-Aminoantipyrine</t>
  </si>
  <si>
    <t>2835-68-9</t>
  </si>
  <si>
    <t>4-Aminobenzamide</t>
  </si>
  <si>
    <t>123-30-8</t>
  </si>
  <si>
    <t>4-Aminophenol37</t>
  </si>
  <si>
    <t>382-44-5</t>
  </si>
  <si>
    <t>4-Androsten-11beta-ol-3,17-dione</t>
  </si>
  <si>
    <t>63-05-8</t>
  </si>
  <si>
    <t>4-Androstene-3,17-dione</t>
  </si>
  <si>
    <t>106-41-2</t>
  </si>
  <si>
    <t>4-Bromophenol</t>
  </si>
  <si>
    <t>122-94-1</t>
  </si>
  <si>
    <t>4-butoxyfenol</t>
  </si>
  <si>
    <t>106-47-8</t>
  </si>
  <si>
    <t>4-Chloroaniline</t>
  </si>
  <si>
    <t>106-48-9</t>
  </si>
  <si>
    <t>4-Chlorophenol</t>
  </si>
  <si>
    <t>599-64-4</t>
  </si>
  <si>
    <t>4-Cumylphenol</t>
  </si>
  <si>
    <t>66840-71-9</t>
  </si>
  <si>
    <t>4-dimethylaminosulfotoluidide</t>
  </si>
  <si>
    <t>23313-80-6</t>
  </si>
  <si>
    <t>4-Epitetracycline</t>
  </si>
  <si>
    <t>5877-42-9</t>
  </si>
  <si>
    <t>4-ethyl-1-octyn-3-ol</t>
  </si>
  <si>
    <t>70441-63-3</t>
  </si>
  <si>
    <t>4-Fluoro-N-isopropylaniline140</t>
  </si>
  <si>
    <t>366-77-8</t>
  </si>
  <si>
    <t>4-Fluorobenzoylpropionic acid</t>
  </si>
  <si>
    <t>950-81-2</t>
  </si>
  <si>
    <t>4-Formyl-antipyrine</t>
  </si>
  <si>
    <t>52722-86-8</t>
  </si>
  <si>
    <t>4-Hydroxy-1-(2-hydroxyethyl)-2,2,6,6-tetramethylpiperidine</t>
  </si>
  <si>
    <t>2226-96-2</t>
  </si>
  <si>
    <t>4-Hydroxy-2,2,6,6-tetramethylpiperidinoxyl78</t>
  </si>
  <si>
    <t>98-67-9</t>
  </si>
  <si>
    <t>4-Hydroxybenzolsulfons舫re34</t>
  </si>
  <si>
    <t>26725-51-9</t>
  </si>
  <si>
    <t>4-Hydroxybenzotriazole</t>
  </si>
  <si>
    <t>1076-38-6</t>
  </si>
  <si>
    <t>4-Hydroxycoumarin</t>
  </si>
  <si>
    <t>611-36-9</t>
  </si>
  <si>
    <t>4-Hydroxyquinoline</t>
  </si>
  <si>
    <t>68392-35-8</t>
  </si>
  <si>
    <t>4-Hydroxytamoxifen</t>
  </si>
  <si>
    <t>99-88-7</t>
  </si>
  <si>
    <t>4-Isopropylaniline</t>
  </si>
  <si>
    <t>1225617-18-4</t>
  </si>
  <si>
    <t>4-MEC</t>
  </si>
  <si>
    <t>1671-49-4</t>
  </si>
  <si>
    <t>4-Mesyl-2-nitrotoluene88</t>
  </si>
  <si>
    <t>123-11-5</t>
  </si>
  <si>
    <t>4-methoxybenzaldehyde</t>
  </si>
  <si>
    <t>29878-31-7</t>
  </si>
  <si>
    <t>4-methyl-1H-benzotriazole</t>
  </si>
  <si>
    <t>36861-47-9</t>
  </si>
  <si>
    <t>4-Methylbenzylidene camphor</t>
  </si>
  <si>
    <t>7529-22-8</t>
  </si>
  <si>
    <t>4-Methylmorpholine4-oxidemonohydrate66</t>
  </si>
  <si>
    <t>6610-29-3</t>
  </si>
  <si>
    <t>4-Methylthiosemicarbazide94</t>
  </si>
  <si>
    <t>100-23-2</t>
  </si>
  <si>
    <t>4-nitrodimethylaniline</t>
  </si>
  <si>
    <t>100-02-7</t>
  </si>
  <si>
    <t>4-Nitrophenol</t>
  </si>
  <si>
    <t>56-57-5</t>
  </si>
  <si>
    <t>4-Nitroquinoline-1-oxide</t>
  </si>
  <si>
    <t>121-03-9</t>
  </si>
  <si>
    <t>4-Nitrotoluol-2-sulfons舫re41</t>
  </si>
  <si>
    <t>104-40-5</t>
  </si>
  <si>
    <t>4-nonylphenol</t>
  </si>
  <si>
    <t>104-35-8</t>
  </si>
  <si>
    <t>4-Nonylphenol monoethoxylate (NP1EO)</t>
  </si>
  <si>
    <t>6292-59-7</t>
  </si>
  <si>
    <t>4-tert-Butylbenzenesulfonamide</t>
  </si>
  <si>
    <t>561-41-1</t>
  </si>
  <si>
    <t>4,4'-bis(Dimethylamino)-4''-(methylamino)tritylalcohol</t>
  </si>
  <si>
    <t>101-77-9</t>
  </si>
  <si>
    <t>4,4'-Diaminodiphenylmethane(MDA)38</t>
  </si>
  <si>
    <t>838-88-0</t>
  </si>
  <si>
    <t>4,4'-Methylene-bis(2-methyl aniline)</t>
  </si>
  <si>
    <t>118-82-1</t>
  </si>
  <si>
    <t>4,4'-Methylenebis(2,6-di-t-butylphenol) (AO-702)</t>
  </si>
  <si>
    <t>96-69-5</t>
  </si>
  <si>
    <t>4,4'-Thiobis(6-tert-butyl-m-cresol) (AO44S25)</t>
  </si>
  <si>
    <t>1843-03-4</t>
  </si>
  <si>
    <t>4,4',4''-(1-Methyl-1-propanyl-3-ylidene)tris 2-(1,1-dimethylethyl)-5-methyl-phenol</t>
  </si>
  <si>
    <t>122-80-5</t>
  </si>
  <si>
    <t>4'-Aminoacetanilide</t>
  </si>
  <si>
    <t>104-23-4</t>
  </si>
  <si>
    <t>4'-Aminoazobenzene-4-sulphonicacid144</t>
  </si>
  <si>
    <t>136-85-6</t>
  </si>
  <si>
    <t>4/5-Methylbenzotriazole</t>
  </si>
  <si>
    <t>64118-84-9</t>
  </si>
  <si>
    <t>4OH-diclofenac</t>
  </si>
  <si>
    <t>601-53-6</t>
  </si>
  <si>
    <t>5-beta-cholestan-3-one</t>
  </si>
  <si>
    <t>244-69-9</t>
  </si>
  <si>
    <t>5-Carboline</t>
  </si>
  <si>
    <t>95-79-4</t>
  </si>
  <si>
    <t>5-Chloro-o-toluidine-</t>
  </si>
  <si>
    <t>94-97-3</t>
  </si>
  <si>
    <t>5-Chlorobenzotriazole</t>
  </si>
  <si>
    <t>570-74-1</t>
  </si>
  <si>
    <t>5-cholestene</t>
  </si>
  <si>
    <t>5187-23-5</t>
  </si>
  <si>
    <t>5-Ethyl-1,3-dioxane-5-methanol69</t>
  </si>
  <si>
    <t>51-21-8</t>
  </si>
  <si>
    <t>5-Fluorouracil</t>
  </si>
  <si>
    <t>36888-99-0</t>
  </si>
  <si>
    <t>5,5'-(1H-Isoindole-1,3(2H)-diylidene)dibarbituricacid</t>
  </si>
  <si>
    <t>69002-84-2</t>
  </si>
  <si>
    <t>5OH-diclofenac</t>
  </si>
  <si>
    <t>55589-62-3</t>
  </si>
  <si>
    <t>6-Methyl-1,2,3-oxathiazin-4(3H)-one2,2-dioxide,potassiumsalt</t>
  </si>
  <si>
    <t>542-02-9</t>
  </si>
  <si>
    <t>6-Methyl-1,3,5-triazine-2,4-diyldiamine157</t>
  </si>
  <si>
    <t>51-52-5</t>
  </si>
  <si>
    <t>6-Propyl-2-thiouracil</t>
  </si>
  <si>
    <t>27619-97-2</t>
  </si>
  <si>
    <t>6:2 fluorotelomer sulfonic acid</t>
  </si>
  <si>
    <t>83-43-2</t>
  </si>
  <si>
    <t>6alpha Methylprednisolone</t>
  </si>
  <si>
    <t>35948-25-5</t>
  </si>
  <si>
    <t>6H-Dibenz[c,e][1,2]oxaphosphorin6-oxide70</t>
  </si>
  <si>
    <t>28821-18-3</t>
  </si>
  <si>
    <t>7-(Ethylamino)-4-methylcoumarin</t>
  </si>
  <si>
    <t>26093-31-2</t>
  </si>
  <si>
    <t>7-Amino-4-methylcoumarin</t>
  </si>
  <si>
    <t>91-44-1</t>
  </si>
  <si>
    <t>7-Diethylamino-4-methylcoumarin</t>
  </si>
  <si>
    <t>5939-37-7</t>
  </si>
  <si>
    <t>7-Hydroxymethotrexate</t>
  </si>
  <si>
    <t>5336-90-3</t>
  </si>
  <si>
    <t>9-Carboxyacridin</t>
  </si>
  <si>
    <t>2091-29-4</t>
  </si>
  <si>
    <t>9-hexadecenoic acid</t>
  </si>
  <si>
    <t>5090-41-5</t>
  </si>
  <si>
    <t>9-octadecenal</t>
  </si>
  <si>
    <t>65195-55-3</t>
  </si>
  <si>
    <t>Abamectin</t>
  </si>
  <si>
    <t>154229-19-3</t>
  </si>
  <si>
    <t>Abiraterone</t>
  </si>
  <si>
    <t>37517-30-9</t>
  </si>
  <si>
    <t>Acebutolol</t>
  </si>
  <si>
    <t>83-32-9</t>
  </si>
  <si>
    <t>Acenaphthene</t>
  </si>
  <si>
    <t>208-96-8</t>
  </si>
  <si>
    <t>Acenaphthylene (1,2-dihydroacenaphthylene)</t>
  </si>
  <si>
    <t>33665-90-6</t>
  </si>
  <si>
    <t>Acesulfame</t>
  </si>
  <si>
    <t>103-90-2</t>
  </si>
  <si>
    <t>Acetaminophen</t>
  </si>
  <si>
    <t>135410-20-7</t>
  </si>
  <si>
    <t>Acetamiprid</t>
  </si>
  <si>
    <t>34256-82-1</t>
  </si>
  <si>
    <t>Acetochlor</t>
  </si>
  <si>
    <t>21312-10-7</t>
  </si>
  <si>
    <t>Acetyl-sulfamethoxazole</t>
  </si>
  <si>
    <t>32388-55-9</t>
  </si>
  <si>
    <t>acetylcedrene</t>
  </si>
  <si>
    <t>50-78-2</t>
  </si>
  <si>
    <t>acetylsalycilic acid</t>
  </si>
  <si>
    <t>260-94-6</t>
  </si>
  <si>
    <t>Acridine</t>
  </si>
  <si>
    <t>578-95-0</t>
  </si>
  <si>
    <t>Acridone</t>
  </si>
  <si>
    <t>59277-89-3</t>
  </si>
  <si>
    <t>Acyclovir</t>
  </si>
  <si>
    <t>1071-93-8</t>
  </si>
  <si>
    <t>Adipohydrazide67</t>
  </si>
  <si>
    <t>7440-22-4</t>
  </si>
  <si>
    <t>Ag</t>
  </si>
  <si>
    <t>21145-77-7</t>
  </si>
  <si>
    <t>AHTN (tonalide)</t>
  </si>
  <si>
    <t>7429-90-5</t>
  </si>
  <si>
    <t>Al</t>
  </si>
  <si>
    <t>54965-21-8</t>
  </si>
  <si>
    <t>Albendazole</t>
  </si>
  <si>
    <t>52-39-1</t>
  </si>
  <si>
    <t>Aldosterone</t>
  </si>
  <si>
    <t>309-00-2</t>
  </si>
  <si>
    <t>aldrin</t>
  </si>
  <si>
    <t>81403-80-7</t>
  </si>
  <si>
    <t>alfuzosin</t>
  </si>
  <si>
    <t>68424-85-1</t>
  </si>
  <si>
    <t>Alkyldimethylbenzylammoniumchlorid</t>
  </si>
  <si>
    <t>584-79-2</t>
  </si>
  <si>
    <t>Allethrin</t>
  </si>
  <si>
    <t>315-30-0</t>
  </si>
  <si>
    <t>Allopurinol</t>
  </si>
  <si>
    <t>28981-97-7</t>
  </si>
  <si>
    <t>Alprazolam</t>
  </si>
  <si>
    <t>12225-21-7</t>
  </si>
  <si>
    <t>Aluminium,4,5-dihydro-5-oxo-1-(4-sulfophenyl)-4-[(4-sulfophenyl)azo]-1H-pyrazole3-carboxylicacidcomplex</t>
  </si>
  <si>
    <t>768-94-5</t>
  </si>
  <si>
    <t>Amantadine</t>
  </si>
  <si>
    <t>18683-91-5</t>
  </si>
  <si>
    <t>Ambroxol</t>
  </si>
  <si>
    <t>51022-69-6</t>
  </si>
  <si>
    <t>Amcinonide</t>
  </si>
  <si>
    <t>332927-03-4</t>
  </si>
  <si>
    <t>AMDOPH</t>
  </si>
  <si>
    <t>834-12-8</t>
  </si>
  <si>
    <t>Ametryn</t>
  </si>
  <si>
    <t>216667-08-2</t>
  </si>
  <si>
    <t>Amidosulfobetaine-14</t>
  </si>
  <si>
    <t>737-31-5</t>
  </si>
  <si>
    <t>Amidotrizoate (Diatrizoate)</t>
  </si>
  <si>
    <t>2016-88-8</t>
  </si>
  <si>
    <t>Amiloride</t>
  </si>
  <si>
    <t>1066-51-9</t>
  </si>
  <si>
    <t>aminomethylfosfonic acid</t>
  </si>
  <si>
    <t>1951-25-3</t>
  </si>
  <si>
    <t>Amiodarone</t>
  </si>
  <si>
    <t>71675-85-9</t>
  </si>
  <si>
    <t>Amisulpride</t>
  </si>
  <si>
    <t>50-48-6</t>
  </si>
  <si>
    <t>Amitriptyline</t>
  </si>
  <si>
    <t>549-18-8</t>
  </si>
  <si>
    <t>Amitryptiline</t>
  </si>
  <si>
    <t>106264-79-3</t>
  </si>
  <si>
    <t>Amixtureof:3,5-dimethylthio-2,4-toluenediamine;3,5-dimethylthio-2,6-toluenediamine</t>
  </si>
  <si>
    <t>63500-71-0</t>
  </si>
  <si>
    <t>Amixtureof:cis-tetrahydro-2-isobutyl-4-methylpyran-4-ol;trans-tetrahydro-2-isobutyl4-methylpyran-4-ol</t>
  </si>
  <si>
    <t>645-93-2</t>
  </si>
  <si>
    <t>Ammelide</t>
  </si>
  <si>
    <t>645-92-1</t>
  </si>
  <si>
    <t>Ammeline</t>
  </si>
  <si>
    <t>78613-35-1</t>
  </si>
  <si>
    <t>Amorolfine</t>
  </si>
  <si>
    <t>26787-78-0</t>
  </si>
  <si>
    <t>Amoxicilin</t>
  </si>
  <si>
    <t>300-62-9</t>
  </si>
  <si>
    <t>Amphetamine</t>
  </si>
  <si>
    <t>69-53-4</t>
  </si>
  <si>
    <t>Ampicillin</t>
  </si>
  <si>
    <t>120511-73-1</t>
  </si>
  <si>
    <t>Anastrozole</t>
  </si>
  <si>
    <t>53-41-8</t>
  </si>
  <si>
    <t>Androsterone</t>
  </si>
  <si>
    <t>23893-13-2</t>
  </si>
  <si>
    <t>anhydro-erythromycine</t>
  </si>
  <si>
    <t>62-53-3</t>
  </si>
  <si>
    <t>aniline</t>
  </si>
  <si>
    <t>554-73-4</t>
  </si>
  <si>
    <t>Aniline Yellow</t>
  </si>
  <si>
    <t>120-12-7</t>
  </si>
  <si>
    <t>53583-79-2</t>
  </si>
  <si>
    <t>Armisulpride</t>
  </si>
  <si>
    <t>7778-39-4</t>
  </si>
  <si>
    <t>Arsenic acid</t>
  </si>
  <si>
    <t>7440-38-2</t>
  </si>
  <si>
    <t>As</t>
  </si>
  <si>
    <t>3337-71-1</t>
  </si>
  <si>
    <t>asulam</t>
  </si>
  <si>
    <t>29122-68-7</t>
  </si>
  <si>
    <t>Atenolol</t>
  </si>
  <si>
    <t>134523-00-5</t>
  </si>
  <si>
    <t>Atorvastatin</t>
  </si>
  <si>
    <t>1912-24-9</t>
  </si>
  <si>
    <t>6190-65-4</t>
  </si>
  <si>
    <t>Atrazine-desethyl</t>
  </si>
  <si>
    <t>58581-89-8</t>
  </si>
  <si>
    <t>Azelastine</t>
  </si>
  <si>
    <t>86-50-0</t>
  </si>
  <si>
    <t>Azinphos methyl</t>
  </si>
  <si>
    <t>83905-01-5</t>
  </si>
  <si>
    <t>Azithromycin</t>
  </si>
  <si>
    <t>131860-33-8</t>
  </si>
  <si>
    <t>Azoxystrobin</t>
  </si>
  <si>
    <t>1185255-09-7</t>
  </si>
  <si>
    <t>Azoxystrobin acid</t>
  </si>
  <si>
    <t>7440-42-8</t>
  </si>
  <si>
    <t>B</t>
  </si>
  <si>
    <t>7440-39-3</t>
  </si>
  <si>
    <t xml:space="preserve">Ba </t>
  </si>
  <si>
    <t>189084-64-8</t>
  </si>
  <si>
    <t>BDE-100</t>
  </si>
  <si>
    <t>1163-19-5</t>
  </si>
  <si>
    <t>BDE-209</t>
  </si>
  <si>
    <t>41318-75-6</t>
  </si>
  <si>
    <t>BDE-28</t>
  </si>
  <si>
    <t>5436-43-1</t>
  </si>
  <si>
    <t>BDE-47</t>
  </si>
  <si>
    <t>189084-61-5</t>
  </si>
  <si>
    <t>BDE-66</t>
  </si>
  <si>
    <t>60348-60-9</t>
  </si>
  <si>
    <t>BDE-99</t>
  </si>
  <si>
    <t>7440-41-7</t>
  </si>
  <si>
    <t xml:space="preserve">Be </t>
  </si>
  <si>
    <t>4419-39-0</t>
  </si>
  <si>
    <t>Beclomethasone</t>
  </si>
  <si>
    <t>71626-11-4</t>
  </si>
  <si>
    <t>Benalaxyl</t>
  </si>
  <si>
    <t>22781-23-3</t>
  </si>
  <si>
    <t>Bendiocarb</t>
  </si>
  <si>
    <t>25057-89-0</t>
  </si>
  <si>
    <t>Bentazone</t>
  </si>
  <si>
    <t>8001-54-5</t>
  </si>
  <si>
    <t>Benzalkonium chloride</t>
  </si>
  <si>
    <t>71-43-2</t>
  </si>
  <si>
    <t>benzene</t>
  </si>
  <si>
    <t>54553-90-1</t>
  </si>
  <si>
    <t>Benzene-1,2,4,5-tetracarboxylicacid,compoundwith4,5-dihydro-2-phenyl-1H-imidazole(1:1)</t>
  </si>
  <si>
    <t>68479-98-1</t>
  </si>
  <si>
    <t>Benzenediamine,ar,ar-diethyl-ar-methyl-43</t>
  </si>
  <si>
    <t>103-83-3</t>
  </si>
  <si>
    <t>Benzenemethanamine,N,N-dimethyl-46</t>
  </si>
  <si>
    <t>46830-22-2</t>
  </si>
  <si>
    <t>Benzenemethanaminium,N,N-dimethyl-N-[2-[(1-oxo-2-propenyl)oxy]ethyl]-,chloride</t>
  </si>
  <si>
    <t>98-11-3</t>
  </si>
  <si>
    <t>Benzenesulfonic acid</t>
  </si>
  <si>
    <t>4193-55-9</t>
  </si>
  <si>
    <t>Benzenesulfonicacid,2,2'-(1,2-ethenediyl)bis[5-[[4-[bis(2-hydroxyethyl)amino]-6-(phenylamino)-1,3,5-triazin-2-yl]amino]-,disodiumsalt</t>
  </si>
  <si>
    <t>16066-35-6</t>
  </si>
  <si>
    <t>Benzenesulfonicacid,4-(1-methylethyl)-32</t>
  </si>
  <si>
    <t>121-57-3</t>
  </si>
  <si>
    <t>Benzenesulfonicacid,4-amino-48</t>
  </si>
  <si>
    <t>104-15-4</t>
  </si>
  <si>
    <t>Benzenesulfonicacid,4-methyl-16</t>
  </si>
  <si>
    <t>1300-72-7</t>
  </si>
  <si>
    <t>Benzenesulfonicacid,dimethyl-,sodiumsalt28</t>
  </si>
  <si>
    <t>25321-41-9</t>
  </si>
  <si>
    <t>Benzenesulfonicacid,dimethyl-36</t>
  </si>
  <si>
    <t>10172-60-8</t>
  </si>
  <si>
    <t>Benzethonium</t>
  </si>
  <si>
    <t>92-87-5</t>
  </si>
  <si>
    <t>Benzidine</t>
  </si>
  <si>
    <t>51-17-2</t>
  </si>
  <si>
    <t>Benzimidazole</t>
  </si>
  <si>
    <t>56-55-3</t>
  </si>
  <si>
    <t>benzo(a)antracene</t>
  </si>
  <si>
    <t>205-99-2</t>
  </si>
  <si>
    <t>benzo(b)fluoranthene</t>
  </si>
  <si>
    <t>207-08-9</t>
  </si>
  <si>
    <t>Benzo(k)fluoranthene</t>
  </si>
  <si>
    <t>50-32-8</t>
  </si>
  <si>
    <t>Benzo[a]pyrene</t>
  </si>
  <si>
    <t>192-97-2</t>
  </si>
  <si>
    <t>Benzo[e]pyrene</t>
  </si>
  <si>
    <t>191-24-2</t>
  </si>
  <si>
    <t>Benzo[ghi]perylene</t>
  </si>
  <si>
    <t>94-09-7</t>
  </si>
  <si>
    <t>Benzocain</t>
  </si>
  <si>
    <t>65-85-0</t>
  </si>
  <si>
    <t>benzoeic acid</t>
  </si>
  <si>
    <t>131-57-7</t>
  </si>
  <si>
    <t>Benzophenone-3</t>
  </si>
  <si>
    <t>4065-45-6</t>
  </si>
  <si>
    <t>Benzophenone-4</t>
  </si>
  <si>
    <t>95-16-9</t>
  </si>
  <si>
    <t>Benzothiazole</t>
  </si>
  <si>
    <t>519-09-5</t>
  </si>
  <si>
    <t>Benzoylecgonin</t>
  </si>
  <si>
    <t>85-68-7</t>
  </si>
  <si>
    <t>benzylbutylftalaat</t>
  </si>
  <si>
    <t>10328-35-5</t>
  </si>
  <si>
    <t>Benzyldimethyldodecylammonium</t>
  </si>
  <si>
    <t>10328-34-4</t>
  </si>
  <si>
    <t>Benzyldimethylhexadecylammonium</t>
  </si>
  <si>
    <t>16287-71-1</t>
  </si>
  <si>
    <t>Benzyldimethyltetradecylammonium</t>
  </si>
  <si>
    <t>56-93-9</t>
  </si>
  <si>
    <t>Benzyltrimethylammoniumchloride89</t>
  </si>
  <si>
    <t>19466-47-8</t>
  </si>
  <si>
    <t>Beta stigmastanol</t>
  </si>
  <si>
    <t>83-46-5</t>
  </si>
  <si>
    <t>beta-sitosterol</t>
  </si>
  <si>
    <t>5593-20-4</t>
  </si>
  <si>
    <t>Betamethasone dipropionate</t>
  </si>
  <si>
    <t>2152-44-5</t>
  </si>
  <si>
    <t>Betamethasone-17-valerate</t>
  </si>
  <si>
    <t>378-44-9</t>
  </si>
  <si>
    <t>Bethamethasone</t>
  </si>
  <si>
    <t>41859-67-0</t>
  </si>
  <si>
    <t>Bezafibrate</t>
  </si>
  <si>
    <t>90357-06-5</t>
  </si>
  <si>
    <t>Bicalutamide</t>
  </si>
  <si>
    <t>53774-07-5</t>
  </si>
  <si>
    <t>Bifenox free acid</t>
  </si>
  <si>
    <t>60628-96-8</t>
  </si>
  <si>
    <t>Bifonazol</t>
  </si>
  <si>
    <t>514-65-8</t>
  </si>
  <si>
    <t>biperiden</t>
  </si>
  <si>
    <t>789440-10-4</t>
  </si>
  <si>
    <t>Bis(1-Chloropropan-2-yl) hydrogen phosphate</t>
  </si>
  <si>
    <t>72236-72-7</t>
  </si>
  <si>
    <t>Bis(1,3-dichloropropan-2-yl) hydrogen phosphate</t>
  </si>
  <si>
    <t>3040-56-0</t>
  </si>
  <si>
    <t>Bis(2-chloroethyl) phosphate</t>
  </si>
  <si>
    <t>3030-47-5</t>
  </si>
  <si>
    <t>bis(2-Dimethylaminoethyl)(methyl)amine64</t>
  </si>
  <si>
    <t xml:space="preserve">298-07-7 </t>
  </si>
  <si>
    <t>Bis(2-ethylhexyl) phosphate</t>
  </si>
  <si>
    <t xml:space="preserve">117-81-7 </t>
  </si>
  <si>
    <t>35787-74-7</t>
  </si>
  <si>
    <t>Bis(2-methylphenyl) hydrogen phosphate</t>
  </si>
  <si>
    <t>42405-40-3</t>
  </si>
  <si>
    <t>bis(3,5-bis(1,1-Dimethylethyl)-2-hydroxybenzoato-O1,O2)zinc</t>
  </si>
  <si>
    <t>80-07-9</t>
  </si>
  <si>
    <t>Bis(4-chlorophenyl)sulfone</t>
  </si>
  <si>
    <t>971-15-3</t>
  </si>
  <si>
    <t>bis(Piperidinothiocarbonyl)hexasulphide102</t>
  </si>
  <si>
    <t>66722-44-9</t>
  </si>
  <si>
    <t>Bisoprolol</t>
  </si>
  <si>
    <t>80-05-7</t>
  </si>
  <si>
    <t>Bisphenol A</t>
  </si>
  <si>
    <t>5945-33-5</t>
  </si>
  <si>
    <t>Bisphenol A bis(diphenyl phosphate) (BDP)</t>
  </si>
  <si>
    <t>25766-59-0</t>
  </si>
  <si>
    <t xml:space="preserve">Bisphenol A Polycarbonate </t>
  </si>
  <si>
    <t>2081-08-5</t>
  </si>
  <si>
    <t>Bisphenol E</t>
  </si>
  <si>
    <t>620-92-8</t>
  </si>
  <si>
    <t>Bisphenol F</t>
  </si>
  <si>
    <t>80-09-1</t>
  </si>
  <si>
    <t>Bisphenol S</t>
  </si>
  <si>
    <t>55179-31-2</t>
  </si>
  <si>
    <t>bitertanol</t>
  </si>
  <si>
    <t>108-19-0</t>
  </si>
  <si>
    <t>Biuret</t>
  </si>
  <si>
    <t>188425-85-6</t>
  </si>
  <si>
    <t>Boscalid</t>
  </si>
  <si>
    <t>147536-97-8</t>
  </si>
  <si>
    <t>Bosentan</t>
  </si>
  <si>
    <t>97042-18-7</t>
  </si>
  <si>
    <t>BPS-MAE119</t>
  </si>
  <si>
    <t>24959-67-9</t>
  </si>
  <si>
    <t>Br</t>
  </si>
  <si>
    <t>56073-10-0</t>
  </si>
  <si>
    <t>Brodifacoum</t>
  </si>
  <si>
    <t>28772-56-7</t>
  </si>
  <si>
    <t>bromadiolon</t>
  </si>
  <si>
    <t>15541-45-4</t>
  </si>
  <si>
    <t>Bromate</t>
  </si>
  <si>
    <t>15435-29-7</t>
  </si>
  <si>
    <t>Bromochlorophen</t>
  </si>
  <si>
    <t>1689-84-5</t>
  </si>
  <si>
    <t>Bromoxynil</t>
  </si>
  <si>
    <t>51333-22-3</t>
  </si>
  <si>
    <t>Budesonide</t>
  </si>
  <si>
    <t>41483-43-6</t>
  </si>
  <si>
    <t>Bupirimate</t>
  </si>
  <si>
    <t>52485-79-7</t>
  </si>
  <si>
    <t>Buprenorphine</t>
  </si>
  <si>
    <t>34911-55-2</t>
  </si>
  <si>
    <t>Bupropion</t>
  </si>
  <si>
    <t>577-11-7</t>
  </si>
  <si>
    <t>Butanedioicacid,sulfo-,1,4-bis(2-ethylhexyl)ester,sodiumsalt</t>
  </si>
  <si>
    <t>34681-10-2</t>
  </si>
  <si>
    <t>Butocarboxim</t>
  </si>
  <si>
    <t>128-37-0</t>
  </si>
  <si>
    <t>butylhydroxytoluene (BHT)</t>
  </si>
  <si>
    <t>94-26-8</t>
  </si>
  <si>
    <t>Butylparaben</t>
  </si>
  <si>
    <t>10108-64-2</t>
  </si>
  <si>
    <t>Cadmium chloride</t>
  </si>
  <si>
    <t>58-08-2</t>
  </si>
  <si>
    <t>Caffeine</t>
  </si>
  <si>
    <t>474-62-4</t>
  </si>
  <si>
    <t>Campesterol</t>
  </si>
  <si>
    <t>3144-16-9</t>
  </si>
  <si>
    <t>camphorsulfonic acid</t>
  </si>
  <si>
    <t>139481-59-7</t>
  </si>
  <si>
    <t>Candersartan</t>
  </si>
  <si>
    <t>976-71-6</t>
  </si>
  <si>
    <t>Canrenone</t>
  </si>
  <si>
    <t>154361-50-9</t>
  </si>
  <si>
    <t>Capecitabine</t>
  </si>
  <si>
    <t>298-46-4</t>
  </si>
  <si>
    <t>carbamazepine</t>
  </si>
  <si>
    <t>36507-30-9</t>
  </si>
  <si>
    <t>carbamazepine 10,11-epoxide</t>
  </si>
  <si>
    <t>63-25-2</t>
  </si>
  <si>
    <t>Carbaryl</t>
  </si>
  <si>
    <t>10605-21-7</t>
  </si>
  <si>
    <t>Carbendazim</t>
  </si>
  <si>
    <t>16118-49-3</t>
  </si>
  <si>
    <t>Carbetamide</t>
  </si>
  <si>
    <t>497-18-7</t>
  </si>
  <si>
    <t>Carbonohydrazide138</t>
  </si>
  <si>
    <t>Carboxy-Acridine</t>
  </si>
  <si>
    <t>80685-22-9</t>
  </si>
  <si>
    <t>Carboxy-Acyclovir</t>
  </si>
  <si>
    <t>33704-61-9</t>
  </si>
  <si>
    <t>Cashmeran</t>
  </si>
  <si>
    <t>7440-43-9</t>
  </si>
  <si>
    <t>Cd</t>
  </si>
  <si>
    <t>53994-73-3</t>
  </si>
  <si>
    <t>Cefaclor</t>
  </si>
  <si>
    <t>66592-87-8</t>
  </si>
  <si>
    <t>Cefadroxil</t>
  </si>
  <si>
    <t>55268-75-2</t>
  </si>
  <si>
    <t>Cefuroxime</t>
  </si>
  <si>
    <t>169590-42-5</t>
  </si>
  <si>
    <t>Celecoxib</t>
  </si>
  <si>
    <t>13171-00-1</t>
  </si>
  <si>
    <t>Celestolide</t>
  </si>
  <si>
    <t>83881-51-0</t>
  </si>
  <si>
    <t>Cetirizine</t>
  </si>
  <si>
    <t>123-03-5</t>
  </si>
  <si>
    <t>Cetylpyridinium chloride</t>
  </si>
  <si>
    <t>56-75-7</t>
  </si>
  <si>
    <t>Chloramphenicol</t>
  </si>
  <si>
    <t>500008-45-7</t>
  </si>
  <si>
    <t>chlorantraniliprole</t>
  </si>
  <si>
    <t>5103-74-2</t>
  </si>
  <si>
    <t>chlordane</t>
  </si>
  <si>
    <t>470-90-6</t>
  </si>
  <si>
    <t>Chlorfenvinphos</t>
  </si>
  <si>
    <t>1698-60-8</t>
  </si>
  <si>
    <t>Chloridazon</t>
  </si>
  <si>
    <t>7003-89-6</t>
  </si>
  <si>
    <t>Chlormequat</t>
  </si>
  <si>
    <t>120-32-1</t>
  </si>
  <si>
    <t>Chlorophene</t>
  </si>
  <si>
    <t>28343-61-5</t>
  </si>
  <si>
    <t>Chlorothalonil-4-hydroxy</t>
  </si>
  <si>
    <t>58-94-6</t>
  </si>
  <si>
    <t>Chlorothiazid</t>
  </si>
  <si>
    <t>15545-48-9</t>
  </si>
  <si>
    <t>Chlorotoluron</t>
  </si>
  <si>
    <t>1982-47-4</t>
  </si>
  <si>
    <t>Chloroxuron</t>
  </si>
  <si>
    <t>88-04-0</t>
  </si>
  <si>
    <t>chloroxylenol</t>
  </si>
  <si>
    <t>101-21-3</t>
  </si>
  <si>
    <t>Chlorpropham</t>
  </si>
  <si>
    <t>2921-88-2</t>
  </si>
  <si>
    <t>57-62-5</t>
  </si>
  <si>
    <t xml:space="preserve">Chlortetracycline
</t>
  </si>
  <si>
    <t>57-88-5</t>
  </si>
  <si>
    <t>cholesterol</t>
  </si>
  <si>
    <t>81-25-4</t>
  </si>
  <si>
    <t>Cholic acid</t>
  </si>
  <si>
    <t>10025-73-7</t>
  </si>
  <si>
    <t>Chromium trichloride (Cr +III)</t>
  </si>
  <si>
    <t>218-01-9</t>
  </si>
  <si>
    <t>chrysene</t>
  </si>
  <si>
    <t>29342-05-0</t>
  </si>
  <si>
    <t>Ciclopirox</t>
  </si>
  <si>
    <t>92077-78-6</t>
  </si>
  <si>
    <t>Cilazapril</t>
  </si>
  <si>
    <t>51481-61-9</t>
  </si>
  <si>
    <t>Cimetidin</t>
  </si>
  <si>
    <t>85721-33-1</t>
  </si>
  <si>
    <t>2416-20-8</t>
  </si>
  <si>
    <t>cis-11-hexadecenoic acid</t>
  </si>
  <si>
    <t>59729-33-8</t>
  </si>
  <si>
    <t>Citalopram</t>
  </si>
  <si>
    <t>81103-11-9</t>
  </si>
  <si>
    <t>Clarithromycin</t>
  </si>
  <si>
    <t>37148-27-9</t>
  </si>
  <si>
    <t>Clenbuterol</t>
  </si>
  <si>
    <t>38083-17-9</t>
  </si>
  <si>
    <t>climbazole</t>
  </si>
  <si>
    <t>105956-97-6</t>
  </si>
  <si>
    <t>Clinafloxacin</t>
  </si>
  <si>
    <t>18323-44-9</t>
  </si>
  <si>
    <t>clindamycine</t>
  </si>
  <si>
    <t>130-26-7</t>
  </si>
  <si>
    <t>Clioquinol134</t>
  </si>
  <si>
    <t>25122-41-2</t>
  </si>
  <si>
    <t>Clobetasol</t>
  </si>
  <si>
    <t>25122-46-7</t>
  </si>
  <si>
    <t>Clobetasol propionate</t>
  </si>
  <si>
    <t>637-07-0</t>
  </si>
  <si>
    <t>Clofibrate</t>
  </si>
  <si>
    <t>882-09-7</t>
  </si>
  <si>
    <t>Clofibric acid</t>
  </si>
  <si>
    <t>81777-89-1</t>
  </si>
  <si>
    <t>Clomazone</t>
  </si>
  <si>
    <t>1622-61-3</t>
  </si>
  <si>
    <t>Clonazepam</t>
  </si>
  <si>
    <t>4205-90-7</t>
  </si>
  <si>
    <t>Clonidine</t>
  </si>
  <si>
    <t>113665-84-2</t>
  </si>
  <si>
    <t>Clopidogrel</t>
  </si>
  <si>
    <t>210880-92-5</t>
  </si>
  <si>
    <t>Clothianidin</t>
  </si>
  <si>
    <t>23593-75-1</t>
  </si>
  <si>
    <t>5786-21-0</t>
  </si>
  <si>
    <t>Clozapine</t>
  </si>
  <si>
    <t>7440-48-4</t>
  </si>
  <si>
    <t>Co</t>
  </si>
  <si>
    <t>7646-79-9</t>
  </si>
  <si>
    <t>Cobalt dichloride</t>
  </si>
  <si>
    <t>50-36-2</t>
  </si>
  <si>
    <t>Cocaine</t>
  </si>
  <si>
    <t>76-57-3</t>
  </si>
  <si>
    <t>codeine</t>
  </si>
  <si>
    <t>7758-89-6</t>
  </si>
  <si>
    <t>Copper chloride</t>
  </si>
  <si>
    <t>12239-87-1</t>
  </si>
  <si>
    <t>Copper,[chloro-29H,31H-phthalocyaninato(2-)-N29,N30,N31,N32]-</t>
  </si>
  <si>
    <t>360-68-9</t>
  </si>
  <si>
    <t>Coprostanol</t>
  </si>
  <si>
    <t>191-07-1</t>
  </si>
  <si>
    <t>Coronene</t>
  </si>
  <si>
    <t>53-06-5</t>
  </si>
  <si>
    <t>Cortisone</t>
  </si>
  <si>
    <t>486-56-6</t>
  </si>
  <si>
    <t>Cotinine</t>
  </si>
  <si>
    <t>479-13-0</t>
  </si>
  <si>
    <t>Coumestrol</t>
  </si>
  <si>
    <t>7440-47-3</t>
  </si>
  <si>
    <t>Cr</t>
  </si>
  <si>
    <t>26444-49-5</t>
  </si>
  <si>
    <t>Cresyl diphenyl phosphate (CDPP)</t>
  </si>
  <si>
    <t>483-63-6</t>
  </si>
  <si>
    <t>Crotamiton</t>
  </si>
  <si>
    <t>7440-46-2</t>
  </si>
  <si>
    <t>Cs</t>
  </si>
  <si>
    <t>7440-50-8</t>
  </si>
  <si>
    <t>Cu</t>
  </si>
  <si>
    <t>461-58-5</t>
  </si>
  <si>
    <t>Cyanguanidine19</t>
  </si>
  <si>
    <t>57-12-5</t>
  </si>
  <si>
    <t>cyanide</t>
  </si>
  <si>
    <t>108-80-5</t>
  </si>
  <si>
    <t>Cyanuric acid</t>
  </si>
  <si>
    <t>120116-88-3</t>
  </si>
  <si>
    <t>Cyazofamid</t>
  </si>
  <si>
    <t>28159-98-0</t>
  </si>
  <si>
    <t>Cybutryn (Irgarol)</t>
  </si>
  <si>
    <t>100-88-9</t>
  </si>
  <si>
    <t>Cyclamate</t>
  </si>
  <si>
    <t>108-91-8</t>
  </si>
  <si>
    <t>Cyclohexylamine</t>
  </si>
  <si>
    <t>50-18-0</t>
  </si>
  <si>
    <t>Cyclophosphamide</t>
  </si>
  <si>
    <t>57966-95-7</t>
  </si>
  <si>
    <t>Cymoxanil</t>
  </si>
  <si>
    <t>94361-06-5</t>
  </si>
  <si>
    <t>Cyproconazole</t>
  </si>
  <si>
    <t>121552-61-2</t>
  </si>
  <si>
    <t>Cyprodinil</t>
  </si>
  <si>
    <t>221667-31-8</t>
  </si>
  <si>
    <t>Cyprosulfamide72</t>
  </si>
  <si>
    <t>2098-66-0</t>
  </si>
  <si>
    <t>Cyproterone</t>
  </si>
  <si>
    <t>66215-27-8</t>
  </si>
  <si>
    <t>Cyromazine</t>
  </si>
  <si>
    <t>299-27-4</t>
  </si>
  <si>
    <t>D-Gluconicacid,monopotassiumsalt155</t>
  </si>
  <si>
    <t>5989-27-5</t>
  </si>
  <si>
    <t>d-limonene</t>
  </si>
  <si>
    <t>486-66-8</t>
  </si>
  <si>
    <t>Daidzein</t>
  </si>
  <si>
    <t>1596-84-5</t>
  </si>
  <si>
    <t>Daminozide</t>
  </si>
  <si>
    <t>80-08-0</t>
  </si>
  <si>
    <t>Dapsone92</t>
  </si>
  <si>
    <t>64359-81-5</t>
  </si>
  <si>
    <t>DCOIT</t>
  </si>
  <si>
    <t>3424-82-6</t>
  </si>
  <si>
    <t>DDE</t>
  </si>
  <si>
    <t>84852-53-9</t>
  </si>
  <si>
    <t>Decabromodiphenyl ethane</t>
  </si>
  <si>
    <t>541-02-6</t>
  </si>
  <si>
    <t>Decamethylcyclopentasiloxane</t>
  </si>
  <si>
    <t>141-62-8</t>
  </si>
  <si>
    <t>Decamethyltetrasiloxane</t>
  </si>
  <si>
    <t>334-48-5</t>
  </si>
  <si>
    <t>decanoic acid</t>
  </si>
  <si>
    <t>142-98-3</t>
  </si>
  <si>
    <t>Decylsulfate</t>
  </si>
  <si>
    <t>134-62-3</t>
  </si>
  <si>
    <t>DEET</t>
  </si>
  <si>
    <t>72236-23-8</t>
  </si>
  <si>
    <t>DEET carboxylic acid</t>
  </si>
  <si>
    <t>67035-22-7</t>
  </si>
  <si>
    <t>Dehydro Nifedipine</t>
  </si>
  <si>
    <t>301-12-2</t>
  </si>
  <si>
    <t>Demeton-S-methyl sulfoxide</t>
  </si>
  <si>
    <t>47324-98-1</t>
  </si>
  <si>
    <t>Denatonium</t>
  </si>
  <si>
    <t>38641-90-6</t>
  </si>
  <si>
    <t>Desethyl-napropamide</t>
  </si>
  <si>
    <t>30125-63-4</t>
  </si>
  <si>
    <t>Desethylterbutylazine</t>
  </si>
  <si>
    <t>1007-28-9</t>
  </si>
  <si>
    <t>Desisopropylatrazine</t>
  </si>
  <si>
    <t>100643-71-8</t>
  </si>
  <si>
    <t>Desloratadine</t>
  </si>
  <si>
    <t>22175-22-0</t>
  </si>
  <si>
    <t>Desmethylchlorotoluron</t>
  </si>
  <si>
    <t>638-94-8</t>
  </si>
  <si>
    <t>Desonide</t>
  </si>
  <si>
    <t>6339-19-1</t>
  </si>
  <si>
    <t>Desphenyl chloridazon</t>
  </si>
  <si>
    <t>93413-62-8</t>
  </si>
  <si>
    <t>Desvenlafaxine</t>
  </si>
  <si>
    <t>50-02-2</t>
  </si>
  <si>
    <t>Dexamethasone</t>
  </si>
  <si>
    <t>1177-87-3</t>
  </si>
  <si>
    <t>Dexamethasone-21-acetate</t>
  </si>
  <si>
    <t>125-71-3</t>
  </si>
  <si>
    <t>Dextromethorphan</t>
  </si>
  <si>
    <t>28553-12-0</t>
  </si>
  <si>
    <t>di-isononyl-phthalate (DINP)</t>
  </si>
  <si>
    <t>107-66-4</t>
  </si>
  <si>
    <t>Di-n-butyl phosphate</t>
  </si>
  <si>
    <t>84-74-2</t>
  </si>
  <si>
    <t>di-n-butyl phthalate DBP</t>
  </si>
  <si>
    <t>6315-52-2</t>
  </si>
  <si>
    <t>di-p-toluenesulfonaat-ethyleneglycol</t>
  </si>
  <si>
    <t>117-81-7</t>
  </si>
  <si>
    <t>Di(2-ethylhexyl)phthalate (DEHP)</t>
  </si>
  <si>
    <t>871-78-3</t>
  </si>
  <si>
    <t>Diacetylethylenediamine</t>
  </si>
  <si>
    <t>NOCAS11</t>
  </si>
  <si>
    <t>diaminomethylideneureum</t>
  </si>
  <si>
    <t>1327-53-3</t>
  </si>
  <si>
    <t>Diarsenic trioxide</t>
  </si>
  <si>
    <t>117-96-4</t>
  </si>
  <si>
    <t>Diatrizoate</t>
  </si>
  <si>
    <t>439-14-5</t>
  </si>
  <si>
    <t>Diazepam</t>
  </si>
  <si>
    <t>333-41-5</t>
  </si>
  <si>
    <t>Diazinon</t>
  </si>
  <si>
    <t>962-58-3</t>
  </si>
  <si>
    <t>Diazoxon</t>
  </si>
  <si>
    <t>53-70-3</t>
  </si>
  <si>
    <t>Dibenzo[a,h]anthracene</t>
  </si>
  <si>
    <t>189-64-0</t>
  </si>
  <si>
    <t>Dibenzo[a,h]pyrene</t>
  </si>
  <si>
    <t>191-30-0</t>
  </si>
  <si>
    <t>Dibenzo[a,l]pyrene</t>
  </si>
  <si>
    <t>109-43-3</t>
  </si>
  <si>
    <t>Dibutyl sebacate</t>
  </si>
  <si>
    <t>89197-69-3</t>
  </si>
  <si>
    <t>dibutyl-3-hydroxybutylfosfaat</t>
  </si>
  <si>
    <t>1002-53-5</t>
  </si>
  <si>
    <t>Dibutyltin (DBT)</t>
  </si>
  <si>
    <t>1918-00-9</t>
  </si>
  <si>
    <t>dicamba</t>
  </si>
  <si>
    <t>1194-65-6</t>
  </si>
  <si>
    <t>dichlobenil</t>
  </si>
  <si>
    <t>79-43-6</t>
  </si>
  <si>
    <t>dichloroazijnic acid</t>
  </si>
  <si>
    <t>75-09-2</t>
  </si>
  <si>
    <t>97-23-4</t>
  </si>
  <si>
    <t>Dichlorophen</t>
  </si>
  <si>
    <t>15165-67-0</t>
  </si>
  <si>
    <t>dichloroprop-P</t>
  </si>
  <si>
    <t>120-36-5</t>
  </si>
  <si>
    <t>Dichlorprop</t>
  </si>
  <si>
    <t>62-73-7</t>
  </si>
  <si>
    <t>15307-86-5</t>
  </si>
  <si>
    <t>Diclofenac</t>
  </si>
  <si>
    <t>3380-30-1</t>
  </si>
  <si>
    <t>Diclosan (DCPP)</t>
  </si>
  <si>
    <t>137361-04-7</t>
  </si>
  <si>
    <t>Dicyclohexyl sulfosuccinate</t>
  </si>
  <si>
    <t>84-61-7</t>
  </si>
  <si>
    <t>Dicyclohexylphthalate</t>
  </si>
  <si>
    <t>2387-23-7</t>
  </si>
  <si>
    <t>Dicyclohexylurea</t>
  </si>
  <si>
    <t>20256-56-8</t>
  </si>
  <si>
    <t>Didecyldimethylammonium</t>
  </si>
  <si>
    <t>68424-95-3</t>
  </si>
  <si>
    <t>Didecyldimethylammoniumchlorid (DDAC)</t>
  </si>
  <si>
    <t>60-57-1</t>
  </si>
  <si>
    <t>dieldrin</t>
  </si>
  <si>
    <t>87130-20-9</t>
  </si>
  <si>
    <t>Diethofencarb</t>
  </si>
  <si>
    <t>598-02-7</t>
  </si>
  <si>
    <t>Diethyl hydrogen phosphate</t>
  </si>
  <si>
    <t>109-89-7</t>
  </si>
  <si>
    <t>diethylamine</t>
  </si>
  <si>
    <t>111-77-3</t>
  </si>
  <si>
    <t>Diethyleneglycolmonomethylether</t>
  </si>
  <si>
    <t>84-66-2</t>
  </si>
  <si>
    <t>diethylftalaat</t>
  </si>
  <si>
    <t>56-53-1</t>
  </si>
  <si>
    <t>Diethylstilbestrol</t>
  </si>
  <si>
    <t>119446-68-3</t>
  </si>
  <si>
    <t>Difenoconazole</t>
  </si>
  <si>
    <t>104653-34-1</t>
  </si>
  <si>
    <t>Difethialon</t>
  </si>
  <si>
    <t>35367-38-5</t>
  </si>
  <si>
    <t>Diflubenzuron</t>
  </si>
  <si>
    <t>83164-33-4</t>
  </si>
  <si>
    <t>Diflufenican</t>
  </si>
  <si>
    <t>22494-42-4</t>
  </si>
  <si>
    <t>Diflunisal</t>
  </si>
  <si>
    <t>111-96-6</t>
  </si>
  <si>
    <t>Diglyme</t>
  </si>
  <si>
    <t>1672-46-4</t>
  </si>
  <si>
    <t>Digoxigenin</t>
  </si>
  <si>
    <t>20830-75-5</t>
  </si>
  <si>
    <t>Digoxin</t>
  </si>
  <si>
    <t>80-97-7</t>
  </si>
  <si>
    <t>dihydrocholesterol</t>
  </si>
  <si>
    <t>83-73-8</t>
  </si>
  <si>
    <t>Diiodohydroxyquinoline148</t>
  </si>
  <si>
    <t xml:space="preserve">6303-30-6 </t>
  </si>
  <si>
    <t>Diisobutyl hydrogen phosphate</t>
  </si>
  <si>
    <t>84-69-5</t>
  </si>
  <si>
    <t>diisobutylftalaat</t>
  </si>
  <si>
    <t>52508-35-7</t>
  </si>
  <si>
    <t>dikegulac-natrium</t>
  </si>
  <si>
    <t>42399-41-7</t>
  </si>
  <si>
    <t>diltiazem</t>
  </si>
  <si>
    <t>50563-36-5</t>
  </si>
  <si>
    <t>Dimethachlor</t>
  </si>
  <si>
    <t>NOCAS_1017801</t>
  </si>
  <si>
    <t>Dimethachlor CGA369873</t>
  </si>
  <si>
    <t>NOCAS_891457</t>
  </si>
  <si>
    <t>Dimethachlor ESA</t>
  </si>
  <si>
    <t>1086384-49-7</t>
  </si>
  <si>
    <t>Dimethachlor OA</t>
  </si>
  <si>
    <t>87674-68-8</t>
  </si>
  <si>
    <t>Dimethenamid</t>
  </si>
  <si>
    <t>205939-58-8</t>
  </si>
  <si>
    <t>Dimethenamid ESA</t>
  </si>
  <si>
    <t>380412-59-9</t>
  </si>
  <si>
    <t>Dimethenamid OA</t>
  </si>
  <si>
    <t>163515-14-8</t>
  </si>
  <si>
    <t>dimethenamid-P</t>
  </si>
  <si>
    <t>9006-65-9</t>
  </si>
  <si>
    <t>Dimethicone</t>
  </si>
  <si>
    <t>60-51-5</t>
  </si>
  <si>
    <t>Dimethoate</t>
  </si>
  <si>
    <t>110488-70-5</t>
  </si>
  <si>
    <t>dimethomorf</t>
  </si>
  <si>
    <t>138-25-0</t>
  </si>
  <si>
    <t>Dimethyl-5-sulfoisophthalate</t>
  </si>
  <si>
    <t>58-15-1</t>
  </si>
  <si>
    <t>Dimethylaminophenazone</t>
  </si>
  <si>
    <t>624-92-0</t>
  </si>
  <si>
    <t>dimethyldisulfide</t>
  </si>
  <si>
    <t>131-11-3</t>
  </si>
  <si>
    <t>dimethylftalaat</t>
  </si>
  <si>
    <t>3984-14-3</t>
  </si>
  <si>
    <t>dimethylsulfamide</t>
  </si>
  <si>
    <t>75-18-3</t>
  </si>
  <si>
    <t>dimethylsulfide</t>
  </si>
  <si>
    <t>149961-52-4</t>
  </si>
  <si>
    <t>Dimoxystrobin</t>
  </si>
  <si>
    <t>88-85-7</t>
  </si>
  <si>
    <t>Dinoseb</t>
  </si>
  <si>
    <t>1420-07-1</t>
  </si>
  <si>
    <t>dinoterb</t>
  </si>
  <si>
    <t>117-84-0</t>
  </si>
  <si>
    <t>dioctylftalaat</t>
  </si>
  <si>
    <t>131-18-0</t>
  </si>
  <si>
    <t>dipentylftalaat</t>
  </si>
  <si>
    <t>58-73-1</t>
  </si>
  <si>
    <t>Diphenhydramine</t>
  </si>
  <si>
    <t>838-85-7</t>
  </si>
  <si>
    <t>Diphenylphosphate</t>
  </si>
  <si>
    <t>4559-70-0</t>
  </si>
  <si>
    <t>Diphenylphosphine oxide</t>
  </si>
  <si>
    <t>1804-93-9</t>
  </si>
  <si>
    <t>Dipropyl ester phosphoric acid</t>
  </si>
  <si>
    <t>131-16-8</t>
  </si>
  <si>
    <t>dipropylftalaat</t>
  </si>
  <si>
    <t>58-32-2</t>
  </si>
  <si>
    <t>dipyridamol</t>
  </si>
  <si>
    <t>201792-73-6</t>
  </si>
  <si>
    <t>Disodium4-amino-6-[[4-(N-(4-((E)-(2,4-diaminophenyl)diazenyl)phenyl)sulfamoyl)phenyl)diazenyl)-5-hydroxy-3-((E)-(4-nitrophenyl)diazenyl)naphthalene-2,7-disulfonate</t>
  </si>
  <si>
    <t>25956-17-6</t>
  </si>
  <si>
    <t>Disodium6-hydroxy-5-[(2-methoxy-4-sulphonato-m-tolyl)azo]naphthalene-2-sulphonate</t>
  </si>
  <si>
    <t>73037-34-0</t>
  </si>
  <si>
    <t>Disodiumoxybis[methylbenzenesulphonate]87</t>
  </si>
  <si>
    <t>298-04-4</t>
  </si>
  <si>
    <t>Disulfoton</t>
  </si>
  <si>
    <t>68783-78-8</t>
  </si>
  <si>
    <t>Ditallow dimethyl ammonium chloride (DTDMAC)</t>
  </si>
  <si>
    <t>330-54-1</t>
  </si>
  <si>
    <t>81646-13-1</t>
  </si>
  <si>
    <t>Docosyltrimethylammoniummethylsulphate57</t>
  </si>
  <si>
    <t>540-97-6</t>
  </si>
  <si>
    <t>Dodecamethylcyclohexasiloxane</t>
  </si>
  <si>
    <t>141-63-9</t>
  </si>
  <si>
    <t>Dodecamethylpentasiloxane</t>
  </si>
  <si>
    <t>947-04-6</t>
  </si>
  <si>
    <t>Dodecane-12-lactam</t>
  </si>
  <si>
    <t>13188-60-8</t>
  </si>
  <si>
    <t>Dodecanedioicacid,compoundwithhexane1,6-diamine(1:1)</t>
  </si>
  <si>
    <t>143-07-7</t>
  </si>
  <si>
    <t>dodecanoic acid</t>
  </si>
  <si>
    <t>151-41-7</t>
  </si>
  <si>
    <t>Dodecyl sulfate</t>
  </si>
  <si>
    <t>47221-31-8</t>
  </si>
  <si>
    <t>Dodecylbenzenesulfonic acid</t>
  </si>
  <si>
    <t>1593-77-7</t>
  </si>
  <si>
    <t>Dodemorph</t>
  </si>
  <si>
    <t>57808-66-9</t>
  </si>
  <si>
    <t>Domperidone</t>
  </si>
  <si>
    <t>564-25-0</t>
  </si>
  <si>
    <t>Doxycycline</t>
  </si>
  <si>
    <t>24390-14-5</t>
  </si>
  <si>
    <t>Doxycycline (DOC)</t>
  </si>
  <si>
    <t>67392-87-4</t>
  </si>
  <si>
    <t>Drospirenone</t>
  </si>
  <si>
    <t>67-43-6</t>
  </si>
  <si>
    <t>DTPA (Diethylenetrinitrilopentaacetate)</t>
  </si>
  <si>
    <t>116539-59-4</t>
  </si>
  <si>
    <t>Duloxetine</t>
  </si>
  <si>
    <t>152-62-5</t>
  </si>
  <si>
    <t>Dydrogesterone</t>
  </si>
  <si>
    <t>90729-43-4</t>
  </si>
  <si>
    <t>Ebastin</t>
  </si>
  <si>
    <t>30223-73-5</t>
  </si>
  <si>
    <t>EDDP</t>
  </si>
  <si>
    <t>60-00-4</t>
  </si>
  <si>
    <t>EDTA (ethylendinitrilotetraacetate)</t>
  </si>
  <si>
    <t>154598-52-4</t>
  </si>
  <si>
    <t>Efavirenz</t>
  </si>
  <si>
    <t>121124-29-6</t>
  </si>
  <si>
    <t>Emamectin B1a</t>
  </si>
  <si>
    <t>75847-73-3</t>
  </si>
  <si>
    <t>enalapril</t>
  </si>
  <si>
    <t>115-29-7</t>
  </si>
  <si>
    <t>Endosulfan</t>
  </si>
  <si>
    <t>959-98-8</t>
  </si>
  <si>
    <t>endosulfan (alpha)</t>
  </si>
  <si>
    <t>33213-65-9</t>
  </si>
  <si>
    <t>endosulfan (beta)</t>
  </si>
  <si>
    <t>72-20-8</t>
  </si>
  <si>
    <t>endrin</t>
  </si>
  <si>
    <t>471-53-4</t>
  </si>
  <si>
    <t>Enoxolone</t>
  </si>
  <si>
    <t>93106-60-6</t>
  </si>
  <si>
    <t>Enrofloxacin</t>
  </si>
  <si>
    <t>130929-57-6</t>
  </si>
  <si>
    <t>Entacapone</t>
  </si>
  <si>
    <t>299-42-3</t>
  </si>
  <si>
    <t>Ephedrine</t>
  </si>
  <si>
    <t>516-92-7</t>
  </si>
  <si>
    <t>Epi-Coprostanol</t>
  </si>
  <si>
    <t>481-29-8</t>
  </si>
  <si>
    <t>Epiandrosterone</t>
  </si>
  <si>
    <t>133855-98-8</t>
  </si>
  <si>
    <t>Epoxiconazole</t>
  </si>
  <si>
    <t>133040-01-4</t>
  </si>
  <si>
    <t>Eprosartan acid</t>
  </si>
  <si>
    <t>105-60-2</t>
  </si>
  <si>
    <t>epsilon-Caprolactam</t>
  </si>
  <si>
    <t>114-07-8</t>
  </si>
  <si>
    <t>Erythromycin</t>
  </si>
  <si>
    <t>50-27-1</t>
  </si>
  <si>
    <t>Estriol</t>
  </si>
  <si>
    <t>53-16-7</t>
  </si>
  <si>
    <t>Estrone</t>
  </si>
  <si>
    <t>3039-83-6</t>
  </si>
  <si>
    <t>Ethenesulfonicacid,sodiumsalt76</t>
  </si>
  <si>
    <t>563-12-2</t>
  </si>
  <si>
    <t>Ethion</t>
  </si>
  <si>
    <t>26225-79-6</t>
  </si>
  <si>
    <t>Ethofumesate</t>
  </si>
  <si>
    <t>10287-53-3</t>
  </si>
  <si>
    <t>Ethyl 4-(dimethylamino)benzoate</t>
  </si>
  <si>
    <t>2642-71-9</t>
  </si>
  <si>
    <t>Ethyl azinphos</t>
  </si>
  <si>
    <t>96-45-7</t>
  </si>
  <si>
    <t>Ethylenethiourea</t>
  </si>
  <si>
    <t>88122-99-0</t>
  </si>
  <si>
    <t>Ethylhexyltriazone105</t>
  </si>
  <si>
    <t>120-47-8</t>
  </si>
  <si>
    <t>Ethylparaben</t>
  </si>
  <si>
    <t>80844-07-1</t>
  </si>
  <si>
    <t>Etofenprox</t>
  </si>
  <si>
    <t>54048-10-1</t>
  </si>
  <si>
    <t>etonogestrel</t>
  </si>
  <si>
    <t>107868-30-4</t>
  </si>
  <si>
    <t>Exemestane</t>
  </si>
  <si>
    <t>4602-84-0</t>
  </si>
  <si>
    <t>farnesol</t>
  </si>
  <si>
    <t>7439-89-6</t>
  </si>
  <si>
    <t>Fe</t>
  </si>
  <si>
    <t>72509-76-3</t>
  </si>
  <si>
    <t>Felodipine</t>
  </si>
  <si>
    <t>85-01-8</t>
  </si>
  <si>
    <t>fenantrene</t>
  </si>
  <si>
    <t>43210-67-9</t>
  </si>
  <si>
    <t>Fendendazole</t>
  </si>
  <si>
    <t>126833-17-8</t>
  </si>
  <si>
    <t>fenhexamide</t>
  </si>
  <si>
    <t>108-95-2</t>
  </si>
  <si>
    <t>fenol</t>
  </si>
  <si>
    <t>29679-58-1</t>
  </si>
  <si>
    <t>Fenoprofen</t>
  </si>
  <si>
    <t>72490-01-8</t>
  </si>
  <si>
    <t>Fenoxycarb</t>
  </si>
  <si>
    <t>67306-00-7</t>
  </si>
  <si>
    <t>Fenpropidin</t>
  </si>
  <si>
    <t>67564-91-4</t>
  </si>
  <si>
    <t>Fenpropimorph</t>
  </si>
  <si>
    <t>437-38-7</t>
  </si>
  <si>
    <t>Fentanyl</t>
  </si>
  <si>
    <t>55-38-9</t>
  </si>
  <si>
    <t>Fenthion</t>
  </si>
  <si>
    <t>101-42-8</t>
  </si>
  <si>
    <t>Fenuron</t>
  </si>
  <si>
    <t>93-90-3</t>
  </si>
  <si>
    <t>fenylmethylethanolamine</t>
  </si>
  <si>
    <t>83799-24-0</t>
  </si>
  <si>
    <t>fexofenadine</t>
  </si>
  <si>
    <t>98319-26-7</t>
  </si>
  <si>
    <t>Finasteride</t>
  </si>
  <si>
    <t>120068-37-3</t>
  </si>
  <si>
    <t>Fipronil</t>
  </si>
  <si>
    <t>205650-69-7</t>
  </si>
  <si>
    <t>Fipronil amide</t>
  </si>
  <si>
    <t>205650-65-3</t>
  </si>
  <si>
    <t>Fipronil desulfinyl</t>
  </si>
  <si>
    <t>120067-83-6</t>
  </si>
  <si>
    <t>Fipronil sulfide</t>
  </si>
  <si>
    <t>120068-36-2</t>
  </si>
  <si>
    <t>Fipronil sulfone</t>
  </si>
  <si>
    <t>54143-55-4</t>
  </si>
  <si>
    <t>flecainide</t>
  </si>
  <si>
    <t>158062-67-0</t>
  </si>
  <si>
    <t>flonicamid</t>
  </si>
  <si>
    <t>31430-15-6</t>
  </si>
  <si>
    <t>Flubendazole</t>
  </si>
  <si>
    <t>86386-73-4</t>
  </si>
  <si>
    <t>131341-86-1</t>
  </si>
  <si>
    <t>fludioxonil</t>
  </si>
  <si>
    <t>514-36-3</t>
  </si>
  <si>
    <t>Fludrocortisone-21-acetate</t>
  </si>
  <si>
    <t>142459-58-3</t>
  </si>
  <si>
    <t>Flufenacet</t>
  </si>
  <si>
    <t>101463-69-8</t>
  </si>
  <si>
    <t>Flufenoxuron</t>
  </si>
  <si>
    <t>42835-25-6</t>
  </si>
  <si>
    <t>Flumequine</t>
  </si>
  <si>
    <t>3385-03-3</t>
  </si>
  <si>
    <t>Flunisolide</t>
  </si>
  <si>
    <t>67-73-2</t>
  </si>
  <si>
    <t>Fluocinolone acetonide</t>
  </si>
  <si>
    <t>239110-15-7</t>
  </si>
  <si>
    <t>fluopicolide</t>
  </si>
  <si>
    <t>658066-35-4</t>
  </si>
  <si>
    <t>fluopyram</t>
  </si>
  <si>
    <t>206-44-0</t>
  </si>
  <si>
    <t>86-73-7</t>
  </si>
  <si>
    <t>fluorene</t>
  </si>
  <si>
    <t>16984-48-8</t>
  </si>
  <si>
    <t>fluoride</t>
  </si>
  <si>
    <t>361377-29-9</t>
  </si>
  <si>
    <t>Fluoxastrobin</t>
  </si>
  <si>
    <t>54910-89-3</t>
  </si>
  <si>
    <t>Fluoxetine</t>
  </si>
  <si>
    <t>5104-49-4</t>
  </si>
  <si>
    <t>Flurbiprofen</t>
  </si>
  <si>
    <t>69377-81-7</t>
  </si>
  <si>
    <t>fluroxypyr</t>
  </si>
  <si>
    <t>96525-23-4</t>
  </si>
  <si>
    <t>Flurtamone</t>
  </si>
  <si>
    <t>85509-19-9</t>
  </si>
  <si>
    <t>Flusilazole</t>
  </si>
  <si>
    <t>13311-84-7</t>
  </si>
  <si>
    <t>flutamide</t>
  </si>
  <si>
    <t>80474-14-2</t>
  </si>
  <si>
    <t>Fluticasone propionate</t>
  </si>
  <si>
    <t>66332-96-5</t>
  </si>
  <si>
    <t>flutolanil</t>
  </si>
  <si>
    <t>54739-18-3</t>
  </si>
  <si>
    <t>Fluvoxamine</t>
  </si>
  <si>
    <t>173159-57-4</t>
  </si>
  <si>
    <t>Foramsulfuron</t>
  </si>
  <si>
    <t>22259-30-9</t>
  </si>
  <si>
    <t>Formetanate</t>
  </si>
  <si>
    <t>15302-18-8</t>
  </si>
  <si>
    <t>Formylamphetamin</t>
  </si>
  <si>
    <t>754-91-6</t>
  </si>
  <si>
    <t>FOSA - perfluorooctanesulfonamide</t>
  </si>
  <si>
    <t>39148-16-8</t>
  </si>
  <si>
    <t>FosetylNa159</t>
  </si>
  <si>
    <t>85-41-6</t>
  </si>
  <si>
    <t>ftalimide</t>
  </si>
  <si>
    <t>129453-61-8</t>
  </si>
  <si>
    <t>Fulvestrant</t>
  </si>
  <si>
    <t>54-31-9</t>
  </si>
  <si>
    <t>Furosemide</t>
  </si>
  <si>
    <t>60142-96-3</t>
  </si>
  <si>
    <t>Gabapentin</t>
  </si>
  <si>
    <t>64744-50-9</t>
  </si>
  <si>
    <t>Gabapentin-Lactam</t>
  </si>
  <si>
    <t>1222-05-5</t>
  </si>
  <si>
    <t>Galaxolide</t>
  </si>
  <si>
    <t>507442-49-1</t>
  </si>
  <si>
    <t>Galaxolidone</t>
  </si>
  <si>
    <t>58-89-9</t>
  </si>
  <si>
    <t>gamma-hexachlorocyclohexane (lindane)</t>
  </si>
  <si>
    <t>7440-54-2</t>
  </si>
  <si>
    <t>Gd</t>
  </si>
  <si>
    <t>7440-56-4</t>
  </si>
  <si>
    <t>Ge</t>
  </si>
  <si>
    <t>95058-81-4</t>
  </si>
  <si>
    <t>Gemcitabine</t>
  </si>
  <si>
    <t>25812-30-0</t>
  </si>
  <si>
    <t>Gemfibrozil</t>
  </si>
  <si>
    <t>446-72-0</t>
  </si>
  <si>
    <t>Genistein</t>
  </si>
  <si>
    <t>62037-80-3</t>
  </si>
  <si>
    <t>GenX163</t>
  </si>
  <si>
    <t>60282-87-3</t>
  </si>
  <si>
    <t>Gestoden</t>
  </si>
  <si>
    <t>10238-21-8</t>
  </si>
  <si>
    <t>Glibenclamide</t>
  </si>
  <si>
    <t>93479-97-1</t>
  </si>
  <si>
    <t>Glimepiride</t>
  </si>
  <si>
    <t>1071-83-6</t>
  </si>
  <si>
    <t>Glyphosate</t>
  </si>
  <si>
    <t>141-83-3</t>
  </si>
  <si>
    <t>Guanylurea</t>
  </si>
  <si>
    <t>52-86-8</t>
  </si>
  <si>
    <t>haloperidol</t>
  </si>
  <si>
    <t>486-84-0</t>
  </si>
  <si>
    <t>Harman</t>
  </si>
  <si>
    <t>442-51-3</t>
  </si>
  <si>
    <t>Harmine</t>
  </si>
  <si>
    <t>76-44-8</t>
  </si>
  <si>
    <t>heptachlor</t>
  </si>
  <si>
    <t>1024-57-3</t>
  </si>
  <si>
    <t>heptachlor epoxide</t>
  </si>
  <si>
    <t>2795-39-3</t>
  </si>
  <si>
    <t>Heptadecafluorooctanesulfonic acid potassium salt</t>
  </si>
  <si>
    <t>heptanoic acid methylester</t>
  </si>
  <si>
    <t>3089-11-0</t>
  </si>
  <si>
    <t>Hexa(methoxymethyl)melamine</t>
  </si>
  <si>
    <t>25637-99-4</t>
  </si>
  <si>
    <t>hexaBromocyclododecane</t>
  </si>
  <si>
    <t>118-74-1</t>
  </si>
  <si>
    <t>hexachlorobenzene</t>
  </si>
  <si>
    <t>87-68-3</t>
  </si>
  <si>
    <t>608-73-1</t>
  </si>
  <si>
    <t>Hexachlorocyclohexane</t>
  </si>
  <si>
    <t>319-84-6</t>
  </si>
  <si>
    <t>hexachlorohexane (alpha)</t>
  </si>
  <si>
    <t>319-85-7</t>
  </si>
  <si>
    <t>hexachlorohexane (beta)</t>
  </si>
  <si>
    <t>319-86-8</t>
  </si>
  <si>
    <t>hexachlorohexane (delta-HCH)</t>
  </si>
  <si>
    <t>57-10-3</t>
  </si>
  <si>
    <t>hexadecaneic acid</t>
  </si>
  <si>
    <t>7773-52-6</t>
  </si>
  <si>
    <t>Hexadecylpyridinium</t>
  </si>
  <si>
    <t>6899-10-1</t>
  </si>
  <si>
    <t>Hexadecyltrimethylammonium</t>
  </si>
  <si>
    <t>2123-24-2</t>
  </si>
  <si>
    <t>Hexahydro-2H-azepin-2-one,sodiumsalt130</t>
  </si>
  <si>
    <t>3160-86-9</t>
  </si>
  <si>
    <t>Hexane-1,6-diaminiumbenzene-1,4-dicarboxylate(1:1):adipicacid,compoundwithhexane1,6-diamine(1:1):sebacicacid,compoundwithhexane-1,6-diamine(1:1):dodecanedioicacid,compoundwithhexane-1,6-diamine(1:1)</t>
  </si>
  <si>
    <t>142-62-1</t>
  </si>
  <si>
    <t>hexanoic acid</t>
  </si>
  <si>
    <t>51235-04-2</t>
  </si>
  <si>
    <t>Hexazinone</t>
  </si>
  <si>
    <t>7439-97-6</t>
  </si>
  <si>
    <t>Hg</t>
  </si>
  <si>
    <t>58-93-5</t>
  </si>
  <si>
    <t>Hydrochlorothiazid</t>
  </si>
  <si>
    <t>125-29-1</t>
  </si>
  <si>
    <t>Hydrocodone</t>
  </si>
  <si>
    <t>50-03-3</t>
  </si>
  <si>
    <t>Hydrocortisonacetate</t>
  </si>
  <si>
    <t>50-23-7</t>
  </si>
  <si>
    <t>Hydrocortisone</t>
  </si>
  <si>
    <t>118-42-3</t>
  </si>
  <si>
    <t>Hydroxychloroquine</t>
  </si>
  <si>
    <t>68-88-2</t>
  </si>
  <si>
    <t>hydroxyzine</t>
  </si>
  <si>
    <t>15687-27-1</t>
  </si>
  <si>
    <t>Ibuprofen</t>
  </si>
  <si>
    <t>119515-38-7</t>
  </si>
  <si>
    <t>Icaridin</t>
  </si>
  <si>
    <t>3778-73-2</t>
  </si>
  <si>
    <t>ifosfamide</t>
  </si>
  <si>
    <t>35554-44-0</t>
  </si>
  <si>
    <t>81334-34-1</t>
  </si>
  <si>
    <t>Imazapyr</t>
  </si>
  <si>
    <t>138261-41-3</t>
  </si>
  <si>
    <t>Imidacloprid</t>
  </si>
  <si>
    <t>115970-17-7</t>
  </si>
  <si>
    <t>Imidacloprid-guanidine</t>
  </si>
  <si>
    <t>120868-66-8</t>
  </si>
  <si>
    <t>Imidacloprid-urea</t>
  </si>
  <si>
    <t>256-96-2</t>
  </si>
  <si>
    <t>Iminostilbene</t>
  </si>
  <si>
    <t>193-39-5</t>
  </si>
  <si>
    <t>Indeno[1,2,3-cd]pyrene</t>
  </si>
  <si>
    <t>120-72-9</t>
  </si>
  <si>
    <t>indol</t>
  </si>
  <si>
    <t>53-86-1</t>
  </si>
  <si>
    <t>Indometacin</t>
  </si>
  <si>
    <t>66108-95-0</t>
  </si>
  <si>
    <t>Iohexol</t>
  </si>
  <si>
    <t>78649-41-9</t>
  </si>
  <si>
    <t>Iomeprol</t>
  </si>
  <si>
    <t>60166-93-0</t>
  </si>
  <si>
    <t>Iopamidol</t>
  </si>
  <si>
    <t>73334-07-3</t>
  </si>
  <si>
    <t>Iopromide</t>
  </si>
  <si>
    <t>55406-53-6</t>
  </si>
  <si>
    <t>IPBC</t>
  </si>
  <si>
    <t>36734-19-7</t>
  </si>
  <si>
    <t>iprodion</t>
  </si>
  <si>
    <t>138402-11-6</t>
  </si>
  <si>
    <t>Irbesartan</t>
  </si>
  <si>
    <t>54464-57-2</t>
  </si>
  <si>
    <t>ISO E Super</t>
  </si>
  <si>
    <t>29761-21-5</t>
  </si>
  <si>
    <t>Isodecyl diphenyl phosphate (IDDP)</t>
  </si>
  <si>
    <t>465-73-6</t>
  </si>
  <si>
    <t>isodrine</t>
  </si>
  <si>
    <t>4098-71-9</t>
  </si>
  <si>
    <t>Isophorondiisocyanat20</t>
  </si>
  <si>
    <t>78-59-1</t>
  </si>
  <si>
    <t>Isophorone</t>
  </si>
  <si>
    <t>2855-13-2</t>
  </si>
  <si>
    <t>Isophorone diamine</t>
  </si>
  <si>
    <t>34123-59-6</t>
  </si>
  <si>
    <t>881685-58-1</t>
  </si>
  <si>
    <t>Isopyrazam</t>
  </si>
  <si>
    <t>82558-50-7</t>
  </si>
  <si>
    <t>Isoxaben</t>
  </si>
  <si>
    <t>84625-61-6</t>
  </si>
  <si>
    <t>Itraconazole</t>
  </si>
  <si>
    <t>71827-03-7</t>
  </si>
  <si>
    <t>Ivermectin</t>
  </si>
  <si>
    <t>28179-44-4</t>
  </si>
  <si>
    <t>joxitalaminoic acid</t>
  </si>
  <si>
    <t>6740-88-1</t>
  </si>
  <si>
    <t>Ketamine</t>
  </si>
  <si>
    <t>65277-42-1</t>
  </si>
  <si>
    <t>Ketoconazole</t>
  </si>
  <si>
    <t>22071-15-4</t>
  </si>
  <si>
    <t>Ketoprofen</t>
  </si>
  <si>
    <t>74103-06-3</t>
  </si>
  <si>
    <t>Ketoralac</t>
  </si>
  <si>
    <t>143390-89-0</t>
  </si>
  <si>
    <t>Kresoxim-methyl</t>
  </si>
  <si>
    <t>51-48-9</t>
  </si>
  <si>
    <t>L-Thyroxine</t>
  </si>
  <si>
    <t>36894-69-6</t>
  </si>
  <si>
    <t>Labetalol</t>
  </si>
  <si>
    <t>84057-84-1</t>
  </si>
  <si>
    <t>Lamotrigin</t>
  </si>
  <si>
    <t>68411-30-3</t>
  </si>
  <si>
    <t>LAS</t>
  </si>
  <si>
    <t>4292-10-8</t>
  </si>
  <si>
    <t>Lauramidopropylbetaine</t>
  </si>
  <si>
    <t>142-54-1</t>
  </si>
  <si>
    <t>Lauric isopropanolamide</t>
  </si>
  <si>
    <t>120-40-1</t>
  </si>
  <si>
    <t>Lauryl diethanolamide</t>
  </si>
  <si>
    <t xml:space="preserve"> 7758-95-4</t>
  </si>
  <si>
    <t>Lead dichloride</t>
  </si>
  <si>
    <t>2164-08-1</t>
  </si>
  <si>
    <t>Lenacil</t>
  </si>
  <si>
    <t>14769-73-4</t>
  </si>
  <si>
    <t>levamisol</t>
  </si>
  <si>
    <t>102767-28-2</t>
  </si>
  <si>
    <t>levetiracetam</t>
  </si>
  <si>
    <t>797-63-7</t>
  </si>
  <si>
    <t>Levonorgestrel</t>
  </si>
  <si>
    <t>137-58-6</t>
  </si>
  <si>
    <t>Lidocaine</t>
  </si>
  <si>
    <t>138-86-3</t>
  </si>
  <si>
    <t>limonene</t>
  </si>
  <si>
    <t>154-21-2</t>
  </si>
  <si>
    <t>Lincomycin</t>
  </si>
  <si>
    <t>330-55-2</t>
  </si>
  <si>
    <t>Linuron</t>
  </si>
  <si>
    <t>53179-11-6</t>
  </si>
  <si>
    <t>Loperamide</t>
  </si>
  <si>
    <t>79794-75-5</t>
  </si>
  <si>
    <t>Loratidine</t>
  </si>
  <si>
    <t>846-49-1</t>
  </si>
  <si>
    <t>Lorazepam</t>
  </si>
  <si>
    <t>114798-26-4</t>
  </si>
  <si>
    <t>Losartan</t>
  </si>
  <si>
    <t>124750-92-1</t>
  </si>
  <si>
    <t>Losartan Carboxylic acid</t>
  </si>
  <si>
    <t>88-61-9</t>
  </si>
  <si>
    <t>m-Xylene-4-sulfonic acid</t>
  </si>
  <si>
    <t>12427-38-2</t>
  </si>
  <si>
    <t>maneb</t>
  </si>
  <si>
    <t>94-74-6</t>
  </si>
  <si>
    <t>MCPA</t>
  </si>
  <si>
    <t>6640-24-0</t>
  </si>
  <si>
    <t>mCPP</t>
  </si>
  <si>
    <t>42542-10-9</t>
  </si>
  <si>
    <t>MDMA</t>
  </si>
  <si>
    <t>687603-66-3</t>
  </si>
  <si>
    <t>MDPV</t>
  </si>
  <si>
    <t>31431-39-7</t>
  </si>
  <si>
    <t>Mebendazole</t>
  </si>
  <si>
    <t>3625-06-7</t>
  </si>
  <si>
    <t>Mebeverine</t>
  </si>
  <si>
    <t>93-65-2</t>
  </si>
  <si>
    <t>Mecoprop</t>
  </si>
  <si>
    <t>16484-77-8</t>
  </si>
  <si>
    <t>mecoprop-P</t>
  </si>
  <si>
    <t>85535-85-9</t>
  </si>
  <si>
    <t>medium-chain (C(14)-C(17)) polychloroalkanes (mPCA)</t>
  </si>
  <si>
    <t>520-85-4</t>
  </si>
  <si>
    <t>Medroxyprogesterone</t>
  </si>
  <si>
    <t>71-58-9</t>
  </si>
  <si>
    <t>Medroxyprogesterone acetate</t>
  </si>
  <si>
    <t>61-68-7</t>
  </si>
  <si>
    <t>Mefenamic acid</t>
  </si>
  <si>
    <t>595-33-5</t>
  </si>
  <si>
    <t>Megestrol-17-acetate</t>
  </si>
  <si>
    <t>108-78-1</t>
  </si>
  <si>
    <t>Melamin</t>
  </si>
  <si>
    <t>73-31-4</t>
  </si>
  <si>
    <t>Melatonin</t>
  </si>
  <si>
    <t>3575-80-2</t>
  </si>
  <si>
    <t>Melperon</t>
  </si>
  <si>
    <t>19982-08-2</t>
  </si>
  <si>
    <t>Memantine</t>
  </si>
  <si>
    <t>89-78-1</t>
  </si>
  <si>
    <t>menthol</t>
  </si>
  <si>
    <t>110235-47-7</t>
  </si>
  <si>
    <t>mepanipyrim</t>
  </si>
  <si>
    <t>1189805-46-6</t>
  </si>
  <si>
    <t>Mephedrone</t>
  </si>
  <si>
    <t>15302-91-7</t>
  </si>
  <si>
    <t>Mepiquat</t>
  </si>
  <si>
    <t>7487-94-7</t>
  </si>
  <si>
    <t>Mercury dichloride</t>
  </si>
  <si>
    <t>89-57-6</t>
  </si>
  <si>
    <t xml:space="preserve">Mesalamine - 5-Aminosalicylic acid </t>
  </si>
  <si>
    <t>57837-19-1</t>
  </si>
  <si>
    <t>Metalaxyl</t>
  </si>
  <si>
    <t>NOCAS2</t>
  </si>
  <si>
    <t>Metalaxyl CGA108906</t>
  </si>
  <si>
    <t>70630-17-0</t>
  </si>
  <si>
    <t>metalaxyl-M</t>
  </si>
  <si>
    <t>9002-91-9</t>
  </si>
  <si>
    <t>metaldehyde</t>
  </si>
  <si>
    <t>41394-05-2</t>
  </si>
  <si>
    <t>Metamitron</t>
  </si>
  <si>
    <t>36993-94-9</t>
  </si>
  <si>
    <t>Metamitron-desamino</t>
  </si>
  <si>
    <t>50567-35-6</t>
  </si>
  <si>
    <t>Metamizol</t>
  </si>
  <si>
    <t>67129-08-2</t>
  </si>
  <si>
    <t>Metazachlor</t>
  </si>
  <si>
    <t>NOCAS3</t>
  </si>
  <si>
    <t>Metazachlor BH 479-11</t>
  </si>
  <si>
    <t>NOCAS_1017811</t>
  </si>
  <si>
    <t>Metazachlor BH 479-9</t>
  </si>
  <si>
    <t>1367578-41-3</t>
  </si>
  <si>
    <t>Metazachlor BH479-12</t>
  </si>
  <si>
    <t>172960-62-2</t>
  </si>
  <si>
    <t>Metazachlor ESA</t>
  </si>
  <si>
    <t>1231244-60-2</t>
  </si>
  <si>
    <t>Metazachlor OA</t>
  </si>
  <si>
    <t>125116-23-6</t>
  </si>
  <si>
    <t>Metconazole</t>
  </si>
  <si>
    <t>657-24-9</t>
  </si>
  <si>
    <t>Metformin</t>
  </si>
  <si>
    <t>76-99-3</t>
  </si>
  <si>
    <t>Methadone</t>
  </si>
  <si>
    <t>537-46-2</t>
  </si>
  <si>
    <t>Methamphetamine</t>
  </si>
  <si>
    <t>50-00-0</t>
  </si>
  <si>
    <t>methanal (formaldehyde)</t>
  </si>
  <si>
    <t>NOCAS5</t>
  </si>
  <si>
    <t>Methansulfonicacid(1,6-hexanediyldiimino)bis[1-oxo,disodium salt</t>
  </si>
  <si>
    <t>100-97-0</t>
  </si>
  <si>
    <t>Methenamine</t>
  </si>
  <si>
    <t>60-56-0</t>
  </si>
  <si>
    <t>Methimazol</t>
  </si>
  <si>
    <t>2032-65-7</t>
  </si>
  <si>
    <t>Methiocarb</t>
  </si>
  <si>
    <t>2179-25-1</t>
  </si>
  <si>
    <t>Methiocarb sulfone</t>
  </si>
  <si>
    <t>2635-10-1</t>
  </si>
  <si>
    <t>Methiocarb sulfoxide</t>
  </si>
  <si>
    <t>22454-92-8</t>
  </si>
  <si>
    <t>Methiocarb-sulfoxide phenol</t>
  </si>
  <si>
    <t>532-03-6</t>
  </si>
  <si>
    <t>Methocarbamol</t>
  </si>
  <si>
    <t>59-05-2</t>
  </si>
  <si>
    <t>Methotrexate</t>
  </si>
  <si>
    <t>161050-58-4</t>
  </si>
  <si>
    <t>methoxyfenozide</t>
  </si>
  <si>
    <t>105-59-9</t>
  </si>
  <si>
    <t>Methyl diethanolamine</t>
  </si>
  <si>
    <t>17790-81-7</t>
  </si>
  <si>
    <t>methyl-4-Bromoacetoacetaat</t>
  </si>
  <si>
    <t>51338-27-3</t>
  </si>
  <si>
    <t xml:space="preserve">Methyl-Diclosan </t>
  </si>
  <si>
    <t>1634-04-4</t>
  </si>
  <si>
    <t>methyl-tertiair-butylether</t>
  </si>
  <si>
    <t>4640-01-1</t>
  </si>
  <si>
    <t xml:space="preserve">Methyl-Triclosan </t>
  </si>
  <si>
    <t>100-61-8</t>
  </si>
  <si>
    <t>methylaniline</t>
  </si>
  <si>
    <t>26172-55-4</t>
  </si>
  <si>
    <t>Methylchloroisothiazolinone</t>
  </si>
  <si>
    <t>17254-80-7</t>
  </si>
  <si>
    <t>Methyldesphenylchloridazon</t>
  </si>
  <si>
    <t>24851-98-7</t>
  </si>
  <si>
    <t>methyldihydrojasmonaat</t>
  </si>
  <si>
    <t>99-76-3</t>
  </si>
  <si>
    <t>Methylparaben</t>
  </si>
  <si>
    <t>10595-49-0</t>
  </si>
  <si>
    <t>Methyltrimethyl-3-[(1-oxododecyl)amino]propylammoniumsulphate</t>
  </si>
  <si>
    <t>15912-74-0</t>
  </si>
  <si>
    <t>Methyltriphenylphosphonium</t>
  </si>
  <si>
    <t>3060-89-7</t>
  </si>
  <si>
    <t>Metobromuron</t>
  </si>
  <si>
    <t>51218-45-2</t>
  </si>
  <si>
    <t>1217465-10-5</t>
  </si>
  <si>
    <t>Metolachlor CGA 357704</t>
  </si>
  <si>
    <t>1173021-76-5</t>
  </si>
  <si>
    <t>Metolachlor CGA 368208</t>
  </si>
  <si>
    <t>171118-09-5</t>
  </si>
  <si>
    <t>Metolachlor ESA</t>
  </si>
  <si>
    <t>152019-73-3</t>
  </si>
  <si>
    <t>Metolachlor OA</t>
  </si>
  <si>
    <t>1418095-19-8</t>
  </si>
  <si>
    <t>Metolachlor-NOA 413173</t>
  </si>
  <si>
    <t>51384-51-1</t>
  </si>
  <si>
    <t>Metoprolol</t>
  </si>
  <si>
    <t>56392-14-4</t>
  </si>
  <si>
    <t>Metoprolol acid</t>
  </si>
  <si>
    <t>21087-64-9</t>
  </si>
  <si>
    <t>Metribuzin</t>
  </si>
  <si>
    <t>443-48-1</t>
  </si>
  <si>
    <t>Metronidazole</t>
  </si>
  <si>
    <t>74223-64-6</t>
  </si>
  <si>
    <t>Metsulfuron-methyl</t>
  </si>
  <si>
    <t>24219-97-4</t>
  </si>
  <si>
    <t>mianserine</t>
  </si>
  <si>
    <t>90-94-8</t>
  </si>
  <si>
    <t>Michler's ketone</t>
  </si>
  <si>
    <t>22916-47-8</t>
  </si>
  <si>
    <t>8042-47-5</t>
  </si>
  <si>
    <t>mineral  oil</t>
  </si>
  <si>
    <t>61337-67-5</t>
  </si>
  <si>
    <t>Mirtazapine</t>
  </si>
  <si>
    <t>12108-13-3</t>
  </si>
  <si>
    <t>MMT99</t>
  </si>
  <si>
    <t>7439-96-5</t>
  </si>
  <si>
    <t>Mn</t>
  </si>
  <si>
    <t>7439-98-7</t>
  </si>
  <si>
    <t xml:space="preserve">Mo </t>
  </si>
  <si>
    <t>83919-23-7</t>
  </si>
  <si>
    <t>Mometasone fuorate</t>
  </si>
  <si>
    <t>17090-79-8</t>
  </si>
  <si>
    <t>Monensin</t>
  </si>
  <si>
    <t>78763-54-9</t>
  </si>
  <si>
    <t>Monobutyltin (MBT)</t>
  </si>
  <si>
    <t>158966-92-8</t>
  </si>
  <si>
    <t>Montelukast</t>
  </si>
  <si>
    <t>81-15-2</t>
  </si>
  <si>
    <t>Musk Xylene</t>
  </si>
  <si>
    <t>88671-89-0</t>
  </si>
  <si>
    <t>Myclobutanil</t>
  </si>
  <si>
    <t>24280-93-1</t>
  </si>
  <si>
    <t>Mycophenolic acid</t>
  </si>
  <si>
    <t>51-59-2</t>
  </si>
  <si>
    <t>N-Acetyl mesalazine</t>
  </si>
  <si>
    <t>83-15-8</t>
  </si>
  <si>
    <t>N-Acetyl-4-aminoantipyrine</t>
  </si>
  <si>
    <t>3622-84-2</t>
  </si>
  <si>
    <t>N-Butylbenzenesulfonamide</t>
  </si>
  <si>
    <t>28291-75-0</t>
  </si>
  <si>
    <t>N-Cyclohexyl-2-benzothiazole-amine</t>
  </si>
  <si>
    <t>95-33-0</t>
  </si>
  <si>
    <t>N-Cyclohexyl-2-benzothiazole-sulfenamide</t>
  </si>
  <si>
    <t>26819-07-8</t>
  </si>
  <si>
    <t>N-Ethyl-3-methylbenzamide</t>
  </si>
  <si>
    <t>1077-56-1</t>
  </si>
  <si>
    <t>N-Ethyl-o-toluenesulfonamide</t>
  </si>
  <si>
    <t>103-70-8</t>
  </si>
  <si>
    <t>N-fenylformamide</t>
  </si>
  <si>
    <t>1672-58-8</t>
  </si>
  <si>
    <t>N-Formyl-4-aminoantipyrine</t>
  </si>
  <si>
    <t>142-78-9</t>
  </si>
  <si>
    <t>N-Lauroylethanolamine</t>
  </si>
  <si>
    <t>872-50-4</t>
  </si>
  <si>
    <t>N-Methyl-2-pyrrolidone</t>
  </si>
  <si>
    <t>7560-83-0</t>
  </si>
  <si>
    <t>N-Methyl-dicyclohexylamine</t>
  </si>
  <si>
    <t>7311-30-0</t>
  </si>
  <si>
    <t>N-Methyldodecylamine</t>
  </si>
  <si>
    <t>761-65-9</t>
  </si>
  <si>
    <t>N,N-dibutylformamide</t>
  </si>
  <si>
    <t>14433-76-2</t>
  </si>
  <si>
    <t>N,N-Dimethyldecan-1-amide</t>
  </si>
  <si>
    <t>1120-24-7</t>
  </si>
  <si>
    <t>N,N-Dimethyldecylamine</t>
  </si>
  <si>
    <t>112-18-5</t>
  </si>
  <si>
    <t>N,N-Dimethyldodecylamine</t>
  </si>
  <si>
    <t>1643-20-5</t>
  </si>
  <si>
    <t>N,N-Dimethyldodecylamine N-oxide</t>
  </si>
  <si>
    <t>112-75-4</t>
  </si>
  <si>
    <t>N,N-Dimethyltetradecylamine</t>
  </si>
  <si>
    <t>3332-27-2</t>
  </si>
  <si>
    <t>N,N-Dimethyltetradecylamine-N-oxide</t>
  </si>
  <si>
    <t>99-97-8</t>
  </si>
  <si>
    <t>N,N,4-trimethylaniline</t>
  </si>
  <si>
    <t>3033-62-3</t>
  </si>
  <si>
    <t>N,N,N',N'-Tetramethyl-2,2'-oxybis(ethylamine)65</t>
  </si>
  <si>
    <t>39236-46-9</t>
  </si>
  <si>
    <t>N,N''-Methylenebis[N'-[3-(hydroxymethyl)-2,5-dioxoimidazolidin-4-yl]urea]</t>
  </si>
  <si>
    <t>389-08-2</t>
  </si>
  <si>
    <t>Nalidixic acid</t>
  </si>
  <si>
    <t>91-20-3</t>
  </si>
  <si>
    <t>22204-53-1</t>
  </si>
  <si>
    <t>Naproxen</t>
  </si>
  <si>
    <t>62-75-9</t>
  </si>
  <si>
    <t>NDMA</t>
  </si>
  <si>
    <t>7440-02-0</t>
  </si>
  <si>
    <t>Ni</t>
  </si>
  <si>
    <t>7718-54-9</t>
  </si>
  <si>
    <t>Nickel dichloride</t>
  </si>
  <si>
    <t>111991-09-4</t>
  </si>
  <si>
    <t>Nicosulfuron</t>
  </si>
  <si>
    <t>54-11-5</t>
  </si>
  <si>
    <t>Nicotine</t>
  </si>
  <si>
    <t>39562-70-4</t>
  </si>
  <si>
    <t>Nitrendipin</t>
  </si>
  <si>
    <t>67-20-9</t>
  </si>
  <si>
    <t>Nitrofurantoin</t>
  </si>
  <si>
    <t>25154-52-3</t>
  </si>
  <si>
    <t>nonylfenol</t>
  </si>
  <si>
    <t>27176-93-8</t>
  </si>
  <si>
    <t>nonylfenoldiethoxylaat</t>
  </si>
  <si>
    <t>9016-45-9</t>
  </si>
  <si>
    <t>nonylfenolmonoethoxylaat</t>
  </si>
  <si>
    <t>84852-15-3</t>
  </si>
  <si>
    <t>68-22-4</t>
  </si>
  <si>
    <t>Norethindrone</t>
  </si>
  <si>
    <t>70458-96-7</t>
  </si>
  <si>
    <t>Norfloxacin</t>
  </si>
  <si>
    <t>83891-03-6</t>
  </si>
  <si>
    <t>Norfluoxetine</t>
  </si>
  <si>
    <t>35189-28-7</t>
  </si>
  <si>
    <t>Norgestimate</t>
  </si>
  <si>
    <t>6533-00-2</t>
  </si>
  <si>
    <t>Norgestrel</t>
  </si>
  <si>
    <t>87857-41-8</t>
  </si>
  <si>
    <t>Norsertraline</t>
  </si>
  <si>
    <t>139-13-9</t>
  </si>
  <si>
    <t>NTA (nitrilotriacetate)</t>
  </si>
  <si>
    <t>119-90-4</t>
  </si>
  <si>
    <t>o-Dianisidine</t>
  </si>
  <si>
    <t>141-98-0</t>
  </si>
  <si>
    <t>O-Isopropylethylthiocarbamate152</t>
  </si>
  <si>
    <t>95-53-4</t>
  </si>
  <si>
    <t>o-Toluidine</t>
  </si>
  <si>
    <t>789-02-6</t>
  </si>
  <si>
    <t>o,p-DDT</t>
  </si>
  <si>
    <t>3268-87-9</t>
  </si>
  <si>
    <t>Octachlorodibenzo-p-dioxin</t>
  </si>
  <si>
    <t>57-11-4</t>
  </si>
  <si>
    <t>octadecaneic acid</t>
  </si>
  <si>
    <t>556-67-2</t>
  </si>
  <si>
    <t>Octamethylcyclotetrasiloxane (D4)</t>
  </si>
  <si>
    <t>107-51-7</t>
  </si>
  <si>
    <t>Octamethyltrisiloxane</t>
  </si>
  <si>
    <t>124-07-2</t>
  </si>
  <si>
    <t>octanoic acid</t>
  </si>
  <si>
    <t>26530-20-1</t>
  </si>
  <si>
    <t>Octhilinon (Octylisothiazolinon, OIT)</t>
  </si>
  <si>
    <t>6197-30-4</t>
  </si>
  <si>
    <t>Octocrylene</t>
  </si>
  <si>
    <t>9036-19-5</t>
  </si>
  <si>
    <t>octylfenoxypolyethoxyethanol</t>
  </si>
  <si>
    <t>1806-26-4</t>
  </si>
  <si>
    <t>82419-36-1</t>
  </si>
  <si>
    <t>Ofloxacin</t>
  </si>
  <si>
    <t>7060-74-4</t>
  </si>
  <si>
    <t>oleandomycine</t>
  </si>
  <si>
    <t>112-80-1</t>
  </si>
  <si>
    <t>oleanolic acid</t>
  </si>
  <si>
    <t>144689-24-7</t>
  </si>
  <si>
    <t>Olmesartan</t>
  </si>
  <si>
    <t>73590-58-6</t>
  </si>
  <si>
    <t>Omeprazole</t>
  </si>
  <si>
    <t>99614-02-5</t>
  </si>
  <si>
    <t>Ondansetron</t>
  </si>
  <si>
    <t>83-98-7</t>
  </si>
  <si>
    <t>orfenadrine</t>
  </si>
  <si>
    <t>96829-58-2</t>
  </si>
  <si>
    <t>Orlistat</t>
  </si>
  <si>
    <t>19044-88-3</t>
  </si>
  <si>
    <t>Oryzalin</t>
  </si>
  <si>
    <t>19666-30-9</t>
  </si>
  <si>
    <t>Oxadiazone</t>
  </si>
  <si>
    <t>604-75-1</t>
  </si>
  <si>
    <t>Oxazepam</t>
  </si>
  <si>
    <t>2465-59-0</t>
  </si>
  <si>
    <t>Oxipurinol</t>
  </si>
  <si>
    <t>14698-29-4</t>
  </si>
  <si>
    <t>Oxolinic Acid</t>
  </si>
  <si>
    <t>5633-20-5</t>
  </si>
  <si>
    <t>Oxybutynin</t>
  </si>
  <si>
    <t>79-57-2</t>
  </si>
  <si>
    <t>Oxytetracycline</t>
  </si>
  <si>
    <t>70-55-3</t>
  </si>
  <si>
    <t>p-Toluenesulfonamide</t>
  </si>
  <si>
    <t>72-54-8</t>
  </si>
  <si>
    <t>p,p-DDD</t>
  </si>
  <si>
    <t>72-55-9</t>
  </si>
  <si>
    <t>p,p-DDE</t>
  </si>
  <si>
    <t>50-29-3</t>
  </si>
  <si>
    <t>p,p-DDT</t>
  </si>
  <si>
    <t>130498-29-2</t>
  </si>
  <si>
    <t xml:space="preserve">PAH total </t>
  </si>
  <si>
    <t>544-31-0</t>
  </si>
  <si>
    <t>Palmitoylethanolamide</t>
  </si>
  <si>
    <t>81-13-0</t>
  </si>
  <si>
    <t>Panthenol</t>
  </si>
  <si>
    <t>265989-44-4</t>
  </si>
  <si>
    <t>Parahydroxy atorvastatin</t>
  </si>
  <si>
    <t>611-59-6</t>
  </si>
  <si>
    <t>Paraxanthine</t>
  </si>
  <si>
    <t>61869-08-7</t>
  </si>
  <si>
    <t>Paroxetine</t>
  </si>
  <si>
    <t>7439-92-1</t>
  </si>
  <si>
    <t>Pb</t>
  </si>
  <si>
    <t>37680-73-2</t>
  </si>
  <si>
    <t>PCB 101</t>
  </si>
  <si>
    <t>31508-00-6</t>
  </si>
  <si>
    <t>PCB 118</t>
  </si>
  <si>
    <t>35065-28-2</t>
  </si>
  <si>
    <t>PCB 138</t>
  </si>
  <si>
    <t>35065-27-1</t>
  </si>
  <si>
    <t>PCB 153</t>
  </si>
  <si>
    <t>35065-29-3</t>
  </si>
  <si>
    <t>PCB 180</t>
  </si>
  <si>
    <t>7012-37-5</t>
  </si>
  <si>
    <t>PCB 28</t>
  </si>
  <si>
    <t>35693-99-3</t>
  </si>
  <si>
    <t>PCB 52</t>
  </si>
  <si>
    <t>32598-13-3</t>
  </si>
  <si>
    <t>PCB 77</t>
  </si>
  <si>
    <t>66063-05-6</t>
  </si>
  <si>
    <t>Pencycuron</t>
  </si>
  <si>
    <t>40487-42-1</t>
  </si>
  <si>
    <t>Pendimethalin</t>
  </si>
  <si>
    <t>41372-02-5</t>
  </si>
  <si>
    <t>Penicillin G benzathine</t>
  </si>
  <si>
    <t>32534-81-9</t>
  </si>
  <si>
    <t>PentaBDE</t>
  </si>
  <si>
    <t>608-93-5</t>
  </si>
  <si>
    <t>pentachlorobenzene</t>
  </si>
  <si>
    <t>87-86-5</t>
  </si>
  <si>
    <t>Pentachlorophenol</t>
  </si>
  <si>
    <t>76-74-4</t>
  </si>
  <si>
    <t>Pentobarbital</t>
  </si>
  <si>
    <t>6493-05-6</t>
  </si>
  <si>
    <t>Pentoxifylline</t>
  </si>
  <si>
    <t>375-92-8</t>
  </si>
  <si>
    <t>perfluor-1-heptanesulfonaat (lineair)</t>
  </si>
  <si>
    <t>159381-10-9</t>
  </si>
  <si>
    <t>perfluorbutanesulfonylamide(N-methyl)acetate</t>
  </si>
  <si>
    <t>375-73-5</t>
  </si>
  <si>
    <t>Perfluorobutanesulfonic acid (PFBS)</t>
  </si>
  <si>
    <t>375-22-4</t>
  </si>
  <si>
    <t>Perfluorobutanoic acid (PFBA)</t>
  </si>
  <si>
    <t>335-76-2</t>
  </si>
  <si>
    <t>Perfluorodecanoic acid (PFDA)</t>
  </si>
  <si>
    <t>375-85-9</t>
  </si>
  <si>
    <t>Perfluoroheptanoic acid</t>
  </si>
  <si>
    <t>307-24-4</t>
  </si>
  <si>
    <t>Perfluorohexanoic acid</t>
  </si>
  <si>
    <t>355-46-4</t>
  </si>
  <si>
    <t>Perfluorohexansulfonic acid (PFHxS)</t>
  </si>
  <si>
    <t>375-95-1</t>
  </si>
  <si>
    <t>perfluorononanoic acid (PFNA)</t>
  </si>
  <si>
    <t>1763-23-1</t>
  </si>
  <si>
    <t>perfluorooctane sulfonate (PFOS)</t>
  </si>
  <si>
    <t>335-67-1</t>
  </si>
  <si>
    <t>Perfluorooctanoic acid (PFOA)</t>
  </si>
  <si>
    <t>45298-90-6</t>
  </si>
  <si>
    <t>perfluorooctansulfonate (PFOS)</t>
  </si>
  <si>
    <t>376-06-7</t>
  </si>
  <si>
    <t>Perfluorotetradecanoic acid</t>
  </si>
  <si>
    <t>2706-90-3</t>
  </si>
  <si>
    <t>perfluorpentanoic acid</t>
  </si>
  <si>
    <t>52645-53-1</t>
  </si>
  <si>
    <t>Permethrin</t>
  </si>
  <si>
    <t>55701-05-8</t>
  </si>
  <si>
    <t>Permethrin acid</t>
  </si>
  <si>
    <t>198-55-0</t>
  </si>
  <si>
    <t>Perylene</t>
  </si>
  <si>
    <t>106700-29-2</t>
  </si>
  <si>
    <t>Pethoxamid</t>
  </si>
  <si>
    <t>15323-35-0</t>
  </si>
  <si>
    <t>Phantolide (AHDI)</t>
  </si>
  <si>
    <t>60-80-0</t>
  </si>
  <si>
    <t>Phenazone</t>
  </si>
  <si>
    <t>87-08-1</t>
  </si>
  <si>
    <t>Phenoxymethylpenicillin</t>
  </si>
  <si>
    <t>27503-81-7</t>
  </si>
  <si>
    <t>Phenylbenzimidazole sulfonic acid</t>
  </si>
  <si>
    <t>7206-76-0</t>
  </si>
  <si>
    <t>Phenylethylmalonamide</t>
  </si>
  <si>
    <t>60-82-2</t>
  </si>
  <si>
    <t>Phloretin</t>
  </si>
  <si>
    <t>34335-10-9</t>
  </si>
  <si>
    <t>Phosphonicacid,P-phenyl-,zincsalt131</t>
  </si>
  <si>
    <t>88-97-1</t>
  </si>
  <si>
    <t>Phthalamic acid</t>
  </si>
  <si>
    <t>85-73-4</t>
  </si>
  <si>
    <t>Phthalylsulfathiazole149</t>
  </si>
  <si>
    <t>137641-05-5</t>
  </si>
  <si>
    <t>Picolinafen</t>
  </si>
  <si>
    <t>117428-22-5</t>
  </si>
  <si>
    <t>Picoxystrobin</t>
  </si>
  <si>
    <t>13523-86-9</t>
  </si>
  <si>
    <t>Pindolol</t>
  </si>
  <si>
    <t>111025-46-8</t>
  </si>
  <si>
    <t>Pioglitazone</t>
  </si>
  <si>
    <t>1893-33-0</t>
  </si>
  <si>
    <t>pipamperon</t>
  </si>
  <si>
    <t>94-62-2</t>
  </si>
  <si>
    <t>Piperine</t>
  </si>
  <si>
    <t>51-03-6</t>
  </si>
  <si>
    <t>Piperonyl butoxide</t>
  </si>
  <si>
    <t>23103-98-2</t>
  </si>
  <si>
    <t>Pirimicarb</t>
  </si>
  <si>
    <t>29232-93-7</t>
  </si>
  <si>
    <t>Pirimiphos-methyl</t>
  </si>
  <si>
    <t>1336-36-3</t>
  </si>
  <si>
    <t>Polychlorinated biphenyl (PCB)</t>
  </si>
  <si>
    <t>25038-59-9</t>
  </si>
  <si>
    <t>Polyethylene terephthalate (PET)</t>
  </si>
  <si>
    <t>7778-50-9</t>
  </si>
  <si>
    <t>Potassium dichromate (Cr +VI)</t>
  </si>
  <si>
    <t>24634-61-5</t>
  </si>
  <si>
    <t>Potassium(E,E)-hexa-2,4-dienoate50</t>
  </si>
  <si>
    <t>928-70-1</t>
  </si>
  <si>
    <t>Potassiumisopentyldithiocarbonate112</t>
  </si>
  <si>
    <t>103065-19-6</t>
  </si>
  <si>
    <t>Prallethrin</t>
  </si>
  <si>
    <t>81093-37-0</t>
  </si>
  <si>
    <t>Pravastatin</t>
  </si>
  <si>
    <t>50-24-8</t>
  </si>
  <si>
    <t>Prednisolone</t>
  </si>
  <si>
    <t>53-03-2</t>
  </si>
  <si>
    <t>Prednisone</t>
  </si>
  <si>
    <t>148553-50-8</t>
  </si>
  <si>
    <t>pregabalin</t>
  </si>
  <si>
    <t>125-33-7</t>
  </si>
  <si>
    <t>Primidone</t>
  </si>
  <si>
    <t>67747-09-5</t>
  </si>
  <si>
    <t>Prochloraz</t>
  </si>
  <si>
    <t>67747-01-7</t>
  </si>
  <si>
    <t>Prochloraz BTS40348</t>
  </si>
  <si>
    <t>139520-94-8</t>
  </si>
  <si>
    <t>Prochloraz BTS44596</t>
  </si>
  <si>
    <t>32809-16-8</t>
  </si>
  <si>
    <t>procymidon</t>
  </si>
  <si>
    <t>122-42-9</t>
  </si>
  <si>
    <t>profam</t>
  </si>
  <si>
    <t>57-83-0</t>
  </si>
  <si>
    <t>Progesterone</t>
  </si>
  <si>
    <t>60-87-7</t>
  </si>
  <si>
    <t>Promethazin</t>
  </si>
  <si>
    <t>1918-16-7</t>
  </si>
  <si>
    <t>Propachlor</t>
  </si>
  <si>
    <t>24579-73-5</t>
  </si>
  <si>
    <t>Propamocarb</t>
  </si>
  <si>
    <t>709-98-8</t>
  </si>
  <si>
    <t>Propanil</t>
  </si>
  <si>
    <t>525-66-6</t>
  </si>
  <si>
    <t>Propanolol</t>
  </si>
  <si>
    <t>2312-35-8</t>
  </si>
  <si>
    <t>PropargiteNa</t>
  </si>
  <si>
    <t>31218-83-4</t>
  </si>
  <si>
    <t>propetamfos</t>
  </si>
  <si>
    <t>60207-90-1</t>
  </si>
  <si>
    <t>Propiconazol</t>
  </si>
  <si>
    <t>2078-54-8</t>
  </si>
  <si>
    <t>Propofol</t>
  </si>
  <si>
    <t>114-26-1</t>
  </si>
  <si>
    <t>propoxur</t>
  </si>
  <si>
    <t>145026-81-9</t>
  </si>
  <si>
    <t>Propoxycarbazone</t>
  </si>
  <si>
    <t>318-98-9</t>
  </si>
  <si>
    <t>propranolol-hydrochloride</t>
  </si>
  <si>
    <t>94-13-3</t>
  </si>
  <si>
    <t>Propylparaben</t>
  </si>
  <si>
    <t>479-92-5</t>
  </si>
  <si>
    <t>Propyphenazone</t>
  </si>
  <si>
    <t>23950-58-5</t>
  </si>
  <si>
    <t>Propyzamide</t>
  </si>
  <si>
    <t>52888-80-9</t>
  </si>
  <si>
    <t>Prosulfocarb</t>
  </si>
  <si>
    <t>94125-34-5</t>
  </si>
  <si>
    <t>Prosulfuron</t>
  </si>
  <si>
    <t>120983-64-4</t>
  </si>
  <si>
    <t>Prothioconazole-desthio</t>
  </si>
  <si>
    <t>123312-89-0</t>
  </si>
  <si>
    <t>pymetrozine</t>
  </si>
  <si>
    <t>175013-18-0</t>
  </si>
  <si>
    <t>Pyraclostrobin</t>
  </si>
  <si>
    <t>13457-18-6</t>
  </si>
  <si>
    <t>Pyrazophos</t>
  </si>
  <si>
    <t>129-00-0</t>
  </si>
  <si>
    <t>Pyrene</t>
  </si>
  <si>
    <t>54981-42-9</t>
  </si>
  <si>
    <t>Pyridine:sulphurtrioxide--pyridine(1:1):2-acetamido-5-chlorobenzenesulfonicacid;pyridine</t>
  </si>
  <si>
    <t>53112-28-0</t>
  </si>
  <si>
    <t>Pyrimethanil</t>
  </si>
  <si>
    <t>95737-68-1</t>
  </si>
  <si>
    <t>Pyriproxyfen</t>
  </si>
  <si>
    <t>56060-15-2</t>
  </si>
  <si>
    <t>Quaternium-15 (free base)</t>
  </si>
  <si>
    <t>90717-03-6</t>
  </si>
  <si>
    <t>Quinmerac</t>
  </si>
  <si>
    <t>90717-07-0</t>
  </si>
  <si>
    <t>Quinmerac BH518-2</t>
  </si>
  <si>
    <t>91-22-5</t>
  </si>
  <si>
    <t>Quinoline</t>
  </si>
  <si>
    <t>1613-37-2</t>
  </si>
  <si>
    <t>Quinoline N-oxide</t>
  </si>
  <si>
    <t>124495-18-7</t>
  </si>
  <si>
    <t>Quinoxyfen</t>
  </si>
  <si>
    <t>76578-12-6</t>
  </si>
  <si>
    <t>Quizalofop</t>
  </si>
  <si>
    <t>84449-90-1</t>
  </si>
  <si>
    <t>Raloxifene</t>
  </si>
  <si>
    <t>66357-35-5</t>
  </si>
  <si>
    <t>Ranitidine</t>
  </si>
  <si>
    <t>7440-17-7</t>
  </si>
  <si>
    <t>Rb</t>
  </si>
  <si>
    <t>135062-02-1</t>
  </si>
  <si>
    <t>repaglinide</t>
  </si>
  <si>
    <t>57583-54-7</t>
  </si>
  <si>
    <t>Resorcinol bis(diphenyl phosphate) (RDP)</t>
  </si>
  <si>
    <t>13292-46-1</t>
  </si>
  <si>
    <t>Rifampicin</t>
  </si>
  <si>
    <t>106266-06-2</t>
  </si>
  <si>
    <t>Risperidone</t>
  </si>
  <si>
    <t>91374-21-9</t>
  </si>
  <si>
    <t>Ropinirole</t>
  </si>
  <si>
    <t>287714-41-4</t>
  </si>
  <si>
    <t>rosuvastatine</t>
  </si>
  <si>
    <t>80214-83-1</t>
  </si>
  <si>
    <t>Roxithromycin</t>
  </si>
  <si>
    <t>87392-12-9</t>
  </si>
  <si>
    <t>S-metolachloro</t>
  </si>
  <si>
    <t>81-07-2</t>
  </si>
  <si>
    <t xml:space="preserve">Saccharin </t>
  </si>
  <si>
    <t>18559-94-9</t>
  </si>
  <si>
    <t>Salbutamol</t>
  </si>
  <si>
    <t>53003-10-4</t>
  </si>
  <si>
    <t>Salinomycin</t>
  </si>
  <si>
    <t>69-72-7</t>
  </si>
  <si>
    <t>Salycilic acid</t>
  </si>
  <si>
    <t>7440-36-0</t>
  </si>
  <si>
    <t>Sb</t>
  </si>
  <si>
    <t>7440-20-2</t>
  </si>
  <si>
    <t xml:space="preserve">Sc </t>
  </si>
  <si>
    <t>7182-53-8</t>
  </si>
  <si>
    <t>Scopolamine-N-butyl</t>
  </si>
  <si>
    <t>7782-49-2</t>
  </si>
  <si>
    <t xml:space="preserve">Se </t>
  </si>
  <si>
    <t>76-73-3</t>
  </si>
  <si>
    <t>Secobarbital</t>
  </si>
  <si>
    <t>79617-96-2</t>
  </si>
  <si>
    <t>Sertraline</t>
  </si>
  <si>
    <t>85535-84-8</t>
  </si>
  <si>
    <t>short-chain (C(10)-C(13)) polychloroalkanes (sPCA)</t>
  </si>
  <si>
    <t>139755-83-2</t>
  </si>
  <si>
    <t>Sidenafil</t>
  </si>
  <si>
    <t>2768-02-7</t>
  </si>
  <si>
    <t>Silane,ethenyltrimethoxy-17</t>
  </si>
  <si>
    <t>115-21-9</t>
  </si>
  <si>
    <t>Silane,trichloroethyl-53</t>
  </si>
  <si>
    <t>122-34-9</t>
  </si>
  <si>
    <t>2599-11-3</t>
  </si>
  <si>
    <t>Simazine 2-Hydroxy</t>
  </si>
  <si>
    <t>1014-70-6</t>
  </si>
  <si>
    <t>Simetryn</t>
  </si>
  <si>
    <t>79902-63-9</t>
  </si>
  <si>
    <t>Simvastatin</t>
  </si>
  <si>
    <t>7440-31-5</t>
  </si>
  <si>
    <t>Sn</t>
  </si>
  <si>
    <t>10588-01-9</t>
  </si>
  <si>
    <t>Sodium dichromate (Cr +VI)</t>
  </si>
  <si>
    <t>13718-26-8</t>
  </si>
  <si>
    <t>Sodium metavanadate</t>
  </si>
  <si>
    <t xml:space="preserve"> 7631-95-0</t>
  </si>
  <si>
    <t>Sodium molybdate</t>
  </si>
  <si>
    <t>13410-01-0</t>
  </si>
  <si>
    <t>Sodium selenate</t>
  </si>
  <si>
    <t>10102-18-8</t>
  </si>
  <si>
    <t>Sodium selenite</t>
  </si>
  <si>
    <t>23386-52-9</t>
  </si>
  <si>
    <t>Sodium1,4-dicyclohexylsulphonatosuccinate84</t>
  </si>
  <si>
    <t>34730-59-1</t>
  </si>
  <si>
    <t>Sodium2-[(2-aminoethyl)amino]ethanesulphonate</t>
  </si>
  <si>
    <t>1561-92-8</t>
  </si>
  <si>
    <t>Sodium2-methylprop-2-ene-1-sulphonate91</t>
  </si>
  <si>
    <t>92484-48-5</t>
  </si>
  <si>
    <t>Sodium3-(2H-benzotriazol-2-yl)-5-sec-butyl-4-hydroxybenzenesulfonate</t>
  </si>
  <si>
    <t>52556-42-0</t>
  </si>
  <si>
    <t>Sodium3-(allyloxy)-2-hydroxypropanesulphonate</t>
  </si>
  <si>
    <t>17636-10-1</t>
  </si>
  <si>
    <t>Sodium3-mercaptopropanesulphonate136</t>
  </si>
  <si>
    <t>127-68-4</t>
  </si>
  <si>
    <t>Sodium3-nitrobenzenesulphonate74</t>
  </si>
  <si>
    <t>143-33-9</t>
  </si>
  <si>
    <t>Sodiumcyanide11</t>
  </si>
  <si>
    <t>3965-55-7</t>
  </si>
  <si>
    <t>Sodiumdimethyl5-sulphonatoisophthalate143</t>
  </si>
  <si>
    <t>6362-79-4</t>
  </si>
  <si>
    <t>Sodiumhydrogen-5-sulphoisophthalate123</t>
  </si>
  <si>
    <t>29923-31-7</t>
  </si>
  <si>
    <t>SodiumhydrogenN-(1-oxododecyl)-L-glutamate</t>
  </si>
  <si>
    <t>3338-24-7</t>
  </si>
  <si>
    <t>SodiumO,O-diethyldithiophosphate106</t>
  </si>
  <si>
    <t>3930-20-9</t>
  </si>
  <si>
    <t>Sotalol</t>
  </si>
  <si>
    <t>131929-60-7</t>
  </si>
  <si>
    <t>Spinosyn A</t>
  </si>
  <si>
    <t>118134-30-8</t>
  </si>
  <si>
    <t>Spiroxamine</t>
  </si>
  <si>
    <t>83-48-7</t>
  </si>
  <si>
    <t>Stigmasterol</t>
  </si>
  <si>
    <t>304-55-2</t>
  </si>
  <si>
    <t>succimer</t>
  </si>
  <si>
    <t>56038-13-2</t>
  </si>
  <si>
    <t>Sucralose</t>
  </si>
  <si>
    <t>99105-77-8</t>
  </si>
  <si>
    <t>Sulcotrione</t>
  </si>
  <si>
    <t>127-71-9</t>
  </si>
  <si>
    <t>Sulfabenzamide</t>
  </si>
  <si>
    <t>59-40-5</t>
  </si>
  <si>
    <t>Sulfachinoxalin (SCX)</t>
  </si>
  <si>
    <t>23307-72-4</t>
  </si>
  <si>
    <t>Sulfaclozine (SCZ)</t>
  </si>
  <si>
    <t>68-35-9</t>
  </si>
  <si>
    <t>Sulfadiazine (SDZ)</t>
  </si>
  <si>
    <t>122-11-2</t>
  </si>
  <si>
    <t>Sulfadimethoxine</t>
  </si>
  <si>
    <t>127-79-7</t>
  </si>
  <si>
    <t>Sulfamerazine</t>
  </si>
  <si>
    <t>651-06-9</t>
  </si>
  <si>
    <t>Sulfameter (SM)</t>
  </si>
  <si>
    <t>57-68-1</t>
  </si>
  <si>
    <t>Sulfamethazine</t>
  </si>
  <si>
    <t>144-82-1</t>
  </si>
  <si>
    <t>Sulfamethizol</t>
  </si>
  <si>
    <t>723-46-6</t>
  </si>
  <si>
    <t>80-35-3</t>
  </si>
  <si>
    <t>Sulfamethoxypyridazine</t>
  </si>
  <si>
    <t>1220-83-3</t>
  </si>
  <si>
    <t>Sulfamonomethoxine (SMM)</t>
  </si>
  <si>
    <t>122-16-7</t>
  </si>
  <si>
    <t>Sulfanitran</t>
  </si>
  <si>
    <t>144-83-2</t>
  </si>
  <si>
    <t>Sulfapyridine</t>
  </si>
  <si>
    <t>72-14-0</t>
  </si>
  <si>
    <t>Sulfathiazole</t>
  </si>
  <si>
    <t>515-64-0</t>
  </si>
  <si>
    <t>Sulfisomidin</t>
  </si>
  <si>
    <t>127-69-5</t>
  </si>
  <si>
    <t>Sulfisoxazole</t>
  </si>
  <si>
    <t>599-79-1</t>
  </si>
  <si>
    <t>Sulfsalazine</t>
  </si>
  <si>
    <t>Sum 4,5 Methylbenzotriazol</t>
  </si>
  <si>
    <t>104987-11-3</t>
  </si>
  <si>
    <t>Tacrolimus</t>
  </si>
  <si>
    <t>10543-57-4</t>
  </si>
  <si>
    <t>TAED</t>
  </si>
  <si>
    <t>161832-65-1</t>
  </si>
  <si>
    <t>Talampanel</t>
  </si>
  <si>
    <t>10540-29-1</t>
  </si>
  <si>
    <t>Tamoxifen</t>
  </si>
  <si>
    <t>480-18-2</t>
  </si>
  <si>
    <t>Taxifolin</t>
  </si>
  <si>
    <t>7440-27-9</t>
  </si>
  <si>
    <t xml:space="preserve">Tb </t>
  </si>
  <si>
    <t>78-51-3</t>
  </si>
  <si>
    <t>TBEOP- Tris(2-butoxyethyl) phosphate</t>
  </si>
  <si>
    <t>115-96-8</t>
  </si>
  <si>
    <t>TCEP</t>
  </si>
  <si>
    <t>13674-84-5</t>
  </si>
  <si>
    <t>TCIPP - Tris(2-chloroisopropyl) phosphate</t>
  </si>
  <si>
    <t>13674-87-8</t>
  </si>
  <si>
    <t>TDCPP</t>
  </si>
  <si>
    <t>107534-96-3</t>
  </si>
  <si>
    <t>Tebuconazol</t>
  </si>
  <si>
    <t>112410-23-8</t>
  </si>
  <si>
    <t>tebufenozide</t>
  </si>
  <si>
    <t>144701-48-4</t>
  </si>
  <si>
    <t>Telmisartan</t>
  </si>
  <si>
    <t>846-50-4</t>
  </si>
  <si>
    <t>Temazepam</t>
  </si>
  <si>
    <t>91161-71-6</t>
  </si>
  <si>
    <t>Terbinafine</t>
  </si>
  <si>
    <t>23031-25-6</t>
  </si>
  <si>
    <t>terbutaline</t>
  </si>
  <si>
    <t>66753-07-9</t>
  </si>
  <si>
    <t>Terbuthylazine-2-hydroxy</t>
  </si>
  <si>
    <t>886-50-0</t>
  </si>
  <si>
    <t>5915-41-3</t>
  </si>
  <si>
    <t>Terbutylazine</t>
  </si>
  <si>
    <t>100-21-0</t>
  </si>
  <si>
    <t>Terephthalic acid</t>
  </si>
  <si>
    <t>2451-01-6</t>
  </si>
  <si>
    <t>terpin hydrate</t>
  </si>
  <si>
    <t>56803-37-3</t>
  </si>
  <si>
    <t>Tert-butylphenyl diphenyl phosphate</t>
  </si>
  <si>
    <t>27193-28-8</t>
  </si>
  <si>
    <t>Tert-Octylphenol (2-(1,1,3,3-tetramethylbutyl)-Phenol)</t>
  </si>
  <si>
    <t>58-22-0</t>
  </si>
  <si>
    <t>Testosterone</t>
  </si>
  <si>
    <t>37853-61-5</t>
  </si>
  <si>
    <t>tetraBromobifenol dimethyl</t>
  </si>
  <si>
    <t>79-94-7</t>
  </si>
  <si>
    <t>Tetrabromobisphenol A</t>
  </si>
  <si>
    <t>35958-30-6</t>
  </si>
  <si>
    <t>Tetrabutyl ethylidenebisphenol (AO22E46)</t>
  </si>
  <si>
    <t>10549-76-5</t>
  </si>
  <si>
    <t>Tetrabutylammonium</t>
  </si>
  <si>
    <t>94-24-6</t>
  </si>
  <si>
    <t>Tetracain</t>
  </si>
  <si>
    <t>127-18-4</t>
  </si>
  <si>
    <t>1154-59-2</t>
  </si>
  <si>
    <t>Tetrachlorosalicylanilide</t>
  </si>
  <si>
    <t>60-54-8</t>
  </si>
  <si>
    <t>Tetracycline</t>
  </si>
  <si>
    <t>544-63-8</t>
  </si>
  <si>
    <t>tetradecaneic acid</t>
  </si>
  <si>
    <t>4754-44-3</t>
  </si>
  <si>
    <t>Tetradecylsulfate</t>
  </si>
  <si>
    <t>1559-34-8</t>
  </si>
  <si>
    <t>Tetraethyleneglycol monobutyl ether</t>
  </si>
  <si>
    <t>143-24-8</t>
  </si>
  <si>
    <t>Tetraglym</t>
  </si>
  <si>
    <t>109-99-9</t>
  </si>
  <si>
    <t>tetrahydrofurane</t>
  </si>
  <si>
    <t>97-74-5</t>
  </si>
  <si>
    <t>Tetramethylthiuram monosulfide</t>
  </si>
  <si>
    <t>13010-31-6</t>
  </si>
  <si>
    <t>Tetrapropylammonium</t>
  </si>
  <si>
    <t>7791-12-0</t>
  </si>
  <si>
    <t>Thallium chloride</t>
  </si>
  <si>
    <t>83-67-0</t>
  </si>
  <si>
    <t>Theobromine</t>
  </si>
  <si>
    <t>58-55-9</t>
  </si>
  <si>
    <t>Theophyllin</t>
  </si>
  <si>
    <t>148-79-8</t>
  </si>
  <si>
    <t>Thiabendazol</t>
  </si>
  <si>
    <t>111988-49-9</t>
  </si>
  <si>
    <t>Thiacloprid</t>
  </si>
  <si>
    <t>676228-91-4</t>
  </si>
  <si>
    <t>Thiacloprid amide</t>
  </si>
  <si>
    <t>84352-75-0</t>
  </si>
  <si>
    <t>Thiadone</t>
  </si>
  <si>
    <t>153719-23-4</t>
  </si>
  <si>
    <t>Thiamethoxam</t>
  </si>
  <si>
    <t>79277-27-3</t>
  </si>
  <si>
    <t>Thifensulfuron-methyl</t>
  </si>
  <si>
    <t>23564-05-8</t>
  </si>
  <si>
    <t>Thiophanate-methyl</t>
  </si>
  <si>
    <t>7440-32-6</t>
  </si>
  <si>
    <t xml:space="preserve">Ti </t>
  </si>
  <si>
    <t>55297-95-5</t>
  </si>
  <si>
    <t>tiamuline</t>
  </si>
  <si>
    <t>108050-54-0</t>
  </si>
  <si>
    <t>Tilmicosin</t>
  </si>
  <si>
    <t>7440-28-0</t>
  </si>
  <si>
    <t xml:space="preserve">Tl </t>
  </si>
  <si>
    <t>126-86-3</t>
  </si>
  <si>
    <t>TMDD</t>
  </si>
  <si>
    <t>64-77-7</t>
  </si>
  <si>
    <t>tolbutamide</t>
  </si>
  <si>
    <t>108-88-3</t>
  </si>
  <si>
    <t>toluene</t>
  </si>
  <si>
    <t>88-19-7</t>
  </si>
  <si>
    <t>Toluene-2-sulphonamide162</t>
  </si>
  <si>
    <t>1333-07-9</t>
  </si>
  <si>
    <t>Toluenesulphonamide161</t>
  </si>
  <si>
    <t>29385-43-1</t>
  </si>
  <si>
    <t>Tolyltriazole</t>
  </si>
  <si>
    <t>1506-02-1</t>
  </si>
  <si>
    <t>tonalide</t>
  </si>
  <si>
    <t>56211-40-6</t>
  </si>
  <si>
    <t>Torasemide</t>
  </si>
  <si>
    <t>27203-92-5</t>
  </si>
  <si>
    <t>Tramadol</t>
  </si>
  <si>
    <t>147441-56-3</t>
  </si>
  <si>
    <t>Tramadol N-oxide</t>
  </si>
  <si>
    <t>58955-93-4</t>
  </si>
  <si>
    <t>trans-10,11-dihydroxy-10,11-dihydrocarbazepine</t>
  </si>
  <si>
    <t>68140-48-7</t>
  </si>
  <si>
    <t>Traseolide (ATII)</t>
  </si>
  <si>
    <t>10161-33-8</t>
  </si>
  <si>
    <t>Trenbolone</t>
  </si>
  <si>
    <t>126-71-6</t>
  </si>
  <si>
    <t>Tri-isobutylphosphate</t>
  </si>
  <si>
    <t>102-76-1</t>
  </si>
  <si>
    <t>Triacetin</t>
  </si>
  <si>
    <t>55219-65-3</t>
  </si>
  <si>
    <t>Triadimenol</t>
  </si>
  <si>
    <t>2303-17-5</t>
  </si>
  <si>
    <t>Triallate</t>
  </si>
  <si>
    <t>76-25-5</t>
  </si>
  <si>
    <t>Triamcinolone acetonide</t>
  </si>
  <si>
    <t>102-82-9</t>
  </si>
  <si>
    <t>Tributylamine</t>
  </si>
  <si>
    <t>126-73-8</t>
  </si>
  <si>
    <t>tributylfosfaat</t>
  </si>
  <si>
    <t>688-73-3</t>
  </si>
  <si>
    <t>Tributyltin (TBT)</t>
  </si>
  <si>
    <t>76-03-9</t>
  </si>
  <si>
    <t>trichloroazijnic acid</t>
  </si>
  <si>
    <t>12002-48-1</t>
  </si>
  <si>
    <t>Trichlorobenzenes</t>
  </si>
  <si>
    <t>79-01-6</t>
  </si>
  <si>
    <t>x</t>
  </si>
  <si>
    <t>67-66-3</t>
  </si>
  <si>
    <t>Trichloromethane (chloroform)</t>
  </si>
  <si>
    <t>101-20-2</t>
  </si>
  <si>
    <t>Triclocarban</t>
  </si>
  <si>
    <t>3380-34-5</t>
  </si>
  <si>
    <t>Triclosan</t>
  </si>
  <si>
    <t>78-32-0</t>
  </si>
  <si>
    <t>Tricresylphosphate</t>
  </si>
  <si>
    <t>78-40-0</t>
  </si>
  <si>
    <t>Triethyl phosphate TEP</t>
  </si>
  <si>
    <t>77-93-0</t>
  </si>
  <si>
    <t>Triethylcitrate</t>
  </si>
  <si>
    <t>36443-68-2</t>
  </si>
  <si>
    <t>Triethylene glycol bis(3-tert-butyl-4-hydroxy-5-methylphenyl)propionate (AO-245)</t>
  </si>
  <si>
    <t>867-13-0</t>
  </si>
  <si>
    <t>Triethylphosphonoacetate154</t>
  </si>
  <si>
    <t>141517-21-7</t>
  </si>
  <si>
    <t>Trifloxystrobin</t>
  </si>
  <si>
    <t>252913-85-2</t>
  </si>
  <si>
    <t>Trifloxystrobin CGA 321113</t>
  </si>
  <si>
    <t>NOCAS1</t>
  </si>
  <si>
    <t>Trifloxystrobin NOA413161</t>
  </si>
  <si>
    <t>76-05-1</t>
  </si>
  <si>
    <t>Trifluoroacetic acid</t>
  </si>
  <si>
    <t>1493-13-6</t>
  </si>
  <si>
    <t>Trifluoromethanesulphonicacid114</t>
  </si>
  <si>
    <t>112-49-2</t>
  </si>
  <si>
    <t>Triglyme</t>
  </si>
  <si>
    <t>144-11-6</t>
  </si>
  <si>
    <t>trihexyfenidyl</t>
  </si>
  <si>
    <t>738-70-5</t>
  </si>
  <si>
    <t>512-56-1</t>
  </si>
  <si>
    <t>Trimethyl phosphate (TMP)</t>
  </si>
  <si>
    <t>1741-01-1</t>
  </si>
  <si>
    <t>trimethylhydrazine</t>
  </si>
  <si>
    <t>15461-38-8</t>
  </si>
  <si>
    <t>Trimethyloctylammonium</t>
  </si>
  <si>
    <t>115-86-6</t>
  </si>
  <si>
    <t>Triphenylphosphate</t>
  </si>
  <si>
    <t>791-28-6</t>
  </si>
  <si>
    <t>Triphenylphosphine oxide</t>
  </si>
  <si>
    <t>892-20-6</t>
  </si>
  <si>
    <t>Triphenyltin (TPhT)</t>
  </si>
  <si>
    <t>513-08-6</t>
  </si>
  <si>
    <t>Tripropyl phosphate</t>
  </si>
  <si>
    <t>102-69-2</t>
  </si>
  <si>
    <t>Tripropylamine</t>
  </si>
  <si>
    <t>78-42-2</t>
  </si>
  <si>
    <t>Tris(2-ethylhexl)phosphate</t>
  </si>
  <si>
    <t>78-33-1</t>
  </si>
  <si>
    <t>Tris(4-tert-butylphenyl) phosphate</t>
  </si>
  <si>
    <t>1330-78-5</t>
  </si>
  <si>
    <t>Tris(methylphenyl) phosphate</t>
  </si>
  <si>
    <t>142469-14-5</t>
  </si>
  <si>
    <t>Tritosulfuron</t>
  </si>
  <si>
    <t>1401-69-0</t>
  </si>
  <si>
    <t>Tylosin</t>
  </si>
  <si>
    <t>NOCAS4</t>
  </si>
  <si>
    <t>UVASORBHEB127</t>
  </si>
  <si>
    <t>302776-68-7</t>
  </si>
  <si>
    <t>Uvinul A Plus</t>
  </si>
  <si>
    <t>7440-62-2</t>
  </si>
  <si>
    <t>V</t>
  </si>
  <si>
    <t>99-66-1</t>
  </si>
  <si>
    <t>valproic acid</t>
  </si>
  <si>
    <t>137862-53-4</t>
  </si>
  <si>
    <t>Valsartan</t>
  </si>
  <si>
    <t>164265-78-5</t>
  </si>
  <si>
    <t>Valsartan acid</t>
  </si>
  <si>
    <t>1404-90-6</t>
  </si>
  <si>
    <t>Vancomycin2H</t>
  </si>
  <si>
    <t>224785-90-4</t>
  </si>
  <si>
    <t>Vardenafil</t>
  </si>
  <si>
    <t>93413-69-5</t>
  </si>
  <si>
    <t>1094598-37-4</t>
  </si>
  <si>
    <t>Venlafaxine-N-oxide</t>
  </si>
  <si>
    <t>52-53-9</t>
  </si>
  <si>
    <t>Verapamil</t>
  </si>
  <si>
    <t>88-29-9</t>
  </si>
  <si>
    <t>versalide</t>
  </si>
  <si>
    <t>11006-76-1</t>
  </si>
  <si>
    <t>Virginiamycin</t>
  </si>
  <si>
    <t>81-81-2</t>
  </si>
  <si>
    <t>Warfarin</t>
  </si>
  <si>
    <t>7664-39-3</t>
  </si>
  <si>
    <t>waterstoffluoride</t>
  </si>
  <si>
    <t>7646-85-7</t>
  </si>
  <si>
    <t>Zinc chloride</t>
  </si>
  <si>
    <t>13463-41-7</t>
  </si>
  <si>
    <t>Zincpyrithione</t>
  </si>
  <si>
    <t>146939-27-7</t>
  </si>
  <si>
    <t>Ziprasidone</t>
  </si>
  <si>
    <t>7440-66-6</t>
  </si>
  <si>
    <t>Zn</t>
  </si>
  <si>
    <t>82626-48-0</t>
  </si>
  <si>
    <t>zolpidem</t>
  </si>
  <si>
    <t>7440-67-7</t>
  </si>
  <si>
    <t>Zr</t>
  </si>
  <si>
    <t>Autor</t>
  </si>
  <si>
    <t>Año</t>
  </si>
  <si>
    <t>DOI</t>
  </si>
  <si>
    <t>Compound</t>
  </si>
  <si>
    <t>Tipe compound</t>
  </si>
  <si>
    <t>Tipus tecnologia</t>
  </si>
  <si>
    <t xml:space="preserve">Treatment Description </t>
  </si>
  <si>
    <t>Equivalencia</t>
  </si>
  <si>
    <t>Removal %</t>
  </si>
  <si>
    <t>Desc Removal %</t>
  </si>
  <si>
    <t>CAPEX (€)</t>
  </si>
  <si>
    <t>Desc CAPEX</t>
  </si>
  <si>
    <t>OPEX (€)</t>
  </si>
  <si>
    <t>Desc OPEX</t>
  </si>
  <si>
    <t>Consum energètic (KW)</t>
  </si>
  <si>
    <t>Desc Consum energètic</t>
  </si>
  <si>
    <t>Dimensió (m2)</t>
  </si>
  <si>
    <t>Desc Dimensió (m2)</t>
  </si>
  <si>
    <t>Flow rate (m3/d)</t>
  </si>
  <si>
    <t>Desc flow rate</t>
  </si>
  <si>
    <t>treated population (habitants)</t>
  </si>
  <si>
    <t>treated population (population equivalents)</t>
  </si>
  <si>
    <t>GHG emissions</t>
  </si>
  <si>
    <t>Primary</t>
  </si>
  <si>
    <t>primary settling</t>
  </si>
  <si>
    <t xml:space="preserve">P </t>
  </si>
  <si>
    <t>Accumulated</t>
  </si>
  <si>
    <t>Korgmaa, V</t>
  </si>
  <si>
    <t>doi: 10.2166/wst.2020.264</t>
  </si>
  <si>
    <t>STP</t>
  </si>
  <si>
    <t xml:space="preserve">Primary+secondary+tertiary </t>
  </si>
  <si>
    <t>T-Others</t>
  </si>
  <si>
    <t>P</t>
  </si>
  <si>
    <t>Secondary</t>
  </si>
  <si>
    <t>Chemical clarification</t>
  </si>
  <si>
    <t>primary clarification</t>
  </si>
  <si>
    <t>Conventional Activated Sludge</t>
  </si>
  <si>
    <t>SP</t>
  </si>
  <si>
    <t xml:space="preserve">Sludge digested, centrifuged and incinerated, lagoon disposal </t>
  </si>
  <si>
    <t>P (Industrial origin)</t>
  </si>
  <si>
    <t>Biofiltration</t>
  </si>
  <si>
    <t>Tertiary</t>
  </si>
  <si>
    <t>Activated Carbon</t>
  </si>
  <si>
    <t>No Accumulated</t>
  </si>
  <si>
    <t>Judd</t>
  </si>
  <si>
    <t>https://doi.org/10.1016/j.watres.2017.05.027</t>
  </si>
  <si>
    <t>Membrane Biological Reactor</t>
  </si>
  <si>
    <t>T - UF</t>
  </si>
  <si>
    <t>M€/m2</t>
  </si>
  <si>
    <t>€/m3</t>
  </si>
  <si>
    <t>kw/m3</t>
  </si>
  <si>
    <t>Megalitros x dia</t>
  </si>
  <si>
    <t>Tebuconazole</t>
  </si>
  <si>
    <t>ATT SC (Industrial origin)</t>
  </si>
  <si>
    <t>Activated Sludge</t>
  </si>
  <si>
    <t>Petrinic</t>
  </si>
  <si>
    <t>http://dx.doi.org/10.1016/j.jclepro.2015.04.022</t>
  </si>
  <si>
    <t>Ultrafiltration</t>
  </si>
  <si>
    <t>€ anual opex</t>
  </si>
  <si>
    <t>€/kwh</t>
  </si>
  <si>
    <t>Tak</t>
  </si>
  <si>
    <t>https://doi.org/10.1007/s11356-017-0568-z</t>
  </si>
  <si>
    <t>Chlorinated</t>
  </si>
  <si>
    <t>T - Chlorination</t>
  </si>
  <si>
    <t>INR million 87,46740 INR/1€</t>
  </si>
  <si>
    <t>MLD</t>
  </si>
  <si>
    <t>primary</t>
  </si>
  <si>
    <t>Trickling filter</t>
  </si>
  <si>
    <t>Eeden</t>
  </si>
  <si>
    <t>A-marine-outfall-as-an-alternative-sewerage-disposal-scheme-for-St-Helena-Island.pdf (researchgate.net)</t>
  </si>
  <si>
    <t>MBR</t>
  </si>
  <si>
    <t>1--10</t>
  </si>
  <si>
    <t>Sludge digestion and lagoon</t>
  </si>
  <si>
    <t>Roccaro</t>
  </si>
  <si>
    <t>https://doi.org/10.1016/B978-0-12-819854-4.00013-7</t>
  </si>
  <si>
    <t>€/200000 poblation equivalent</t>
  </si>
  <si>
    <t>Pre-treatment,  primary sedimentation, conventional activated sludge treatment, secondary sedimentation tank and chlorination tank</t>
  </si>
  <si>
    <t>SC</t>
  </si>
  <si>
    <t>primary plus filtration</t>
  </si>
  <si>
    <t>activated sludge</t>
  </si>
  <si>
    <t>Sand filtration and chlorination</t>
  </si>
  <si>
    <t>Vacuum-filtration and sludge incineration</t>
  </si>
  <si>
    <t>trickling filter</t>
  </si>
  <si>
    <t>Mohamad</t>
  </si>
  <si>
    <t>https://doi.org/10.1016/j.jwpe.2020.101398</t>
  </si>
  <si>
    <t>Chlorination</t>
  </si>
  <si>
    <t>RM (0,21€)</t>
  </si>
  <si>
    <t>RM/year</t>
  </si>
  <si>
    <t>m3/d</t>
  </si>
  <si>
    <t>Clarification</t>
  </si>
  <si>
    <t>trickling-filter, vacuum-filtered, lagoon</t>
  </si>
  <si>
    <t>Escala 1/10</t>
  </si>
  <si>
    <t>EXCEL IGNACI</t>
  </si>
  <si>
    <t>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</t>
  </si>
  <si>
    <t>Chloration</t>
  </si>
  <si>
    <t>((REUSE_Q)*253)/24</t>
  </si>
  <si>
    <t>253 o 250 €</t>
  </si>
  <si>
    <t>((REUSE_Q*0.009)*365)</t>
  </si>
  <si>
    <t>0.009 o 0.0085 €/y</t>
  </si>
  <si>
    <t>((REUSE_Q*(0.06))*KWHPRICE)*365</t>
  </si>
  <si>
    <t>€/y</t>
  </si>
  <si>
    <t>(HAB_EQ*0.2)</t>
  </si>
  <si>
    <t>0,2 o 0,1</t>
  </si>
  <si>
    <t>INDIRECT CO2 RELEASE (kg CO2) = KWH_REQUIRED*0.59</t>
  </si>
  <si>
    <t>€/110000 poblation equivalent</t>
  </si>
  <si>
    <t>facultative lagoon</t>
  </si>
  <si>
    <t>SN</t>
  </si>
  <si>
    <t>Biotrickling filters</t>
  </si>
  <si>
    <t>Biofilter</t>
  </si>
  <si>
    <t>Activated carbon pilot (Cumulative removal)</t>
  </si>
  <si>
    <t>Aerated lagoon</t>
  </si>
  <si>
    <t>Bui</t>
  </si>
  <si>
    <t>https://doi.org/10.1016/j.scitotenv.2016.04.191</t>
  </si>
  <si>
    <t>Ozone</t>
  </si>
  <si>
    <t>T - Ozonation</t>
  </si>
  <si>
    <t>€/m3 total cost</t>
  </si>
  <si>
    <t>w/m3</t>
  </si>
  <si>
    <t>Abdelbassit</t>
  </si>
  <si>
    <t>http://dx.doi.org/10.1016/j.apt.2016.06.003</t>
  </si>
  <si>
    <t>Hayashi</t>
  </si>
  <si>
    <t>https://doi.org/10.2166/wst.2009.021</t>
  </si>
  <si>
    <t>Ultrasonic</t>
  </si>
  <si>
    <t>€/60000 poblation equivalent</t>
  </si>
  <si>
    <t>secondary</t>
  </si>
  <si>
    <t>Chemical precipitation, ion exchange, adsorption,membrane filtration, coagulation-flocculation, flotation, andelectrochemical methods</t>
  </si>
  <si>
    <t>Pre-treatment, anoxic tank, Secondary conventional treatment, tertiary treatment</t>
  </si>
  <si>
    <t>Bellandi</t>
  </si>
  <si>
    <t>(Initial page layout) (dommel.nl)</t>
  </si>
  <si>
    <t>Ozonation</t>
  </si>
  <si>
    <t>€/m3 capex+opex</t>
  </si>
  <si>
    <t>€/m3 tratado</t>
  </si>
  <si>
    <t>Banach</t>
  </si>
  <si>
    <t>https://doi.org/10.1016/j.agwat.2020.106527</t>
  </si>
  <si>
    <t>m3/y</t>
  </si>
  <si>
    <t>Ho</t>
  </si>
  <si>
    <t>https://doi.org/10.1016/j.jclepro.2021.128104</t>
  </si>
  <si>
    <t>$</t>
  </si>
  <si>
    <t>$/m3</t>
  </si>
  <si>
    <t>Activated carbon</t>
  </si>
  <si>
    <t>Pau Gimeno</t>
  </si>
  <si>
    <t>Environmental and socio-economical assessment of measures to reduce pharmaceuticals in rivers (tdx.cat)</t>
  </si>
  <si>
    <t>€/m3    6824 * PE ^-0.344</t>
  </si>
  <si>
    <t>€/PE</t>
  </si>
  <si>
    <t>sand filtration and chlorination</t>
  </si>
  <si>
    <t>EPA</t>
  </si>
  <si>
    <t>EPA 815-R-06-015</t>
  </si>
  <si>
    <t>$/y</t>
  </si>
  <si>
    <t>mgd (million gallons x day)</t>
  </si>
  <si>
    <t>UV</t>
  </si>
  <si>
    <t>T - UV</t>
  </si>
  <si>
    <t>Guglielmi</t>
  </si>
  <si>
    <t>Sludge ozonation and intermittent aeration through the OSCARÂ® controller: A combined strategy for OPEX minimization in wastewater treatment (engconfintl.org)</t>
  </si>
  <si>
    <t>€</t>
  </si>
  <si>
    <t>Kw/y o 0,15 €/kw</t>
  </si>
  <si>
    <t>Screening, grid removal, primary sedimentation, conventional activated sludge treatment, and effluent disinfection using Cl2</t>
  </si>
  <si>
    <t>Biological process</t>
  </si>
  <si>
    <t>4-Nonylphenol</t>
  </si>
  <si>
    <t>coagulation</t>
  </si>
  <si>
    <t>Wardenier, N</t>
  </si>
  <si>
    <t>https://doi.org/10.1016/j.watres.2019.06.022</t>
  </si>
  <si>
    <t>Plasma</t>
  </si>
  <si>
    <t>Chlorpyriphos</t>
  </si>
  <si>
    <t xml:space="preserve">Activated sludge </t>
  </si>
  <si>
    <t>Pretreatment, biological  treatments , secondary sedimentation, and disinfection with peracetic acid</t>
  </si>
  <si>
    <t>Anaerobic sludge</t>
  </si>
  <si>
    <t>€/7000poblation equivalent</t>
  </si>
  <si>
    <t>Activated Carbon / SiO2</t>
  </si>
  <si>
    <t>((REUSE_Q)*40)</t>
  </si>
  <si>
    <t>40 o 30 €</t>
  </si>
  <si>
    <t xml:space="preserve">((REUSE_Q*0.009)*365)
</t>
  </si>
  <si>
    <t>0.009 o 0.008 €/y</t>
  </si>
  <si>
    <t>((REUSE_Q*0.27)*KWHPRICE)*365</t>
  </si>
  <si>
    <t>https://doi.org/10.1016/j.scitotenv.2018.11.265</t>
  </si>
  <si>
    <t>y = 5.68X^-0,38</t>
  </si>
  <si>
    <t>€/m3 por poblacion</t>
  </si>
  <si>
    <t>PE</t>
  </si>
  <si>
    <t>Reverse Osmosis</t>
  </si>
  <si>
    <t>€/m3/d</t>
  </si>
  <si>
    <t>Fluorene</t>
  </si>
  <si>
    <t>Secondary+Tertiary</t>
  </si>
  <si>
    <t>He</t>
  </si>
  <si>
    <t>https://doi.org/10.1016/j.jece.2020.104516</t>
  </si>
  <si>
    <t>Tetrachloroethene</t>
  </si>
  <si>
    <t>ozone</t>
  </si>
  <si>
    <t>€/m3 d</t>
  </si>
  <si>
    <t>Not Accumulated</t>
  </si>
  <si>
    <t>Bissen</t>
  </si>
  <si>
    <t>https://doi.org/10.1002/aheh.200300485</t>
  </si>
  <si>
    <t>Nanofiltration</t>
  </si>
  <si>
    <t>Sato, Y</t>
  </si>
  <si>
    <t>UF</t>
  </si>
  <si>
    <t>Membrane PVDF021M</t>
  </si>
  <si>
    <t>m2</t>
  </si>
  <si>
    <t>Membrane PVDF1001M</t>
  </si>
  <si>
    <t>Membrane PES20kDa</t>
  </si>
  <si>
    <t>De Almeida</t>
  </si>
  <si>
    <t>https://doi.org/10.1177%2F0734242X20928411</t>
  </si>
  <si>
    <t>Osmosis</t>
  </si>
  <si>
    <t xml:space="preserve">$/m3 </t>
  </si>
  <si>
    <t>$/m3 y</t>
  </si>
  <si>
    <t>aerobic-anaerobic</t>
  </si>
  <si>
    <t>anaerobic sludge</t>
  </si>
  <si>
    <t>Caldera</t>
  </si>
  <si>
    <t>https://doi.org/10.1002/2017WR021402</t>
  </si>
  <si>
    <t>USD m3/d</t>
  </si>
  <si>
    <t>Kozlowski</t>
  </si>
  <si>
    <t>Chromium VI</t>
  </si>
  <si>
    <t>polymer inclusion membranes</t>
  </si>
  <si>
    <t>Anaerobic hybrid reactor</t>
  </si>
  <si>
    <t>Membrane HVLP00010</t>
  </si>
  <si>
    <t>Chhipi-Shrestha</t>
  </si>
  <si>
    <t>https://doi.org/10.1016/j.scitotenv.2017.06.269</t>
  </si>
  <si>
    <t>Primary Sedimentation</t>
  </si>
  <si>
    <t>(0,000028 Q+0,4)×10^6</t>
  </si>
  <si>
    <t>canada $ Q=m3/d</t>
  </si>
  <si>
    <t>4-6%</t>
  </si>
  <si>
    <t>% de CAPEX</t>
  </si>
  <si>
    <t>Secondary Clarifier</t>
  </si>
  <si>
    <t>6020 Q^0,58</t>
  </si>
  <si>
    <t>4-6&amp;</t>
  </si>
  <si>
    <t>Total KG equivalent CO2</t>
  </si>
  <si>
    <t>Guo</t>
  </si>
  <si>
    <t>10.2166/wst.2013.734</t>
  </si>
  <si>
    <t>log (y) = 0:256*( log (x))^1.556 + 4,545</t>
  </si>
  <si>
    <t>Tom Sandy</t>
  </si>
  <si>
    <t>Microsoft Word - FINAL-NAMC-SWG_Removal_Technologies.docx</t>
  </si>
  <si>
    <t>gallon US (3,79L/1GUS) x day</t>
  </si>
  <si>
    <t>Granual Activated Carbon</t>
  </si>
  <si>
    <t>10^0,722 (logQ)^1,023+3,443</t>
  </si>
  <si>
    <t>10^1,669 (logQ)^0,559+2,371</t>
  </si>
  <si>
    <t>10^0,966 (logQ)^0,929+3,082</t>
  </si>
  <si>
    <t>10^0,534 (logQ)^1,253+2,786</t>
  </si>
  <si>
    <t>RM ?¿</t>
  </si>
  <si>
    <t>Moser</t>
  </si>
  <si>
    <t>https://doi.org/10.1080/10934529.2017.1409580</t>
  </si>
  <si>
    <t>m3 year annual system capacity</t>
  </si>
  <si>
    <t>Chew</t>
  </si>
  <si>
    <t>https://doi.org/10.1016/j.jclepro.2015.10.037</t>
  </si>
  <si>
    <t>USD</t>
  </si>
  <si>
    <t>USD/1000m3</t>
  </si>
  <si>
    <t>Hao, X</t>
  </si>
  <si>
    <t>https://doi.org/10.1016/j.jece.2018.03.050</t>
  </si>
  <si>
    <t>gallon x day</t>
  </si>
  <si>
    <t>Arif</t>
  </si>
  <si>
    <t>https://doi.org/10.1016/j.aej.2020.08.023</t>
  </si>
  <si>
    <t>total cost</t>
  </si>
  <si>
    <t>Valladares</t>
  </si>
  <si>
    <t>https://doi.org/10.1016/j.watres.2015.10.017</t>
  </si>
  <si>
    <t>Microfiltration</t>
  </si>
  <si>
    <t>((REUSE_Q)*4800)/24</t>
  </si>
  <si>
    <t>€ 4800 o 2400</t>
  </si>
  <si>
    <t>(REUSE_Q*0.20)*365</t>
  </si>
  <si>
    <t>0,20 o 0,14 €/y</t>
  </si>
  <si>
    <t>REUSE_Q*0.015*365</t>
  </si>
  <si>
    <t>0.012 o 0.015 €/y</t>
  </si>
  <si>
    <t>((REUSE_Q)*6500)/24</t>
  </si>
  <si>
    <t>6500 o 4000 €</t>
  </si>
  <si>
    <t>0.20 o 0.14 €/y</t>
  </si>
  <si>
    <t>0.015 o 0.009 €/y</t>
  </si>
  <si>
    <t xml:space="preserve">- </t>
  </si>
  <si>
    <t>10^0,569 (logQ)^1,135+4,605</t>
  </si>
  <si>
    <t>0.083×100.639 (logQ)1.143+2.633</t>
  </si>
  <si>
    <t>101.003 (logQ)0.83+3.832</t>
  </si>
  <si>
    <t>$ Q=m3/d</t>
  </si>
  <si>
    <t>101.828 (logQ)0.598+1.876</t>
  </si>
  <si>
    <t>1628571 Q</t>
  </si>
  <si>
    <t>114286 Q</t>
  </si>
  <si>
    <t>INT_Q*330</t>
  </si>
  <si>
    <t>caudal * 330-240 €</t>
  </si>
  <si>
    <t>0.7*INT_Q</t>
  </si>
  <si>
    <t>0,4-0,7 * caudal €/y</t>
  </si>
  <si>
    <t>(((INT_Q)*0.8)*KWHPRICE)*365</t>
  </si>
  <si>
    <t>1 o 0,8 kw/y €/y</t>
  </si>
  <si>
    <t>(HAB_EQ*0.7)</t>
  </si>
  <si>
    <t>0,7-0,07</t>
  </si>
  <si>
    <t xml:space="preserve">GAS RELEASE - CO2 (Kg) INT_Q*0.020 o 0.027 + GAS RELEASE (CH4) (IFL_COD_HIGH)*0.007 + GAS RELEASE (NO2) IFL_N_HIGH/1000*INT_Q*365 + INDIRECT CO2 RELEASE (kg CO2) 0.39 o 0.38*TotalKWH = GHG FOOTPRINT ANALYSIS --- TotalCO2+TotalNO2*298+TotalCH4*25+TotalIndirectCO2
</t>
  </si>
  <si>
    <t>https://doi.org/10.1016/j.seppur.2017.09.070</t>
  </si>
  <si>
    <t>4 C*t (mg min/L)</t>
  </si>
  <si>
    <t>12 C*t (mg min/L)</t>
  </si>
  <si>
    <t>not accumulate</t>
  </si>
  <si>
    <t>Ozon</t>
  </si>
  <si>
    <t>Y = 0,6916 X ^-0,193 R2=  0,2807</t>
  </si>
  <si>
    <t>Specific fosts €/m3 - PE</t>
  </si>
  <si>
    <t>Beltran</t>
  </si>
  <si>
    <t>Sci-Hub | Free Radical and Direct Ozone Reaction Competition to Remove Priority and Pharmaceutical Water Contaminants with Single and Hydrogen Peroxide Ozonation Systems. Ozone: Science &amp; Engineering, 40(4), 251–265 | 10.1080/01919512.2018.1431521</t>
  </si>
  <si>
    <t>6.824*PE^-0.344</t>
  </si>
  <si>
    <t>Power cost function €/m3</t>
  </si>
  <si>
    <t>50.1</t>
  </si>
  <si>
    <t>Polycyclic aromatic hydrocarbons</t>
  </si>
  <si>
    <t>NA</t>
  </si>
  <si>
    <t>Trickling Filter</t>
  </si>
  <si>
    <t>Nanofiltration osmosis</t>
  </si>
  <si>
    <t>((REUSE_Q)*3400)/24</t>
  </si>
  <si>
    <t>3400 o 3000 €</t>
  </si>
  <si>
    <t>(REUSE_Q*0.30)*365</t>
  </si>
  <si>
    <t>0,30 o 0.15 €/y</t>
  </si>
  <si>
    <t>REUSE_Q*0.15*365</t>
  </si>
  <si>
    <t>0.15 o 0.1 €/y</t>
  </si>
  <si>
    <t>Conventional Activated Sludge (CAS)</t>
  </si>
  <si>
    <t>kg/CO2 e/m3</t>
  </si>
  <si>
    <t>(5635.3*HAB_EQ^(-0.352))*HAB_EQ</t>
  </si>
  <si>
    <t>(309.44*HAB_EQ^(-0.389))*HAB_EQ</t>
  </si>
  <si>
    <t>(((INT_Q)*0.4)*KWHPRICE)*365</t>
  </si>
  <si>
    <t>0,4 o 0,5 kw/y €/y</t>
  </si>
  <si>
    <t>((HRT*INT_Q)/4)+((INT_Q/24)*0.75)</t>
  </si>
  <si>
    <t>4 o 4,5</t>
  </si>
  <si>
    <t>Freeman</t>
  </si>
  <si>
    <t>https://doi.org/10.2166/wst.2019.246</t>
  </si>
  <si>
    <t>Aerated wetland</t>
  </si>
  <si>
    <t>kw</t>
  </si>
  <si>
    <t>Gasparini</t>
  </si>
  <si>
    <t>https://doi.org/10.1016/j.cep.2018.08.020</t>
  </si>
  <si>
    <t>Conventional activated sludge</t>
  </si>
  <si>
    <t>Km/m3</t>
  </si>
  <si>
    <t>Conventional activated sludge N</t>
  </si>
  <si>
    <t xml:space="preserve">total cost </t>
  </si>
  <si>
    <t>osmosis</t>
  </si>
  <si>
    <t>(REUSE_Q*0.25)*365</t>
  </si>
  <si>
    <t>0.25 o 0.14 €/y</t>
  </si>
  <si>
    <t>0.015 o 0.012 €/y</t>
  </si>
  <si>
    <t>Facultatived Lagoon</t>
  </si>
  <si>
    <t>(3865*HAB_EQ^(-0.437))*HAB_EQ</t>
  </si>
  <si>
    <t>(136.19*HAB_EQ^(-0.387))*HAB_EQ</t>
  </si>
  <si>
    <t>(HAB_EQ*12)</t>
  </si>
  <si>
    <t xml:space="preserve">12 o 9 </t>
  </si>
  <si>
    <t xml:space="preserve">GAS RELEASE - CO2 (Kg) INT_Q*0.020 o 0.027 + GAS RELEASE (CH4) (IFL_COD_HIGH)*0.007 + GAS RELEASE (NO2) IFL_N_HIGH/1000*INT_Q*365 + INDIRECT CO2 RELEASE (kg CO2) 0.59 o 0.50*TotalKWH = GHG FOOTPRINT ANALYSIS --- TotalCO2+TotalNO2*298+TotalCH4*25+TotalIndirectCO2
</t>
  </si>
  <si>
    <t>y = 143.23x^-0,67</t>
  </si>
  <si>
    <t>PAC</t>
  </si>
  <si>
    <t>y = 6.23x^-0,36</t>
  </si>
  <si>
    <t>Yoshida, H</t>
  </si>
  <si>
    <t>Osmotic</t>
  </si>
  <si>
    <t>Richard W</t>
  </si>
  <si>
    <t>https://www.jstor.org/stable/25039130</t>
  </si>
  <si>
    <t>Jet Aeration in Activated Sludge</t>
  </si>
  <si>
    <t>Bajo</t>
  </si>
  <si>
    <t>255-402$/kw</t>
  </si>
  <si>
    <t xml:space="preserve">(REUSE_Q)*16
</t>
  </si>
  <si>
    <t>16 o 12 €</t>
  </si>
  <si>
    <t>((REUSE_Q*0.0086)*365)</t>
  </si>
  <si>
    <t>0.0086 o 0.0063 €/y</t>
  </si>
  <si>
    <t>((REUSE_Q*0.043)*KWHPRICE)*365</t>
  </si>
  <si>
    <t>48,463 Q+93,748</t>
  </si>
  <si>
    <t>canada $ Q= million gallons x day</t>
  </si>
  <si>
    <t>3913,6 Q + 660,85</t>
  </si>
  <si>
    <t>filtration</t>
  </si>
  <si>
    <t>Collin, T</t>
  </si>
  <si>
    <t>https://doi.org/10.1016/j.scitotenv.2020.138415</t>
  </si>
  <si>
    <t>flow treated m3/d</t>
  </si>
  <si>
    <t>Biological reactor</t>
  </si>
  <si>
    <t>Yang</t>
  </si>
  <si>
    <t>https://doi.org/10.3390/w12051306</t>
  </si>
  <si>
    <t>HAB_EQ*(12237*HAB_EQ^(-0.487))</t>
  </si>
  <si>
    <t>(13.504*HAB_EQ)+6030</t>
  </si>
  <si>
    <t>(1.9513*HAB_EQ)-0.5</t>
  </si>
  <si>
    <t>HAB_EQ*(9.0392*HAB_EQ^(-0.429))</t>
  </si>
  <si>
    <t>Vacuum membrane</t>
  </si>
  <si>
    <t>Preliminary treatments</t>
  </si>
  <si>
    <t>Membrane bioreactors</t>
  </si>
  <si>
    <t>Gikas</t>
  </si>
  <si>
    <t>http://dx.doi.org/10.1016/j.jenvman.2016.05.061</t>
  </si>
  <si>
    <t>Integrated multimedia filter and carbon filter</t>
  </si>
  <si>
    <t>nanofiltration</t>
  </si>
  <si>
    <t>ultrafiltration</t>
  </si>
  <si>
    <t>Membrane filtration</t>
  </si>
  <si>
    <t>Anaerobic MBR</t>
  </si>
  <si>
    <t>kwh/m3</t>
  </si>
  <si>
    <t>Rohit</t>
  </si>
  <si>
    <t>(ISSN 2250-2459, ISO 9001:2008 Certified Journal, Volume 4, Issue 12, December 2014)</t>
  </si>
  <si>
    <t>Jee</t>
  </si>
  <si>
    <t>http://dx.doi.org/10.1016/j.marpolbul.2017.03.041</t>
  </si>
  <si>
    <t>.</t>
  </si>
  <si>
    <t>m3</t>
  </si>
  <si>
    <t>Aerobic digestion</t>
  </si>
  <si>
    <t>Modified Ludzack-Ettinger</t>
  </si>
  <si>
    <t>Batch Adsorption</t>
  </si>
  <si>
    <t>Ag nanoparticles</t>
  </si>
  <si>
    <t>Facultative lagoon</t>
  </si>
  <si>
    <t>Multi-soil.layering</t>
  </si>
  <si>
    <t>Extracellular Polymeric Substances</t>
  </si>
  <si>
    <t>pristine anammox granules</t>
  </si>
  <si>
    <t>7 o 34</t>
  </si>
  <si>
    <t>A.K. Priya</t>
  </si>
  <si>
    <t>87.12</t>
  </si>
  <si>
    <t>https://doi.org/10.1016/j.jhazmat.2021.126665</t>
  </si>
  <si>
    <t>88.63</t>
  </si>
  <si>
    <t>https://doi.org/10.1016/j.jhazmat.2021.126666</t>
  </si>
  <si>
    <t>99.28</t>
  </si>
  <si>
    <t>Wang, L</t>
  </si>
  <si>
    <t>https://doi.org/10.1016/j.jhazmat.2019.121824</t>
  </si>
  <si>
    <t>Kansas City, M primary</t>
  </si>
  <si>
    <t>Sioux, I primary</t>
  </si>
  <si>
    <t>Joplin, M Secundary</t>
  </si>
  <si>
    <t>Grand Island, N secondary</t>
  </si>
  <si>
    <t>Jefferson City, M primary</t>
  </si>
  <si>
    <t>19-22</t>
  </si>
  <si>
    <t>65,3-82,6</t>
  </si>
  <si>
    <t>38.6</t>
  </si>
  <si>
    <t>77.8</t>
  </si>
  <si>
    <t>52.5</t>
  </si>
  <si>
    <t>4,45-77,7</t>
  </si>
  <si>
    <t>61.7</t>
  </si>
  <si>
    <t>39-0</t>
  </si>
  <si>
    <t>27.3</t>
  </si>
  <si>
    <t>Halttunen, T</t>
  </si>
  <si>
    <t>https://doi.org/10.1016/j.ijfoodmicro.2006.10.040</t>
  </si>
  <si>
    <t>167.5</t>
  </si>
  <si>
    <t>19-29</t>
  </si>
  <si>
    <t>64.6</t>
  </si>
  <si>
    <t>50-70</t>
  </si>
  <si>
    <t>https://doi.org/10.1007/s11356-018-1915-10</t>
  </si>
  <si>
    <t>https://doi.org/10.1007/s11356-018-1915-8</t>
  </si>
  <si>
    <t>https://doi.org/10.1007/s11356-018-1915-9</t>
  </si>
  <si>
    <t>https://doi.org/10.1007/s11356-018-1915-11</t>
  </si>
  <si>
    <t>16.8</t>
  </si>
  <si>
    <t>-7 o 18</t>
  </si>
  <si>
    <t>0.23</t>
  </si>
  <si>
    <t>3,5-6,8</t>
  </si>
  <si>
    <t>0.99</t>
  </si>
  <si>
    <t>13.6</t>
  </si>
  <si>
    <t>Conversion</t>
  </si>
  <si>
    <t>micrograms μg/cap/d</t>
  </si>
  <si>
    <t>Suspended sludge</t>
  </si>
  <si>
    <t>Anaerobic</t>
  </si>
  <si>
    <t>80*</t>
  </si>
  <si>
    <t>77-99*</t>
  </si>
  <si>
    <t>NA-89,5</t>
  </si>
  <si>
    <t>0.27</t>
  </si>
  <si>
    <t>0.25</t>
  </si>
  <si>
    <t>56,5-11,3</t>
  </si>
  <si>
    <t>0-38</t>
  </si>
  <si>
    <t>30-71</t>
  </si>
  <si>
    <t>25 ninguno</t>
  </si>
  <si>
    <t>66,4-32,7</t>
  </si>
  <si>
    <t>62 ninguno</t>
  </si>
  <si>
    <t>3.4</t>
  </si>
  <si>
    <t>*</t>
  </si>
  <si>
    <t>80-90</t>
  </si>
  <si>
    <t>50-100</t>
  </si>
  <si>
    <t>50-75</t>
  </si>
  <si>
    <t>87-43</t>
  </si>
  <si>
    <t>90-45</t>
  </si>
  <si>
    <t>90-49</t>
  </si>
  <si>
    <t>93-55</t>
  </si>
  <si>
    <t>0.39 DDD(gramos)/1000 hab/d in 2012</t>
  </si>
  <si>
    <t>0.63 DDD/1000 hab/d in 2013</t>
  </si>
  <si>
    <t>60-70</t>
  </si>
  <si>
    <t>Saleem, Z</t>
  </si>
  <si>
    <t>https://sci-hub.se/10.1002/jppr.1584</t>
  </si>
  <si>
    <t>99,74 x10^6 DDD pakistan</t>
  </si>
  <si>
    <t>70-99</t>
  </si>
  <si>
    <t>0,07-0,3</t>
  </si>
  <si>
    <t>0_25</t>
  </si>
  <si>
    <t>80-97,7</t>
  </si>
  <si>
    <t>40-60</t>
  </si>
  <si>
    <t>0,05-0,33</t>
  </si>
  <si>
    <t>0,23-1,4</t>
  </si>
  <si>
    <t>30 micro/d/p</t>
  </si>
  <si>
    <t>2,4</t>
  </si>
  <si>
    <t>17_36</t>
  </si>
  <si>
    <t>21672 kg/year italy</t>
  </si>
  <si>
    <t>104,95 x10^6 DDD pakistan</t>
  </si>
  <si>
    <t>40-50</t>
  </si>
  <si>
    <t>200.7 mg/y/inh</t>
  </si>
  <si>
    <t>401.5 mg/y/inh</t>
  </si>
  <si>
    <t>10 T/y usage &amp; 10 emission china</t>
  </si>
  <si>
    <t>7,7-14,3</t>
  </si>
  <si>
    <t>12_70</t>
  </si>
  <si>
    <t>0,66 T/y usage bang &amp; 0,63 emission || 7,61 usage &amp; 7,49 emission thailand</t>
  </si>
  <si>
    <t>15 T/Y usage &amp; 15 emission China</t>
  </si>
  <si>
    <t>0,06-0,17 ng(kg bw)day - fish Netherlands</t>
  </si>
  <si>
    <t>0,3 ng(kg bw)day noruega</t>
  </si>
  <si>
    <t>5,9-7,9 ng(kg bw)d UK</t>
  </si>
  <si>
    <t>0,99 ng(kg bw) d belgic</t>
  </si>
  <si>
    <t>2,58 ng(kg bw)d spaña</t>
  </si>
  <si>
    <t>0,14 ng(kg bw)d  suecia</t>
  </si>
  <si>
    <t>0,09-1,72 ng/kg bw)d china</t>
  </si>
  <si>
    <t>1,4-2,2 ng(kg bw)d japon</t>
  </si>
  <si>
    <t>1,3-3,7 ng(kg bw)d - fish Japan</t>
  </si>
  <si>
    <t>0,45-34 ng(kg bw)d - seafood Japan</t>
  </si>
  <si>
    <t>0,23 ng(kg bw)d USA</t>
  </si>
  <si>
    <t>0,83 pg Kg d children</t>
  </si>
  <si>
    <t>0,25 pg kg d adolescence</t>
  </si>
  <si>
    <t>0,37 pg kg d adult</t>
  </si>
  <si>
    <t>1,2-20 ng/day (diet) Belgium</t>
  </si>
  <si>
    <t>174 ng/day (Netherdands)</t>
  </si>
  <si>
    <t>354-474 ng/day (UK)</t>
  </si>
  <si>
    <t>4-81 ng/day (Norway)</t>
  </si>
  <si>
    <t>0,88 ng/g ww fish marine Alemania</t>
  </si>
  <si>
    <t>70,3 ng/g ww anguila rio</t>
  </si>
  <si>
    <t>0,1 ng/g ww lucio rio</t>
  </si>
  <si>
    <t>114 ng/d - fish Sweden</t>
  </si>
  <si>
    <t>13,3 ng/d - meats  Sweden</t>
  </si>
  <si>
    <t>23,3 ng/d - diary products Sweden</t>
  </si>
  <si>
    <t>11,6 ng/d - eggs Sweden</t>
  </si>
  <si>
    <t>162 ng/d - total intake  Sweden</t>
  </si>
  <si>
    <t>75 r gamma</t>
  </si>
  <si>
    <t>1,74 microgram x 1,97 gramo citrico (naranja, mandarina, limon, pomelo...)</t>
  </si>
  <si>
    <t>0,10 microgram x 7 gramo banana</t>
  </si>
  <si>
    <t>11,1 microgram x person japan 1996</t>
  </si>
  <si>
    <t>8,8 microgram x person japan 1994</t>
  </si>
  <si>
    <t>2,1 microgram x person finland 1980</t>
  </si>
  <si>
    <t>Ishiwata, H</t>
  </si>
  <si>
    <t>https://sci-hub.se/10.3358/shokueishi.40.5_407</t>
  </si>
  <si>
    <t>11,1 micro/persona citricos</t>
  </si>
  <si>
    <t>Ito, Y</t>
  </si>
  <si>
    <t>https://sci-hub.se/10.1021/jf020809q</t>
  </si>
  <si>
    <t>2,5-5 mg/kg imazalil x lemon</t>
  </si>
  <si>
    <t>2,5-5 mg/kg imazalil x orange</t>
  </si>
  <si>
    <t>16,25 kg /persona España</t>
  </si>
  <si>
    <t>2,5-5 mg/kg imazalil x grapefruir (pomelo)</t>
  </si>
  <si>
    <t>2,9 kg /persona Argentina</t>
  </si>
  <si>
    <t>2,012 mg/kg orange children 17kg</t>
  </si>
  <si>
    <t>85-97</t>
  </si>
  <si>
    <t>Imazilil</t>
  </si>
  <si>
    <t>30-70</t>
  </si>
  <si>
    <t>0,03-0,23</t>
  </si>
  <si>
    <t>0,51-6,8</t>
  </si>
  <si>
    <t>20 micro/d/p</t>
  </si>
  <si>
    <t>28_67</t>
  </si>
  <si>
    <t>93-98,8</t>
  </si>
  <si>
    <t>45-90</t>
  </si>
  <si>
    <t>6,5 microg/d/p</t>
  </si>
  <si>
    <t>2-6 miro/d/p</t>
  </si>
  <si>
    <t>13_54</t>
  </si>
  <si>
    <t>0,15  T/y usage bangkok &amp; 0,04 emission ba || 1,71 usage &amp; 0,53 emission thailand</t>
  </si>
  <si>
    <t>30 T/Y usagen &amp; 19 emission China</t>
  </si>
  <si>
    <t>2,5</t>
  </si>
  <si>
    <t>0,69-0,99</t>
  </si>
  <si>
    <t>80 micro/d/p</t>
  </si>
  <si>
    <t>15-30</t>
  </si>
  <si>
    <t>10--50</t>
  </si>
  <si>
    <t>10 , 30</t>
  </si>
  <si>
    <t>20-60</t>
  </si>
  <si>
    <t>https://doi.org/10.1002/etc.2946</t>
  </si>
  <si>
    <t>1.182 g pob/year</t>
  </si>
  <si>
    <t>0.041 g pob/year</t>
  </si>
  <si>
    <t>30-60</t>
  </si>
  <si>
    <t>0.0004 g person/year</t>
  </si>
  <si>
    <t>78 microgram x persona x dia</t>
  </si>
  <si>
    <t>40-98</t>
  </si>
  <si>
    <t>46-60</t>
  </si>
  <si>
    <t>0,01 (DDD/1000/d)</t>
  </si>
  <si>
    <t>2780 kg/year italy</t>
  </si>
  <si>
    <t>10.1016/j.envpol.2014.09.020</t>
  </si>
  <si>
    <r>
      <t>18</t>
    </r>
    <r>
      <rPr>
        <sz val="11"/>
        <color theme="1"/>
        <rFont val="Calibri"/>
        <family val="2"/>
      </rPr>
      <t>±9</t>
    </r>
  </si>
  <si>
    <t>10.1016/j.envpol.2014.09.021</t>
  </si>
  <si>
    <t>10.1016/j.envpol.2014.09.022</t>
  </si>
  <si>
    <t>22186 kg/2007 in Canada</t>
  </si>
  <si>
    <t>13,6-19,21</t>
  </si>
  <si>
    <t>22_68</t>
  </si>
  <si>
    <t>Pub doi (or Link)</t>
  </si>
  <si>
    <t>Compounds</t>
  </si>
  <si>
    <t>Pharmaceutically_predescribed</t>
  </si>
  <si>
    <t>Usage</t>
  </si>
  <si>
    <t>Jing Dang</t>
  </si>
  <si>
    <t>doi: 10.1097/MD.0000000000015273</t>
  </si>
  <si>
    <t>No</t>
  </si>
  <si>
    <t>Manufacturing industries</t>
  </si>
  <si>
    <t>A.Huttner</t>
  </si>
  <si>
    <t>doi.org/10.1016/j.cmi.2019.11.028</t>
  </si>
  <si>
    <t>Yes</t>
  </si>
  <si>
    <t>Antibiotic</t>
  </si>
  <si>
    <t>J.N.Rouzaud</t>
  </si>
  <si>
    <t>doi.org/10.1016/0008-6223(89)90002-X</t>
  </si>
  <si>
    <t>Wood preservatives, insecticides, and coating materials</t>
  </si>
  <si>
    <t>Andrea Konig</t>
  </si>
  <si>
    <t>doi.org/10.1182/blood.V90.2.562</t>
  </si>
  <si>
    <t>Used as  melarsoprol  for the treatment of trypanosomiasis, cancer treatment</t>
  </si>
  <si>
    <t>S, U. KHAN</t>
  </si>
  <si>
    <t>doi.org/10.1111/j.1365-3180.1981.tb00090.x</t>
  </si>
  <si>
    <t>Herbicide</t>
  </si>
  <si>
    <t>new Jersey department for health and senior service</t>
  </si>
  <si>
    <t>nj.gov/health/eoh/rtkweb/documents/fs/0208.pdf</t>
  </si>
  <si>
    <t>Present in coal, and coke oven emissions, and petroleum products.</t>
  </si>
  <si>
    <t>Selda Abyar</t>
  </si>
  <si>
    <t>doi.org/10.1038/s41598-019-51109-9</t>
  </si>
  <si>
    <t>Cancer treatment</t>
  </si>
  <si>
    <t>Michael Pusch</t>
  </si>
  <si>
    <t>DOI: https://doi.org/10.1124/mol.58.3.498</t>
  </si>
  <si>
    <t>Solvent for oils and fats, as a refrigerant and as a dry-cleaning agent</t>
  </si>
  <si>
    <t>John B</t>
  </si>
  <si>
    <t>doi.org/10.1093/jn/130.4.715</t>
  </si>
  <si>
    <t>Essential activator of insulin-mediated reactions</t>
  </si>
  <si>
    <t>Deborah M</t>
  </si>
  <si>
    <t>doi.org/10.2165/00003495-198835040-00003</t>
  </si>
  <si>
    <t> Bacterial infections, including skin infections, bone and joint infections, respiratory or sinus infections, urinary tract infections, and certain types of diarrhea</t>
  </si>
  <si>
    <t>Phyllis R</t>
  </si>
  <si>
    <t>doi.org/10.2165/00003495-197509060-00003</t>
  </si>
  <si>
    <t>yes</t>
  </si>
  <si>
    <t>Skin infections, jock itch, ringworm, and candidiasis.</t>
  </si>
  <si>
    <t>Amy A.Jones</t>
  </si>
  <si>
    <t>doi.org/10.1016/S0026-0495(97)90135-9</t>
  </si>
  <si>
    <t>Food supplement</t>
  </si>
  <si>
    <t>J.-Y. Chin</t>
  </si>
  <si>
    <t>doi:10.1111/j.1600-0668.2012.00796.x</t>
  </si>
  <si>
    <t>Pest repellent and deodorant</t>
  </si>
  <si>
    <t>Timothy D</t>
  </si>
  <si>
    <t>doi:10.1021/ja00192a052 </t>
  </si>
  <si>
    <t xml:space="preserve">Organic Solvant </t>
  </si>
  <si>
    <t>Moncada</t>
  </si>
  <si>
    <t>Environmental Fate of Diuron (psu.edu)</t>
  </si>
  <si>
    <t>Leigh Henderson</t>
  </si>
  <si>
    <t>doi:10.1016/j.mrrev.2007.03.001</t>
  </si>
  <si>
    <t>Production of Styrene and other industrial uses (paint solvent, an
anti-knock substance in motor and aviation fuel)</t>
  </si>
  <si>
    <t>Mark Zervos</t>
  </si>
  <si>
    <t>https://doi.org/10.1016/0924-8579(93)90009-T</t>
  </si>
  <si>
    <t>Fungal infections</t>
  </si>
  <si>
    <t>AleksandraFilipović</t>
  </si>
  <si>
    <t>doi.org/10.1016/j.cbpc.2021.109123</t>
  </si>
  <si>
    <t>PAH</t>
  </si>
  <si>
    <t>Kielhorn</t>
  </si>
  <si>
    <t>Microsoft Word - CICAD 70 - Heptachlor Final.doc (who.int)</t>
  </si>
  <si>
    <t>insecticides</t>
  </si>
  <si>
    <t>MikaelRemberger</t>
  </si>
  <si>
    <t>doi.org/10.1016/S0045-6535(03)00758-6</t>
  </si>
  <si>
    <t xml:space="preserve">Brominated flame retardent </t>
  </si>
  <si>
    <t>Jonathan L</t>
  </si>
  <si>
    <t>doi:10.1016/j.scitotenv.2005.03.014</t>
  </si>
  <si>
    <t>Fungicide,  manufacture of dyes, synthesis of organic chemicals, rubber and in wood preservation. </t>
  </si>
  <si>
    <t>Hamid Reza Sadeghnia</t>
  </si>
  <si>
    <t>DOI: 10.3109/0886022X.2013.815546</t>
  </si>
  <si>
    <t>Industry for hyraulic fluids, insecticide, herbicide and fungicide</t>
  </si>
  <si>
    <t>Siegel, M. R.</t>
  </si>
  <si>
    <t>PlantDisease78n10_971.pdf (apsnet.org)</t>
  </si>
  <si>
    <t>Pesticide</t>
  </si>
  <si>
    <t xml:space="preserve"> Kirchberg</t>
  </si>
  <si>
    <t>DOI: 10.1002/anie.201002214</t>
  </si>
  <si>
    <t>Production of thermoplastic resins</t>
  </si>
  <si>
    <t>Sebastian R</t>
  </si>
  <si>
    <t>doi.org/10.1128/AEM.67.12.5403-5409.2001</t>
  </si>
  <si>
    <t>Laura Monclús</t>
  </si>
  <si>
    <t>doi.org/10.1016/j.scitotenv.2020.141437</t>
  </si>
  <si>
    <t>Industry</t>
  </si>
  <si>
    <t>NJ Langford</t>
  </si>
  <si>
    <t>doi.org/10.1038/sj.jhh.1000896</t>
  </si>
  <si>
    <t>Medicine, industry…</t>
  </si>
  <si>
    <t>Annette W</t>
  </si>
  <si>
    <t>doi.org/10.1586/14787210.4.2.171</t>
  </si>
  <si>
    <t> The treatment of superficial and cutaneous disease</t>
  </si>
  <si>
    <t>Ralf Preuss</t>
  </si>
  <si>
    <t>DOI 10.1007/s00420-003-0458-1</t>
  </si>
  <si>
    <t>The synthesis of phthalate plasticisers and resins</t>
  </si>
  <si>
    <t>Donald G</t>
  </si>
  <si>
    <t>doi.org/10.1081/CLT-100102423</t>
  </si>
  <si>
    <t>J Liu</t>
  </si>
  <si>
    <t>doi.org/10.1016/B978-0-12-386454-3.00177-9</t>
  </si>
  <si>
    <t>Fungicide</t>
  </si>
  <si>
    <t>L. Cox</t>
  </si>
  <si>
    <t>doi: 10.2136/sssaj2001.1688</t>
  </si>
  <si>
    <t>Philip A</t>
  </si>
  <si>
    <t>doi:10.1001/archinte.163.4.402</t>
  </si>
  <si>
    <t>LATURNUS</t>
  </si>
  <si>
    <t>doi:10.1023/a:1019887505651 </t>
  </si>
  <si>
    <t>production of Teflon and other uses…</t>
  </si>
  <si>
    <t>Yang Li</t>
  </si>
  <si>
    <t>doi.org/10.1016/j.chemosphere.2021.131300</t>
  </si>
  <si>
    <t>DARRELL</t>
  </si>
  <si>
    <t>doi: 10.1136/jcp.21.2.202</t>
  </si>
  <si>
    <t>Antibiotics for bacterial infections</t>
  </si>
  <si>
    <t>Anne T</t>
  </si>
  <si>
    <t> doi:10.1001/archpsyc.57.5.503</t>
  </si>
  <si>
    <t>Antidepressant</t>
  </si>
  <si>
    <t>Maret</t>
  </si>
  <si>
    <t>doi.org/10.1016/j.jtemb.2006.01.006</t>
  </si>
  <si>
    <t>supplement</t>
  </si>
  <si>
    <t>Shen</t>
  </si>
  <si>
    <t>doi: 10.1016/j.pestbp.2017.04.010</t>
  </si>
  <si>
    <t>Metaflumizona</t>
  </si>
  <si>
    <t>Domestic compounds</t>
  </si>
  <si>
    <t>pescado</t>
  </si>
  <si>
    <t>suecia 26,6kg/persona/año</t>
  </si>
  <si>
    <t>ue 24,4 kg/persona/año</t>
  </si>
  <si>
    <t>alemania 13,4 kg/persona/año</t>
  </si>
  <si>
    <t>españa 25,49 kg/persona/año</t>
  </si>
  <si>
    <t>usa 7,3 kg/persona/año</t>
  </si>
  <si>
    <t>paises bajos 21,1 kg/y/p</t>
  </si>
  <si>
    <t>carne</t>
  </si>
  <si>
    <t>suecia 85 kg/persona/año</t>
  </si>
  <si>
    <t xml:space="preserve">USA 120 kg/persona/año </t>
  </si>
  <si>
    <t>leche</t>
  </si>
  <si>
    <t>suecia 355,8 kg/persona/año</t>
  </si>
  <si>
    <t>españa 72,8 l/persona/año</t>
  </si>
  <si>
    <t>usa 21250 mil toneladas/año</t>
  </si>
  <si>
    <t>huevos</t>
  </si>
  <si>
    <t>españa 8,57 kg/persona año</t>
  </si>
  <si>
    <t>consumo comida</t>
  </si>
  <si>
    <t>españa 662,5 kg/persona/año</t>
  </si>
  <si>
    <t>derivados leche</t>
  </si>
  <si>
    <t>españa 39,6 kg/persona/año</t>
  </si>
  <si>
    <t>sardinas</t>
  </si>
  <si>
    <t>españa 1,45 kg/persona/año</t>
  </si>
  <si>
    <t>aceite</t>
  </si>
  <si>
    <t>españa 12,66 l/persona/año</t>
  </si>
  <si>
    <t>fruta</t>
  </si>
  <si>
    <t>españa 99,5 kg/persona/año</t>
  </si>
  <si>
    <t>manzana</t>
  </si>
  <si>
    <t>usa 20% total fruta</t>
  </si>
  <si>
    <t>89,3 millones toneladas (4% usa) = 3,572 millones toneladas</t>
  </si>
  <si>
    <t>patatas</t>
  </si>
  <si>
    <t>usa 55 kg/persona/año</t>
  </si>
  <si>
    <t xml:space="preserve">naranja </t>
  </si>
  <si>
    <t>17,36 kg españa 2017</t>
  </si>
  <si>
    <t>mandarina</t>
  </si>
  <si>
    <t>21,3 kg españa 2013</t>
  </si>
  <si>
    <t>16,2 kg españa 2019</t>
  </si>
  <si>
    <t>marisco</t>
  </si>
  <si>
    <t>0,067 kg marisco dia persona</t>
  </si>
  <si>
    <t>R1 (P+P+WL)</t>
  </si>
  <si>
    <t>Type</t>
  </si>
  <si>
    <t>PRF</t>
  </si>
  <si>
    <t>1.1.1-Tricloroetà</t>
  </si>
  <si>
    <t>1.2-Dicloroetà</t>
  </si>
  <si>
    <t>2-etilhelix</t>
  </si>
  <si>
    <t>Alaclor</t>
  </si>
  <si>
    <t>Amoxicillina</t>
  </si>
  <si>
    <t>Antracè</t>
  </si>
  <si>
    <t>Atrazina</t>
  </si>
  <si>
    <t>Benzo(b)fluorantè</t>
  </si>
  <si>
    <t>Tetraclorur de carboni</t>
  </si>
  <si>
    <t>Clorobenzè</t>
  </si>
  <si>
    <t>Clorpirifòs</t>
  </si>
  <si>
    <t>Ciprofloxacina</t>
  </si>
  <si>
    <t>Cloroalcans</t>
  </si>
  <si>
    <t>Clotrimazol</t>
  </si>
  <si>
    <t>Diclorobenzè</t>
  </si>
  <si>
    <t>Diclorvós</t>
  </si>
  <si>
    <t>Etilbenzè</t>
  </si>
  <si>
    <t>Fluconazol</t>
  </si>
  <si>
    <t>Fluorantè</t>
  </si>
  <si>
    <t>Fluorurs</t>
  </si>
  <si>
    <t>Hexabromociclodecà</t>
  </si>
  <si>
    <t>Hexaclorobutadiè</t>
  </si>
  <si>
    <t>Indeno</t>
  </si>
  <si>
    <t>Metolaclor</t>
  </si>
  <si>
    <t>Miconazol</t>
  </si>
  <si>
    <t>Naftalè</t>
  </si>
  <si>
    <t>Nonilfenols</t>
  </si>
  <si>
    <t>Octilfenols</t>
  </si>
  <si>
    <t>Pentaclorobenzè</t>
  </si>
  <si>
    <t>Àcid perfluoro-octanosulfònic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</si>
  <si>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</si>
  <si>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</si>
  <si>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</si>
  <si>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</si>
  <si>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</si>
  <si>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</si>
  <si>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</si>
  <si>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</si>
  <si>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</si>
  <si>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Trimetoprim</t>
  </si>
  <si>
    <t>Venlafaxina</t>
  </si>
  <si>
    <t>Xilè</t>
  </si>
  <si>
    <t>p.p-DDT</t>
  </si>
  <si>
    <t>Clofenvinfós</t>
  </si>
  <si>
    <t>Crom</t>
  </si>
  <si>
    <t>Coure</t>
  </si>
  <si>
    <t>Arsènic</t>
  </si>
  <si>
    <t>Cadmi</t>
  </si>
  <si>
    <t>Plom</t>
  </si>
  <si>
    <t>Mercuri</t>
  </si>
  <si>
    <t>Niquel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</si>
</sst>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0"/>
    <numFmt numFmtId="165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BFF"/>
      <name val="-Apple-System"/>
      <charset val="1"/>
    </font>
    <font>
      <sz val="11"/>
      <color rgb="FF212529"/>
      <name val="-Apple-System"/>
      <charset val="1"/>
    </font>
    <font>
      <u/>
      <sz val="11"/>
      <color rgb="FF0563C1"/>
      <name val="Calibri"/>
      <family val="2"/>
    </font>
    <font>
      <sz val="11"/>
      <color rgb="FF333333"/>
      <name val="Source Sans Pro"/>
      <family val="2"/>
    </font>
    <font>
      <sz val="12"/>
      <color rgb="FF343332"/>
      <name val="GT America Standard"/>
      <charset val="1"/>
    </font>
    <font>
      <sz val="11"/>
      <color theme="1" tint="4.9989318521683403E-2"/>
      <name val="Calibri"/>
      <family val="2"/>
      <scheme val="minor"/>
    </font>
    <font>
      <sz val="10"/>
      <color theme="1"/>
      <name val="Liberation Sans"/>
      <family val="2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A9B7C6"/>
      <name val="JetBrains Mono"/>
      <family val="3"/>
    </font>
    <font>
      <sz val="11"/>
      <color theme="10"/>
      <name val="Calibri"/>
      <family val="2"/>
      <scheme val="minor"/>
    </font>
    <font>
      <u/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CFCF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D7D31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21" fillId="45" borderId="0" applyNumberFormat="0" applyBorder="0" applyAlignment="0" applyProtection="0"/>
  </cellStyleXfs>
  <cellXfs count="163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3" borderId="0" xfId="0" applyNumberFormat="1" applyFill="1"/>
    <xf numFmtId="1" fontId="0" fillId="0" borderId="0" xfId="0" applyNumberFormat="1"/>
    <xf numFmtId="0" fontId="0" fillId="8" borderId="0" xfId="0" applyFill="1"/>
    <xf numFmtId="164" fontId="0" fillId="3" borderId="0" xfId="0" applyNumberFormat="1" applyFill="1"/>
    <xf numFmtId="0" fontId="2" fillId="8" borderId="0" xfId="1" applyFill="1" applyAlignment="1"/>
    <xf numFmtId="17" fontId="0" fillId="0" borderId="0" xfId="0" applyNumberFormat="1"/>
    <xf numFmtId="0" fontId="0" fillId="9" borderId="0" xfId="0" applyFill="1"/>
    <xf numFmtId="0" fontId="2" fillId="9" borderId="0" xfId="1" applyFill="1" applyAlignment="1"/>
    <xf numFmtId="0" fontId="2" fillId="0" borderId="0" xfId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12" borderId="0" xfId="1" applyFill="1"/>
    <xf numFmtId="0" fontId="4" fillId="12" borderId="0" xfId="0" quotePrefix="1" applyFont="1" applyFill="1" applyAlignment="1">
      <alignment wrapText="1"/>
    </xf>
    <xf numFmtId="0" fontId="4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5" fillId="0" borderId="0" xfId="0" applyFont="1" applyAlignment="1">
      <alignment wrapText="1"/>
    </xf>
    <xf numFmtId="0" fontId="0" fillId="15" borderId="0" xfId="0" applyFill="1"/>
    <xf numFmtId="0" fontId="0" fillId="0" borderId="0" xfId="0" applyAlignment="1">
      <alignment vertical="center"/>
    </xf>
    <xf numFmtId="0" fontId="2" fillId="15" borderId="0" xfId="1" applyFill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7" fillId="0" borderId="0" xfId="0" applyFont="1"/>
    <xf numFmtId="0" fontId="0" fillId="0" borderId="0" xfId="0" applyAlignment="1">
      <alignment horizontal="right"/>
    </xf>
    <xf numFmtId="0" fontId="2" fillId="0" borderId="0" xfId="1" applyFill="1"/>
    <xf numFmtId="17" fontId="0" fillId="0" borderId="0" xfId="0" applyNumberFormat="1" applyAlignment="1">
      <alignment horizontal="right"/>
    </xf>
    <xf numFmtId="0" fontId="8" fillId="0" borderId="0" xfId="0" applyFont="1"/>
    <xf numFmtId="0" fontId="2" fillId="16" borderId="0" xfId="1" applyFill="1" applyAlignment="1">
      <alignment wrapText="1"/>
    </xf>
    <xf numFmtId="0" fontId="10" fillId="0" borderId="0" xfId="0" applyFont="1"/>
    <xf numFmtId="0" fontId="2" fillId="21" borderId="0" xfId="1" applyFill="1"/>
    <xf numFmtId="0" fontId="11" fillId="0" borderId="0" xfId="0" applyFont="1"/>
    <xf numFmtId="0" fontId="2" fillId="23" borderId="0" xfId="1" applyFill="1" applyAlignment="1">
      <alignment wrapText="1"/>
    </xf>
    <xf numFmtId="0" fontId="2" fillId="17" borderId="0" xfId="1" applyFill="1"/>
    <xf numFmtId="0" fontId="2" fillId="24" borderId="0" xfId="1" applyFill="1"/>
    <xf numFmtId="0" fontId="2" fillId="27" borderId="0" xfId="1" applyFill="1"/>
    <xf numFmtId="3" fontId="5" fillId="27" borderId="0" xfId="0" applyNumberFormat="1" applyFont="1" applyFill="1" applyAlignment="1">
      <alignment wrapText="1"/>
    </xf>
    <xf numFmtId="0" fontId="2" fillId="28" borderId="0" xfId="1" applyFill="1"/>
    <xf numFmtId="0" fontId="2" fillId="22" borderId="0" xfId="1" applyFill="1"/>
    <xf numFmtId="0" fontId="5" fillId="22" borderId="0" xfId="0" applyFont="1" applyFill="1" applyAlignment="1">
      <alignment wrapText="1"/>
    </xf>
    <xf numFmtId="0" fontId="12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5" fillId="0" borderId="0" xfId="0" applyFont="1"/>
    <xf numFmtId="0" fontId="0" fillId="38" borderId="0" xfId="0" applyFill="1"/>
    <xf numFmtId="0" fontId="11" fillId="38" borderId="0" xfId="0" applyFont="1" applyFill="1"/>
    <xf numFmtId="0" fontId="6" fillId="0" borderId="0" xfId="0" applyFont="1" applyAlignment="1">
      <alignment wrapText="1"/>
    </xf>
    <xf numFmtId="0" fontId="6" fillId="17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6" fillId="19" borderId="0" xfId="0" applyFont="1" applyFill="1" applyAlignment="1">
      <alignment wrapText="1"/>
    </xf>
    <xf numFmtId="0" fontId="6" fillId="20" borderId="0" xfId="0" applyFont="1" applyFill="1"/>
    <xf numFmtId="0" fontId="6" fillId="21" borderId="0" xfId="0" applyFont="1" applyFill="1"/>
    <xf numFmtId="3" fontId="6" fillId="0" borderId="0" xfId="0" applyNumberFormat="1" applyFont="1"/>
    <xf numFmtId="0" fontId="6" fillId="26" borderId="0" xfId="0" applyFont="1" applyFill="1"/>
    <xf numFmtId="0" fontId="6" fillId="28" borderId="0" xfId="0" applyFont="1" applyFill="1"/>
    <xf numFmtId="0" fontId="6" fillId="17" borderId="0" xfId="0" applyFont="1" applyFill="1"/>
    <xf numFmtId="0" fontId="6" fillId="22" borderId="0" xfId="0" applyFont="1" applyFill="1"/>
    <xf numFmtId="0" fontId="6" fillId="25" borderId="0" xfId="0" applyFont="1" applyFill="1"/>
    <xf numFmtId="11" fontId="6" fillId="0" borderId="0" xfId="0" applyNumberFormat="1" applyFont="1"/>
    <xf numFmtId="0" fontId="6" fillId="27" borderId="0" xfId="0" applyFont="1" applyFill="1"/>
    <xf numFmtId="3" fontId="6" fillId="27" borderId="0" xfId="0" applyNumberFormat="1" applyFont="1" applyFill="1"/>
    <xf numFmtId="0" fontId="6" fillId="19" borderId="0" xfId="0" applyFont="1" applyFill="1"/>
    <xf numFmtId="0" fontId="6" fillId="29" borderId="0" xfId="0" applyFont="1" applyFill="1"/>
    <xf numFmtId="11" fontId="6" fillId="22" borderId="0" xfId="0" applyNumberFormat="1" applyFont="1" applyFill="1"/>
    <xf numFmtId="0" fontId="6" fillId="30" borderId="0" xfId="0" applyFont="1" applyFill="1"/>
    <xf numFmtId="0" fontId="6" fillId="31" borderId="0" xfId="0" applyFont="1" applyFill="1"/>
    <xf numFmtId="3" fontId="6" fillId="25" borderId="0" xfId="0" applyNumberFormat="1" applyFont="1" applyFill="1"/>
    <xf numFmtId="0" fontId="6" fillId="32" borderId="0" xfId="0" applyFont="1" applyFill="1"/>
    <xf numFmtId="0" fontId="6" fillId="17" borderId="0" xfId="0" quotePrefix="1" applyFont="1" applyFill="1"/>
    <xf numFmtId="0" fontId="6" fillId="33" borderId="0" xfId="0" applyFont="1" applyFill="1"/>
    <xf numFmtId="0" fontId="6" fillId="34" borderId="0" xfId="0" applyFont="1" applyFill="1"/>
    <xf numFmtId="0" fontId="6" fillId="24" borderId="0" xfId="0" applyFont="1" applyFill="1"/>
    <xf numFmtId="0" fontId="13" fillId="0" borderId="0" xfId="0" applyFont="1"/>
    <xf numFmtId="6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/>
    <xf numFmtId="16" fontId="0" fillId="0" borderId="0" xfId="0" applyNumberFormat="1"/>
    <xf numFmtId="0" fontId="17" fillId="0" borderId="0" xfId="0" applyFont="1"/>
    <xf numFmtId="3" fontId="0" fillId="0" borderId="0" xfId="0" applyNumberFormat="1"/>
    <xf numFmtId="0" fontId="0" fillId="0" borderId="0" xfId="0" applyAlignment="1">
      <alignment vertical="center" wrapText="1"/>
    </xf>
    <xf numFmtId="0" fontId="6" fillId="39" borderId="4" xfId="0" applyFont="1" applyFill="1" applyBorder="1"/>
    <xf numFmtId="0" fontId="0" fillId="40" borderId="0" xfId="0" applyFill="1"/>
    <xf numFmtId="0" fontId="18" fillId="0" borderId="0" xfId="0" applyFont="1"/>
    <xf numFmtId="0" fontId="14" fillId="40" borderId="0" xfId="0" applyFont="1" applyFill="1"/>
    <xf numFmtId="0" fontId="18" fillId="40" borderId="0" xfId="0" applyFont="1" applyFill="1"/>
    <xf numFmtId="0" fontId="4" fillId="0" borderId="0" xfId="0" applyFont="1"/>
    <xf numFmtId="0" fontId="6" fillId="41" borderId="0" xfId="0" applyFont="1" applyFill="1"/>
    <xf numFmtId="0" fontId="2" fillId="41" borderId="0" xfId="1" applyFill="1"/>
    <xf numFmtId="0" fontId="0" fillId="41" borderId="0" xfId="0" applyFill="1"/>
    <xf numFmtId="0" fontId="0" fillId="0" borderId="1" xfId="0" applyBorder="1"/>
    <xf numFmtId="0" fontId="2" fillId="2" borderId="0" xfId="1" applyFill="1"/>
    <xf numFmtId="0" fontId="0" fillId="0" borderId="2" xfId="0" applyBorder="1"/>
    <xf numFmtId="0" fontId="0" fillId="0" borderId="3" xfId="0" applyBorder="1"/>
    <xf numFmtId="0" fontId="6" fillId="0" borderId="0" xfId="0" quotePrefix="1" applyFont="1"/>
    <xf numFmtId="0" fontId="2" fillId="0" borderId="0" xfId="1" applyFill="1" applyAlignment="1"/>
    <xf numFmtId="0" fontId="6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42" borderId="0" xfId="0" applyFont="1" applyFill="1" applyAlignment="1">
      <alignment horizontal="center" vertical="center"/>
    </xf>
    <xf numFmtId="3" fontId="6" fillId="42" borderId="0" xfId="0" applyNumberFormat="1" applyFont="1" applyFill="1" applyAlignment="1">
      <alignment horizontal="center" vertical="center"/>
    </xf>
    <xf numFmtId="11" fontId="6" fillId="42" borderId="0" xfId="0" applyNumberFormat="1" applyFont="1" applyFill="1" applyAlignment="1">
      <alignment horizontal="center" vertical="center"/>
    </xf>
    <xf numFmtId="0" fontId="5" fillId="42" borderId="0" xfId="0" applyFont="1" applyFill="1" applyAlignment="1">
      <alignment horizontal="center" vertical="center"/>
    </xf>
    <xf numFmtId="3" fontId="5" fillId="42" borderId="0" xfId="0" applyNumberFormat="1" applyFont="1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6" fillId="43" borderId="0" xfId="0" applyFont="1" applyFill="1" applyAlignment="1">
      <alignment horizontal="center" vertical="center"/>
    </xf>
    <xf numFmtId="0" fontId="6" fillId="44" borderId="0" xfId="0" applyFont="1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2" fillId="46" borderId="0" xfId="1" applyFill="1" applyAlignment="1">
      <alignment horizontal="center" vertical="center"/>
    </xf>
    <xf numFmtId="0" fontId="6" fillId="46" borderId="0" xfId="0" applyFont="1" applyFill="1" applyAlignment="1">
      <alignment horizontal="center" vertical="center"/>
    </xf>
    <xf numFmtId="3" fontId="6" fillId="46" borderId="0" xfId="0" applyNumberFormat="1" applyFont="1" applyFill="1" applyAlignment="1">
      <alignment horizontal="center" vertical="center"/>
    </xf>
    <xf numFmtId="0" fontId="15" fillId="4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8" fillId="47" borderId="0" xfId="2" applyNumberFormat="1" applyFont="1" applyFill="1" applyAlignment="1">
      <alignment wrapText="1"/>
    </xf>
    <xf numFmtId="165" fontId="22" fillId="45" borderId="0" xfId="3" applyNumberFormat="1" applyFont="1" applyAlignment="1">
      <alignment wrapText="1"/>
    </xf>
    <xf numFmtId="165" fontId="0" fillId="47" borderId="0" xfId="2" applyNumberFormat="1" applyFont="1" applyFill="1"/>
    <xf numFmtId="0" fontId="16" fillId="45" borderId="0" xfId="3" applyFont="1"/>
    <xf numFmtId="165" fontId="0" fillId="2" borderId="0" xfId="2" applyNumberFormat="1" applyFont="1" applyFill="1"/>
    <xf numFmtId="0" fontId="16" fillId="2" borderId="0" xfId="3" applyFont="1" applyFill="1"/>
    <xf numFmtId="0" fontId="0" fillId="47" borderId="0" xfId="0" applyFill="1"/>
    <xf numFmtId="2" fontId="20" fillId="44" borderId="0" xfId="0" applyNumberFormat="1" applyFont="1" applyFill="1" applyAlignment="1">
      <alignment wrapText="1"/>
    </xf>
    <xf numFmtId="2" fontId="20" fillId="48" borderId="0" xfId="0" applyNumberFormat="1" applyFont="1" applyFill="1" applyAlignment="1">
      <alignment wrapText="1"/>
    </xf>
    <xf numFmtId="49" fontId="0" fillId="44" borderId="0" xfId="0" applyNumberFormat="1" applyFill="1" applyAlignment="1">
      <alignment horizontal="left"/>
    </xf>
    <xf numFmtId="0" fontId="18" fillId="44" borderId="0" xfId="0" applyFont="1" applyFill="1"/>
    <xf numFmtId="0" fontId="0" fillId="48" borderId="0" xfId="0" applyFill="1"/>
    <xf numFmtId="0" fontId="0" fillId="44" borderId="0" xfId="0" applyFill="1"/>
    <xf numFmtId="49" fontId="0" fillId="2" borderId="0" xfId="0" applyNumberFormat="1" applyFill="1" applyAlignment="1">
      <alignment horizontal="left"/>
    </xf>
    <xf numFmtId="49" fontId="0" fillId="46" borderId="0" xfId="0" applyNumberFormat="1" applyFill="1" applyAlignment="1">
      <alignment horizontal="left"/>
    </xf>
    <xf numFmtId="0" fontId="0" fillId="46" borderId="0" xfId="0" applyFill="1"/>
    <xf numFmtId="165" fontId="0" fillId="46" borderId="0" xfId="2" applyNumberFormat="1" applyFont="1" applyFill="1"/>
    <xf numFmtId="0" fontId="16" fillId="46" borderId="0" xfId="3" applyFont="1" applyFill="1"/>
    <xf numFmtId="0" fontId="0" fillId="46" borderId="0" xfId="0" applyFill="1" applyAlignment="1">
      <alignment horizontal="left" vertical="center"/>
    </xf>
    <xf numFmtId="0" fontId="18" fillId="49" borderId="0" xfId="0" applyFont="1" applyFill="1"/>
    <xf numFmtId="165" fontId="18" fillId="50" borderId="0" xfId="0" applyNumberFormat="1" applyFont="1" applyFill="1"/>
    <xf numFmtId="0" fontId="16" fillId="51" borderId="0" xfId="0" applyFont="1" applyFill="1"/>
    <xf numFmtId="165" fontId="6" fillId="46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65" fontId="6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25" fillId="46" borderId="0" xfId="0" applyFont="1" applyFill="1" applyAlignment="1">
      <alignment horizontal="center" vertical="center"/>
    </xf>
  </cellXfs>
  <cellStyles count="4">
    <cellStyle name="Énfasis2" xfId="3" builtinId="33"/>
    <cellStyle name="Hipervínculo" xfId="1" builtinId="8"/>
    <cellStyle name="Normal" xfId="0" builtinId="0"/>
    <cellStyle name="Porcentaje" xfId="2" builtinId="5"/>
  </cellStyles>
  <dxfs count="1">
    <dxf>
      <fill>
        <patternFill>
          <bgColor rgb="FF98D7E0"/>
        </patternFill>
      </fill>
    </dxf>
  </dxfs>
  <tableStyles count="0" defaultTableStyle="TableStyleMedium2" defaultPivotStyle="PivotStyleMedium9"/>
  <colors>
    <mruColors>
      <color rgb="FF98D7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cra-my.sharepoint.com/personal/lcorominas_icra_cat/Documents/Projectes%20ongoing/TRAC&#807;A/removal%20in%20WWTPs/Pistocci/revision/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d properties"/>
      <sheetName val="biowin"/>
      <sheetName val="ACD OPERA"/>
      <sheetName val="JDS4"/>
      <sheetName val="UFZ"/>
      <sheetName val="WATSON"/>
      <sheetName val="EF3.0emissions"/>
      <sheetName val="NORMAN (PNEC)"/>
      <sheetName val="Posthuma et al. 2019"/>
      <sheetName val="UFZ_compiled toxicity"/>
      <sheetName val="measured removal 4th_st"/>
      <sheetName val="total pollution proxy substance"/>
      <sheetName val="Summary"/>
      <sheetName val="Readme"/>
      <sheetName val="toxicity graphs"/>
    </sheetNames>
    <sheetDataSet>
      <sheetData sheetId="0"/>
      <sheetData sheetId="1">
        <row r="1">
          <cell r="A1" t="str">
            <v>CASRN</v>
          </cell>
          <cell r="J1" t="str">
            <v>DT50 in rivers, days</v>
          </cell>
        </row>
        <row r="2">
          <cell r="A2" t="str">
            <v>29331-92-8</v>
          </cell>
          <cell r="J2">
            <v>100</v>
          </cell>
        </row>
        <row r="3">
          <cell r="A3" t="str">
            <v>29878-31-7</v>
          </cell>
          <cell r="J3">
            <v>10</v>
          </cell>
        </row>
        <row r="4">
          <cell r="J4">
            <v>100</v>
          </cell>
        </row>
        <row r="5">
          <cell r="A5" t="str">
            <v>1418095-02-9</v>
          </cell>
          <cell r="J5">
            <v>100</v>
          </cell>
        </row>
        <row r="6">
          <cell r="A6" t="str">
            <v>5336-90-3</v>
          </cell>
          <cell r="J6">
            <v>10</v>
          </cell>
        </row>
        <row r="7">
          <cell r="A7" t="str">
            <v>80685-22-9</v>
          </cell>
          <cell r="J7">
            <v>100</v>
          </cell>
        </row>
        <row r="8">
          <cell r="A8" t="str">
            <v>NOCAS_1017801</v>
          </cell>
          <cell r="J8">
            <v>10</v>
          </cell>
        </row>
        <row r="9">
          <cell r="A9" t="str">
            <v>NOCAS_891457</v>
          </cell>
          <cell r="J9">
            <v>100</v>
          </cell>
        </row>
        <row r="10">
          <cell r="A10" t="str">
            <v>NOCAS_1017811</v>
          </cell>
          <cell r="J10">
            <v>10</v>
          </cell>
        </row>
        <row r="11">
          <cell r="A11" t="str">
            <v>51338-27-3</v>
          </cell>
          <cell r="J11">
            <v>10</v>
          </cell>
        </row>
        <row r="12">
          <cell r="A12" t="str">
            <v>2768-02-7</v>
          </cell>
          <cell r="J12">
            <v>10</v>
          </cell>
        </row>
        <row r="13">
          <cell r="A13" t="str">
            <v>100-02-7</v>
          </cell>
          <cell r="J13">
            <v>100</v>
          </cell>
        </row>
        <row r="14">
          <cell r="A14" t="str">
            <v>100-20-9</v>
          </cell>
          <cell r="J14">
            <v>100</v>
          </cell>
        </row>
        <row r="15">
          <cell r="A15" t="str">
            <v>100-23-2</v>
          </cell>
          <cell r="J15">
            <v>100</v>
          </cell>
        </row>
        <row r="16">
          <cell r="A16" t="str">
            <v>100-61-8</v>
          </cell>
          <cell r="J16">
            <v>100</v>
          </cell>
        </row>
        <row r="17">
          <cell r="A17" t="str">
            <v>100643-71-8</v>
          </cell>
          <cell r="J17">
            <v>100</v>
          </cell>
        </row>
        <row r="18">
          <cell r="A18" t="str">
            <v>1007-28-9</v>
          </cell>
          <cell r="J18">
            <v>100</v>
          </cell>
        </row>
        <row r="19">
          <cell r="A19" t="str">
            <v>100-88-9</v>
          </cell>
          <cell r="J19">
            <v>100</v>
          </cell>
        </row>
        <row r="20">
          <cell r="A20" t="str">
            <v>100-97-0</v>
          </cell>
          <cell r="J20">
            <v>100</v>
          </cell>
        </row>
        <row r="21">
          <cell r="A21" t="str">
            <v>101-20-2</v>
          </cell>
          <cell r="J21">
            <v>100</v>
          </cell>
        </row>
        <row r="22">
          <cell r="A22" t="str">
            <v>101-21-3</v>
          </cell>
          <cell r="J22">
            <v>100</v>
          </cell>
        </row>
        <row r="23">
          <cell r="A23" t="str">
            <v>101-42-8</v>
          </cell>
          <cell r="J23">
            <v>10</v>
          </cell>
        </row>
        <row r="24">
          <cell r="A24" t="str">
            <v>101463-69-8</v>
          </cell>
          <cell r="J24">
            <v>100</v>
          </cell>
        </row>
        <row r="25">
          <cell r="A25" t="str">
            <v>1014-70-6</v>
          </cell>
          <cell r="J25">
            <v>100</v>
          </cell>
        </row>
        <row r="26">
          <cell r="A26" t="str">
            <v>10161-33-8</v>
          </cell>
          <cell r="J26">
            <v>100</v>
          </cell>
        </row>
        <row r="27">
          <cell r="A27" t="str">
            <v>101-72-4</v>
          </cell>
          <cell r="J27">
            <v>100</v>
          </cell>
        </row>
        <row r="28">
          <cell r="A28" t="str">
            <v>10172-60-8</v>
          </cell>
          <cell r="J28">
            <v>100</v>
          </cell>
        </row>
        <row r="29">
          <cell r="A29" t="str">
            <v>101-77-9</v>
          </cell>
          <cell r="J29">
            <v>100</v>
          </cell>
        </row>
        <row r="30">
          <cell r="A30" t="str">
            <v>102-06-7</v>
          </cell>
          <cell r="J30">
            <v>100</v>
          </cell>
        </row>
        <row r="31">
          <cell r="A31" t="str">
            <v>102-07-8</v>
          </cell>
          <cell r="J31">
            <v>10</v>
          </cell>
        </row>
        <row r="32">
          <cell r="A32" t="str">
            <v>10238-21-8</v>
          </cell>
          <cell r="J32">
            <v>100</v>
          </cell>
        </row>
        <row r="33">
          <cell r="A33" t="str">
            <v>1025-15-6</v>
          </cell>
          <cell r="J33">
            <v>100</v>
          </cell>
        </row>
        <row r="34">
          <cell r="A34" t="str">
            <v>102-69-2</v>
          </cell>
          <cell r="J34">
            <v>100</v>
          </cell>
        </row>
        <row r="35">
          <cell r="A35" t="str">
            <v>102-76-1</v>
          </cell>
          <cell r="J35">
            <v>10</v>
          </cell>
        </row>
        <row r="36">
          <cell r="A36" t="str">
            <v>102767-28-2</v>
          </cell>
          <cell r="J36">
            <v>10</v>
          </cell>
        </row>
        <row r="37">
          <cell r="A37" t="str">
            <v>102-77-2</v>
          </cell>
          <cell r="J37">
            <v>100</v>
          </cell>
        </row>
        <row r="38">
          <cell r="A38" t="str">
            <v>102-82-9</v>
          </cell>
          <cell r="J38">
            <v>10</v>
          </cell>
        </row>
        <row r="39">
          <cell r="A39" t="str">
            <v>10287-53-3</v>
          </cell>
          <cell r="J39">
            <v>10</v>
          </cell>
        </row>
        <row r="40">
          <cell r="A40" t="str">
            <v>103065-19-6</v>
          </cell>
          <cell r="J40">
            <v>100</v>
          </cell>
        </row>
        <row r="41">
          <cell r="A41" t="str">
            <v>10328-34-4</v>
          </cell>
          <cell r="J41">
            <v>10</v>
          </cell>
        </row>
        <row r="42">
          <cell r="A42" t="str">
            <v>10328-35-5</v>
          </cell>
          <cell r="J42">
            <v>10</v>
          </cell>
        </row>
        <row r="43">
          <cell r="A43" t="str">
            <v>103-70-8</v>
          </cell>
          <cell r="J43">
            <v>10</v>
          </cell>
        </row>
        <row r="44">
          <cell r="A44" t="str">
            <v>103-74-2</v>
          </cell>
          <cell r="J44">
            <v>10</v>
          </cell>
        </row>
        <row r="45">
          <cell r="A45" t="str">
            <v>103-83-3</v>
          </cell>
          <cell r="J45">
            <v>100</v>
          </cell>
        </row>
        <row r="46">
          <cell r="A46" t="str">
            <v>103-90-2</v>
          </cell>
          <cell r="J46">
            <v>10</v>
          </cell>
        </row>
        <row r="47">
          <cell r="A47" t="str">
            <v>104-15-4</v>
          </cell>
          <cell r="J47">
            <v>100</v>
          </cell>
        </row>
        <row r="48">
          <cell r="A48" t="str">
            <v>104-23-4</v>
          </cell>
          <cell r="J48">
            <v>100</v>
          </cell>
        </row>
        <row r="49">
          <cell r="J49">
            <v>10</v>
          </cell>
        </row>
        <row r="50">
          <cell r="A50" t="str">
            <v>104-40-5</v>
          </cell>
          <cell r="J50">
            <v>10</v>
          </cell>
        </row>
        <row r="51">
          <cell r="A51" t="str">
            <v>104653-34-1</v>
          </cell>
          <cell r="J51">
            <v>100</v>
          </cell>
        </row>
        <row r="52">
          <cell r="A52" t="str">
            <v>104-76-7</v>
          </cell>
          <cell r="J52">
            <v>10</v>
          </cell>
        </row>
        <row r="53">
          <cell r="A53" t="str">
            <v>104987-11-3</v>
          </cell>
          <cell r="J53">
            <v>100</v>
          </cell>
        </row>
        <row r="54">
          <cell r="A54" t="str">
            <v>10540-29-1</v>
          </cell>
          <cell r="J54">
            <v>100</v>
          </cell>
        </row>
        <row r="55">
          <cell r="A55" t="str">
            <v>105-43-1</v>
          </cell>
          <cell r="J55">
            <v>10</v>
          </cell>
        </row>
        <row r="56">
          <cell r="A56" t="str">
            <v>10543-57-4</v>
          </cell>
          <cell r="J56">
            <v>100</v>
          </cell>
        </row>
        <row r="57">
          <cell r="A57" t="str">
            <v>10549-76-5</v>
          </cell>
          <cell r="J57">
            <v>1</v>
          </cell>
        </row>
        <row r="58">
          <cell r="A58" t="str">
            <v>105-59-9</v>
          </cell>
          <cell r="J58">
            <v>10</v>
          </cell>
        </row>
        <row r="59">
          <cell r="A59" t="str">
            <v>105-60-2</v>
          </cell>
          <cell r="J59">
            <v>10</v>
          </cell>
        </row>
        <row r="60">
          <cell r="A60" t="str">
            <v>105650-23-5</v>
          </cell>
          <cell r="J60">
            <v>100</v>
          </cell>
        </row>
        <row r="61">
          <cell r="A61" t="str">
            <v>10595-49-0</v>
          </cell>
          <cell r="J61" t="e">
            <v>#N/A</v>
          </cell>
        </row>
        <row r="62">
          <cell r="A62" t="str">
            <v>10605-21-7</v>
          </cell>
          <cell r="J62">
            <v>100</v>
          </cell>
        </row>
        <row r="63">
          <cell r="A63" t="str">
            <v>106264-79-3</v>
          </cell>
          <cell r="J63">
            <v>100</v>
          </cell>
        </row>
        <row r="64">
          <cell r="A64" t="str">
            <v>106266-06-2</v>
          </cell>
          <cell r="J64">
            <v>100</v>
          </cell>
        </row>
        <row r="65">
          <cell r="A65" t="str">
            <v>106-41-2</v>
          </cell>
          <cell r="J65">
            <v>100</v>
          </cell>
        </row>
        <row r="66">
          <cell r="A66" t="str">
            <v>106-42-3</v>
          </cell>
          <cell r="J66">
            <v>10</v>
          </cell>
        </row>
        <row r="67">
          <cell r="A67" t="str">
            <v>106-46-7</v>
          </cell>
          <cell r="J67">
            <v>100</v>
          </cell>
        </row>
        <row r="68">
          <cell r="A68" t="str">
            <v>106-47-8</v>
          </cell>
          <cell r="J68">
            <v>100</v>
          </cell>
        </row>
        <row r="69">
          <cell r="A69" t="str">
            <v>106-48-9</v>
          </cell>
          <cell r="J69">
            <v>100</v>
          </cell>
        </row>
        <row r="70">
          <cell r="A70" t="str">
            <v>1066-51-9</v>
          </cell>
          <cell r="J70">
            <v>10</v>
          </cell>
        </row>
        <row r="71">
          <cell r="A71" t="str">
            <v>106700-29-2</v>
          </cell>
          <cell r="J71">
            <v>100</v>
          </cell>
        </row>
        <row r="72">
          <cell r="A72" t="str">
            <v>106-73-0</v>
          </cell>
          <cell r="J72">
            <v>10</v>
          </cell>
        </row>
        <row r="73">
          <cell r="A73" t="str">
            <v>107-06-2</v>
          </cell>
          <cell r="J73">
            <v>100</v>
          </cell>
        </row>
        <row r="74">
          <cell r="A74" t="str">
            <v>1071-83-6</v>
          </cell>
          <cell r="J74">
            <v>10</v>
          </cell>
        </row>
        <row r="75">
          <cell r="A75" t="str">
            <v>1071-93-8</v>
          </cell>
          <cell r="J75">
            <v>100</v>
          </cell>
        </row>
        <row r="76">
          <cell r="A76" t="str">
            <v>107534-96-3</v>
          </cell>
          <cell r="J76">
            <v>100</v>
          </cell>
        </row>
        <row r="77">
          <cell r="A77" t="str">
            <v>1076-38-6</v>
          </cell>
          <cell r="J77">
            <v>10</v>
          </cell>
        </row>
        <row r="78">
          <cell r="A78" t="str">
            <v>107-66-4</v>
          </cell>
          <cell r="J78">
            <v>10</v>
          </cell>
        </row>
        <row r="79">
          <cell r="A79" t="str">
            <v>107-74-4</v>
          </cell>
          <cell r="J79">
            <v>100</v>
          </cell>
        </row>
        <row r="80">
          <cell r="A80" t="str">
            <v>1077-56-1</v>
          </cell>
          <cell r="J80">
            <v>100</v>
          </cell>
        </row>
        <row r="81">
          <cell r="A81" t="str">
            <v>107868-30-4</v>
          </cell>
          <cell r="J81">
            <v>100</v>
          </cell>
        </row>
        <row r="82">
          <cell r="A82" t="str">
            <v>108-38-3</v>
          </cell>
          <cell r="J82">
            <v>10</v>
          </cell>
        </row>
        <row r="83">
          <cell r="A83" t="str">
            <v>108-45-2</v>
          </cell>
          <cell r="J83">
            <v>100</v>
          </cell>
        </row>
        <row r="84">
          <cell r="A84" t="str">
            <v>1086384-49-7</v>
          </cell>
          <cell r="J84">
            <v>10</v>
          </cell>
        </row>
        <row r="85">
          <cell r="A85" t="str">
            <v>108-74-7</v>
          </cell>
          <cell r="J85">
            <v>100</v>
          </cell>
        </row>
        <row r="86">
          <cell r="A86" t="str">
            <v>108-78-1</v>
          </cell>
          <cell r="J86">
            <v>100</v>
          </cell>
        </row>
        <row r="87">
          <cell r="A87" t="str">
            <v>108-88-3</v>
          </cell>
          <cell r="J87">
            <v>10</v>
          </cell>
        </row>
        <row r="88">
          <cell r="A88" t="str">
            <v>108-91-8</v>
          </cell>
          <cell r="J88">
            <v>10</v>
          </cell>
        </row>
        <row r="89">
          <cell r="A89" t="str">
            <v>108-95-2</v>
          </cell>
          <cell r="J89">
            <v>10</v>
          </cell>
        </row>
        <row r="90">
          <cell r="A90" t="str">
            <v>109-43-3</v>
          </cell>
          <cell r="J90">
            <v>10</v>
          </cell>
        </row>
        <row r="91">
          <cell r="A91" t="str">
            <v>1094598-37-4</v>
          </cell>
          <cell r="J91">
            <v>100</v>
          </cell>
        </row>
        <row r="92">
          <cell r="A92" t="str">
            <v>109-89-7</v>
          </cell>
          <cell r="J92">
            <v>10</v>
          </cell>
        </row>
        <row r="93">
          <cell r="A93" t="str">
            <v>109-99-9</v>
          </cell>
          <cell r="J93">
            <v>100</v>
          </cell>
        </row>
        <row r="94">
          <cell r="A94" t="str">
            <v>110235-47-7</v>
          </cell>
          <cell r="J94">
            <v>100</v>
          </cell>
        </row>
        <row r="95">
          <cell r="A95" t="str">
            <v>110488-70-5</v>
          </cell>
          <cell r="J95">
            <v>100</v>
          </cell>
        </row>
        <row r="96">
          <cell r="A96" t="str">
            <v>111025-46-8</v>
          </cell>
          <cell r="J96">
            <v>100</v>
          </cell>
        </row>
        <row r="97">
          <cell r="A97" t="str">
            <v>111-77-3</v>
          </cell>
          <cell r="J97">
            <v>100</v>
          </cell>
        </row>
        <row r="98">
          <cell r="A98" t="str">
            <v>111-96-6</v>
          </cell>
          <cell r="J98">
            <v>100</v>
          </cell>
        </row>
        <row r="99">
          <cell r="A99" t="str">
            <v>111988-49-9</v>
          </cell>
          <cell r="J99">
            <v>100</v>
          </cell>
        </row>
        <row r="100">
          <cell r="A100" t="str">
            <v>111991-09-4</v>
          </cell>
          <cell r="J100">
            <v>10</v>
          </cell>
        </row>
        <row r="101">
          <cell r="A101" t="str">
            <v>1120-24-7</v>
          </cell>
          <cell r="J101">
            <v>100</v>
          </cell>
        </row>
        <row r="102">
          <cell r="A102" t="str">
            <v>112-18-5</v>
          </cell>
          <cell r="J102">
            <v>100</v>
          </cell>
        </row>
        <row r="103">
          <cell r="A103" t="str">
            <v>1122-58-3</v>
          </cell>
          <cell r="J103">
            <v>100</v>
          </cell>
        </row>
        <row r="104">
          <cell r="A104" t="str">
            <v>112-33-4</v>
          </cell>
          <cell r="J104">
            <v>100</v>
          </cell>
        </row>
        <row r="105">
          <cell r="A105" t="str">
            <v>112-34-5</v>
          </cell>
          <cell r="J105">
            <v>100</v>
          </cell>
        </row>
        <row r="106">
          <cell r="A106" t="str">
            <v>112-35-6</v>
          </cell>
          <cell r="J106">
            <v>100</v>
          </cell>
        </row>
        <row r="107">
          <cell r="A107" t="str">
            <v>112410-23-8</v>
          </cell>
          <cell r="J107">
            <v>100</v>
          </cell>
        </row>
        <row r="108">
          <cell r="A108" t="str">
            <v>112-49-2</v>
          </cell>
          <cell r="J108">
            <v>100</v>
          </cell>
        </row>
        <row r="109">
          <cell r="A109" t="str">
            <v>112-75-4</v>
          </cell>
          <cell r="J109">
            <v>100</v>
          </cell>
        </row>
        <row r="110">
          <cell r="A110" t="str">
            <v>112-80-1</v>
          </cell>
          <cell r="J110">
            <v>10</v>
          </cell>
        </row>
        <row r="111">
          <cell r="A111" t="str">
            <v>112-96-9</v>
          </cell>
          <cell r="J111">
            <v>10</v>
          </cell>
        </row>
        <row r="112">
          <cell r="A112" t="str">
            <v>113665-84-2</v>
          </cell>
          <cell r="J112">
            <v>100</v>
          </cell>
        </row>
        <row r="113">
          <cell r="A113" t="str">
            <v>114-07-8</v>
          </cell>
          <cell r="J113">
            <v>100</v>
          </cell>
        </row>
        <row r="114">
          <cell r="A114" t="str">
            <v>114-26-1</v>
          </cell>
          <cell r="J114">
            <v>10</v>
          </cell>
        </row>
        <row r="115">
          <cell r="A115" t="str">
            <v>114798-26-4</v>
          </cell>
          <cell r="J115">
            <v>100</v>
          </cell>
        </row>
        <row r="116">
          <cell r="A116" t="str">
            <v>115-21-9</v>
          </cell>
          <cell r="J116">
            <v>10</v>
          </cell>
        </row>
        <row r="117">
          <cell r="A117" t="str">
            <v>115-29-7</v>
          </cell>
          <cell r="J117">
            <v>100</v>
          </cell>
        </row>
        <row r="118">
          <cell r="A118" t="str">
            <v>1154-59-2</v>
          </cell>
          <cell r="J118">
            <v>100</v>
          </cell>
        </row>
        <row r="119">
          <cell r="A119" t="str">
            <v>115-86-6</v>
          </cell>
          <cell r="J119">
            <v>10</v>
          </cell>
        </row>
        <row r="120">
          <cell r="A120" t="str">
            <v>115-96-8</v>
          </cell>
          <cell r="J120">
            <v>100</v>
          </cell>
        </row>
        <row r="121">
          <cell r="A121" t="str">
            <v>115970-17-7</v>
          </cell>
          <cell r="J121">
            <v>100</v>
          </cell>
        </row>
        <row r="122">
          <cell r="A122" t="str">
            <v>1163-19-5</v>
          </cell>
          <cell r="J122">
            <v>100</v>
          </cell>
        </row>
        <row r="123">
          <cell r="A123" t="str">
            <v>116539-59-4</v>
          </cell>
          <cell r="J123">
            <v>100</v>
          </cell>
        </row>
        <row r="124">
          <cell r="A124" t="str">
            <v>1173021-76-5</v>
          </cell>
          <cell r="J124" t="e">
            <v>#N/A</v>
          </cell>
        </row>
        <row r="125">
          <cell r="A125" t="str">
            <v>117428-22-5</v>
          </cell>
          <cell r="J125">
            <v>100</v>
          </cell>
        </row>
        <row r="126">
          <cell r="A126" t="str">
            <v>1177-87-3</v>
          </cell>
          <cell r="J126">
            <v>100</v>
          </cell>
        </row>
        <row r="127">
          <cell r="A127" t="str">
            <v>117-81-7</v>
          </cell>
          <cell r="J127">
            <v>10</v>
          </cell>
        </row>
        <row r="128">
          <cell r="A128" t="str">
            <v>117-84-0</v>
          </cell>
          <cell r="J128">
            <v>10</v>
          </cell>
        </row>
        <row r="129">
          <cell r="A129" t="str">
            <v>117-96-4</v>
          </cell>
          <cell r="J129">
            <v>100</v>
          </cell>
        </row>
        <row r="130">
          <cell r="A130" t="str">
            <v>118134-30-8</v>
          </cell>
          <cell r="J130">
            <v>100</v>
          </cell>
        </row>
        <row r="131">
          <cell r="A131" t="str">
            <v>118-42-3</v>
          </cell>
          <cell r="J131">
            <v>100</v>
          </cell>
        </row>
        <row r="132">
          <cell r="A132" t="str">
            <v>1185255-09-7</v>
          </cell>
          <cell r="J132">
            <v>10</v>
          </cell>
        </row>
        <row r="133">
          <cell r="A133" t="str">
            <v>118-74-1</v>
          </cell>
          <cell r="J133">
            <v>100</v>
          </cell>
        </row>
        <row r="134">
          <cell r="A134" t="str">
            <v>1189805-46-6</v>
          </cell>
          <cell r="J134">
            <v>10</v>
          </cell>
        </row>
        <row r="135">
          <cell r="A135" t="str">
            <v>119446-68-3</v>
          </cell>
          <cell r="J135">
            <v>100</v>
          </cell>
        </row>
        <row r="136">
          <cell r="A136" t="str">
            <v>1194-65-6</v>
          </cell>
          <cell r="J136">
            <v>100</v>
          </cell>
        </row>
        <row r="137">
          <cell r="A137" t="str">
            <v>119515-38-7</v>
          </cell>
          <cell r="J137">
            <v>10</v>
          </cell>
        </row>
        <row r="138">
          <cell r="A138" t="str">
            <v>119-90-4</v>
          </cell>
          <cell r="J138">
            <v>100</v>
          </cell>
        </row>
        <row r="139">
          <cell r="A139" t="str">
            <v>119-93-7</v>
          </cell>
          <cell r="J139">
            <v>100</v>
          </cell>
        </row>
        <row r="140">
          <cell r="A140" t="str">
            <v>12002-48-1</v>
          </cell>
          <cell r="J140" t="e">
            <v>#N/A</v>
          </cell>
        </row>
        <row r="141">
          <cell r="A141" t="str">
            <v>120067-83-6</v>
          </cell>
          <cell r="J141">
            <v>100</v>
          </cell>
        </row>
        <row r="142">
          <cell r="A142" t="str">
            <v>120068-36-2</v>
          </cell>
          <cell r="J142">
            <v>100</v>
          </cell>
        </row>
        <row r="143">
          <cell r="A143" t="str">
            <v>120068-37-3</v>
          </cell>
          <cell r="J143">
            <v>100</v>
          </cell>
        </row>
        <row r="144">
          <cell r="A144" t="str">
            <v>120116-88-3</v>
          </cell>
          <cell r="J144">
            <v>100</v>
          </cell>
        </row>
        <row r="145">
          <cell r="A145" t="str">
            <v>120-12-7</v>
          </cell>
          <cell r="J145">
            <v>10</v>
          </cell>
        </row>
        <row r="146">
          <cell r="A146" t="str">
            <v>120-18-3</v>
          </cell>
          <cell r="J146">
            <v>100</v>
          </cell>
        </row>
        <row r="147">
          <cell r="A147" t="str">
            <v>120-32-1</v>
          </cell>
          <cell r="J147">
            <v>100</v>
          </cell>
        </row>
        <row r="148">
          <cell r="A148" t="str">
            <v>120-36-5</v>
          </cell>
          <cell r="J148">
            <v>100</v>
          </cell>
        </row>
        <row r="149">
          <cell r="A149" t="str">
            <v>120-40-1</v>
          </cell>
          <cell r="J149">
            <v>10</v>
          </cell>
        </row>
        <row r="150">
          <cell r="A150" t="str">
            <v>120-47-8</v>
          </cell>
          <cell r="J150">
            <v>10</v>
          </cell>
        </row>
        <row r="151">
          <cell r="A151" t="str">
            <v>120511-73-1</v>
          </cell>
          <cell r="J151">
            <v>100</v>
          </cell>
        </row>
        <row r="152">
          <cell r="A152" t="str">
            <v>120-72-9</v>
          </cell>
          <cell r="J152">
            <v>10</v>
          </cell>
        </row>
        <row r="153">
          <cell r="A153" t="str">
            <v>120-75-2</v>
          </cell>
          <cell r="J153">
            <v>10</v>
          </cell>
        </row>
        <row r="154">
          <cell r="A154" t="str">
            <v>120-78-5</v>
          </cell>
          <cell r="J154">
            <v>100</v>
          </cell>
        </row>
        <row r="155">
          <cell r="A155" t="str">
            <v>120-83-2</v>
          </cell>
          <cell r="J155">
            <v>100</v>
          </cell>
        </row>
        <row r="156">
          <cell r="A156" t="str">
            <v>120868-66-8</v>
          </cell>
          <cell r="J156">
            <v>100</v>
          </cell>
        </row>
        <row r="157">
          <cell r="A157" t="str">
            <v>120983-64-4</v>
          </cell>
          <cell r="J157">
            <v>100</v>
          </cell>
        </row>
        <row r="158">
          <cell r="A158" t="str">
            <v>121-00-6</v>
          </cell>
          <cell r="J158">
            <v>10</v>
          </cell>
        </row>
        <row r="159">
          <cell r="A159" t="str">
            <v>121-03-9</v>
          </cell>
          <cell r="J159">
            <v>100</v>
          </cell>
        </row>
        <row r="160">
          <cell r="A160" t="str">
            <v>12108-13-3</v>
          </cell>
          <cell r="J160" t="e">
            <v>#N/A</v>
          </cell>
        </row>
        <row r="161">
          <cell r="A161" t="str">
            <v>121124-29-6</v>
          </cell>
          <cell r="J161">
            <v>100</v>
          </cell>
        </row>
        <row r="162">
          <cell r="A162" t="str">
            <v>121-47-1</v>
          </cell>
          <cell r="J162">
            <v>100</v>
          </cell>
        </row>
        <row r="163">
          <cell r="A163" t="str">
            <v>121552-61-2</v>
          </cell>
          <cell r="J163">
            <v>100</v>
          </cell>
        </row>
        <row r="164">
          <cell r="A164" t="str">
            <v>121-57-3</v>
          </cell>
          <cell r="J164">
            <v>100</v>
          </cell>
        </row>
        <row r="165">
          <cell r="A165" t="str">
            <v>1217465-10-5</v>
          </cell>
          <cell r="J165">
            <v>10</v>
          </cell>
        </row>
        <row r="166">
          <cell r="A166" t="str">
            <v>122-11-2</v>
          </cell>
          <cell r="J166">
            <v>100</v>
          </cell>
        </row>
        <row r="167">
          <cell r="A167" t="str">
            <v>1222-05-5</v>
          </cell>
          <cell r="J167">
            <v>100</v>
          </cell>
        </row>
        <row r="168">
          <cell r="A168" t="str">
            <v>12225-21-7</v>
          </cell>
          <cell r="J168" t="e">
            <v>#N/A</v>
          </cell>
        </row>
        <row r="169">
          <cell r="A169" t="str">
            <v>122-34-9</v>
          </cell>
          <cell r="J169">
            <v>100</v>
          </cell>
        </row>
        <row r="170">
          <cell r="A170" t="str">
            <v>12239-87-1</v>
          </cell>
          <cell r="J170" t="e">
            <v>#N/A</v>
          </cell>
        </row>
        <row r="171">
          <cell r="A171" t="str">
            <v>122-42-9</v>
          </cell>
          <cell r="J171">
            <v>10</v>
          </cell>
        </row>
        <row r="172">
          <cell r="A172" t="str">
            <v>1225617-18-4</v>
          </cell>
          <cell r="J172">
            <v>10</v>
          </cell>
        </row>
        <row r="173">
          <cell r="A173" t="str">
            <v>122-80-5</v>
          </cell>
          <cell r="J173">
            <v>100</v>
          </cell>
        </row>
        <row r="174">
          <cell r="A174" t="str">
            <v>122-94-1</v>
          </cell>
          <cell r="J174">
            <v>10</v>
          </cell>
        </row>
        <row r="175">
          <cell r="A175" t="str">
            <v>122-98-5</v>
          </cell>
          <cell r="J175">
            <v>10</v>
          </cell>
        </row>
        <row r="176">
          <cell r="A176" t="str">
            <v>122-99-6</v>
          </cell>
          <cell r="J176">
            <v>10</v>
          </cell>
        </row>
        <row r="177">
          <cell r="A177" t="str">
            <v>123-03-5</v>
          </cell>
          <cell r="J177">
            <v>10</v>
          </cell>
        </row>
        <row r="178">
          <cell r="A178" t="str">
            <v>123-11-5</v>
          </cell>
          <cell r="J178">
            <v>10</v>
          </cell>
        </row>
        <row r="179">
          <cell r="A179" t="str">
            <v>1231244-60-2</v>
          </cell>
          <cell r="J179">
            <v>10</v>
          </cell>
        </row>
        <row r="180">
          <cell r="A180" t="str">
            <v>123-30-8</v>
          </cell>
          <cell r="J180">
            <v>100</v>
          </cell>
        </row>
        <row r="181">
          <cell r="A181" t="str">
            <v>123312-89-0</v>
          </cell>
          <cell r="J181">
            <v>100</v>
          </cell>
        </row>
        <row r="182">
          <cell r="A182" t="str">
            <v>123-91-1</v>
          </cell>
          <cell r="J182">
            <v>100</v>
          </cell>
        </row>
        <row r="183">
          <cell r="A183" t="str">
            <v>124-07-2</v>
          </cell>
          <cell r="J183">
            <v>10</v>
          </cell>
        </row>
        <row r="184">
          <cell r="A184" t="str">
            <v>124-17-4</v>
          </cell>
          <cell r="J184">
            <v>10</v>
          </cell>
        </row>
        <row r="185">
          <cell r="A185" t="str">
            <v>1241-94-7</v>
          </cell>
          <cell r="J185">
            <v>10</v>
          </cell>
        </row>
        <row r="186">
          <cell r="J186">
            <v>10</v>
          </cell>
        </row>
        <row r="187">
          <cell r="A187" t="str">
            <v>12427-38-2</v>
          </cell>
          <cell r="J187" t="e">
            <v>#N/A</v>
          </cell>
        </row>
        <row r="188">
          <cell r="A188" t="str">
            <v>124495-18-7</v>
          </cell>
          <cell r="J188">
            <v>100</v>
          </cell>
        </row>
        <row r="189">
          <cell r="A189" t="str">
            <v>124750-92-1</v>
          </cell>
          <cell r="J189">
            <v>100</v>
          </cell>
        </row>
        <row r="190">
          <cell r="A190" t="str">
            <v>125116-23-6</v>
          </cell>
          <cell r="J190">
            <v>100</v>
          </cell>
        </row>
        <row r="191">
          <cell r="A191" t="str">
            <v>125-29-1</v>
          </cell>
          <cell r="J191">
            <v>100</v>
          </cell>
        </row>
        <row r="192">
          <cell r="A192" t="str">
            <v>125-33-7</v>
          </cell>
          <cell r="J192">
            <v>10</v>
          </cell>
        </row>
        <row r="193">
          <cell r="A193" t="str">
            <v>125-71-3</v>
          </cell>
          <cell r="J193">
            <v>100</v>
          </cell>
        </row>
        <row r="194">
          <cell r="A194" t="str">
            <v>126-71-6</v>
          </cell>
          <cell r="J194">
            <v>10</v>
          </cell>
        </row>
        <row r="195">
          <cell r="A195" t="str">
            <v>126-73-8</v>
          </cell>
          <cell r="J195">
            <v>1</v>
          </cell>
        </row>
        <row r="196">
          <cell r="A196" t="str">
            <v>126833-17-8</v>
          </cell>
          <cell r="J196">
            <v>100</v>
          </cell>
        </row>
        <row r="197">
          <cell r="A197" t="str">
            <v>126-86-3</v>
          </cell>
          <cell r="J197">
            <v>100</v>
          </cell>
        </row>
        <row r="198">
          <cell r="A198" t="str">
            <v>127-18-4</v>
          </cell>
          <cell r="J198">
            <v>100</v>
          </cell>
        </row>
        <row r="199">
          <cell r="A199" t="str">
            <v>127-68-4</v>
          </cell>
          <cell r="J199">
            <v>100</v>
          </cell>
        </row>
        <row r="200">
          <cell r="A200" t="str">
            <v>128-37-0</v>
          </cell>
          <cell r="J200">
            <v>100</v>
          </cell>
        </row>
        <row r="201">
          <cell r="A201" t="str">
            <v>129-00-0</v>
          </cell>
          <cell r="J201">
            <v>100</v>
          </cell>
        </row>
        <row r="202">
          <cell r="A202" t="str">
            <v>129453-61-8</v>
          </cell>
          <cell r="J202">
            <v>100</v>
          </cell>
        </row>
        <row r="203">
          <cell r="A203" t="str">
            <v>129909-90-6</v>
          </cell>
          <cell r="J203">
            <v>100</v>
          </cell>
        </row>
        <row r="204">
          <cell r="A204" t="str">
            <v>1300-72-7</v>
          </cell>
          <cell r="J204" t="e">
            <v>#N/A</v>
          </cell>
        </row>
        <row r="205">
          <cell r="A205" t="str">
            <v>13010-31-6</v>
          </cell>
          <cell r="J205">
            <v>10</v>
          </cell>
        </row>
        <row r="206">
          <cell r="A206" t="str">
            <v>130-26-7</v>
          </cell>
          <cell r="J206">
            <v>100</v>
          </cell>
        </row>
        <row r="207">
          <cell r="A207" t="str">
            <v>130498-29-2</v>
          </cell>
          <cell r="J207" t="e">
            <v>#N/A</v>
          </cell>
        </row>
        <row r="208">
          <cell r="A208" t="str">
            <v>130929-57-6</v>
          </cell>
          <cell r="J208">
            <v>10</v>
          </cell>
        </row>
        <row r="209">
          <cell r="A209" t="str">
            <v>131-11-3</v>
          </cell>
          <cell r="J209">
            <v>10</v>
          </cell>
        </row>
        <row r="210">
          <cell r="A210" t="str">
            <v>131-16-8</v>
          </cell>
          <cell r="J210">
            <v>10</v>
          </cell>
        </row>
        <row r="211">
          <cell r="A211" t="str">
            <v>131-18-0</v>
          </cell>
          <cell r="J211">
            <v>10</v>
          </cell>
        </row>
        <row r="212">
          <cell r="A212" t="str">
            <v>131341-86-1</v>
          </cell>
          <cell r="J212">
            <v>10</v>
          </cell>
        </row>
        <row r="213">
          <cell r="A213" t="str">
            <v>131-57-7</v>
          </cell>
          <cell r="J213">
            <v>10</v>
          </cell>
        </row>
        <row r="214">
          <cell r="A214" t="str">
            <v>131860-33-8</v>
          </cell>
          <cell r="J214">
            <v>10</v>
          </cell>
        </row>
        <row r="215">
          <cell r="A215" t="str">
            <v>13188-60-8</v>
          </cell>
          <cell r="J215" t="e">
            <v>#N/A</v>
          </cell>
        </row>
        <row r="216">
          <cell r="A216" t="str">
            <v>131929-60-7</v>
          </cell>
          <cell r="J216">
            <v>100</v>
          </cell>
        </row>
        <row r="217">
          <cell r="A217" t="str">
            <v>13252-13-6</v>
          </cell>
          <cell r="J217">
            <v>100</v>
          </cell>
        </row>
        <row r="218">
          <cell r="A218" t="str">
            <v>132-57-0</v>
          </cell>
          <cell r="J218">
            <v>100</v>
          </cell>
        </row>
        <row r="219">
          <cell r="A219" t="str">
            <v>13292-46-1</v>
          </cell>
          <cell r="J219">
            <v>100</v>
          </cell>
        </row>
        <row r="220">
          <cell r="A220" t="str">
            <v>133040-01-4</v>
          </cell>
          <cell r="J220">
            <v>10</v>
          </cell>
        </row>
        <row r="221">
          <cell r="A221" t="str">
            <v>13311-84-7</v>
          </cell>
          <cell r="J221">
            <v>100</v>
          </cell>
        </row>
        <row r="222">
          <cell r="A222" t="str">
            <v>1333-07-9</v>
          </cell>
          <cell r="J222" t="e">
            <v>#N/A</v>
          </cell>
        </row>
        <row r="223">
          <cell r="A223" t="str">
            <v>133855-98-8</v>
          </cell>
          <cell r="J223">
            <v>100</v>
          </cell>
        </row>
        <row r="224">
          <cell r="A224" t="str">
            <v>134-32-7</v>
          </cell>
          <cell r="J224">
            <v>100</v>
          </cell>
        </row>
        <row r="225">
          <cell r="A225" t="str">
            <v>134523-00-5</v>
          </cell>
          <cell r="J225">
            <v>100</v>
          </cell>
        </row>
        <row r="226">
          <cell r="A226" t="str">
            <v>13457-18-6</v>
          </cell>
          <cell r="J226">
            <v>10</v>
          </cell>
        </row>
        <row r="227">
          <cell r="A227" t="str">
            <v>134-62-3</v>
          </cell>
          <cell r="J227">
            <v>10</v>
          </cell>
        </row>
        <row r="228">
          <cell r="A228" t="str">
            <v>13463-41-7</v>
          </cell>
          <cell r="J228" t="e">
            <v>#N/A</v>
          </cell>
        </row>
        <row r="229">
          <cell r="A229" t="str">
            <v>13472-08-7</v>
          </cell>
          <cell r="J229">
            <v>100</v>
          </cell>
        </row>
        <row r="230">
          <cell r="A230" t="str">
            <v>135062-02-1</v>
          </cell>
          <cell r="J230">
            <v>10</v>
          </cell>
        </row>
        <row r="231">
          <cell r="A231" t="str">
            <v>13523-86-9</v>
          </cell>
          <cell r="J231">
            <v>10</v>
          </cell>
        </row>
        <row r="232">
          <cell r="A232" t="str">
            <v>135410-20-7</v>
          </cell>
          <cell r="J232">
            <v>100</v>
          </cell>
        </row>
        <row r="233">
          <cell r="A233" t="str">
            <v>13674-84-5</v>
          </cell>
          <cell r="J233">
            <v>100</v>
          </cell>
        </row>
        <row r="234">
          <cell r="A234" t="str">
            <v>13674-87-8</v>
          </cell>
          <cell r="J234">
            <v>100</v>
          </cell>
        </row>
        <row r="235">
          <cell r="A235" t="str">
            <v>1367578-41-3</v>
          </cell>
          <cell r="J235">
            <v>10</v>
          </cell>
        </row>
        <row r="236">
          <cell r="A236" t="str">
            <v>136-85-6</v>
          </cell>
          <cell r="J236">
            <v>10</v>
          </cell>
        </row>
        <row r="237">
          <cell r="A237" t="str">
            <v>137361-04-7</v>
          </cell>
          <cell r="J237">
            <v>10</v>
          </cell>
        </row>
        <row r="238">
          <cell r="A238" t="str">
            <v>137-58-6</v>
          </cell>
          <cell r="J238">
            <v>100</v>
          </cell>
        </row>
        <row r="239">
          <cell r="A239" t="str">
            <v>137641-05-5</v>
          </cell>
          <cell r="J239">
            <v>100</v>
          </cell>
        </row>
        <row r="240">
          <cell r="A240" t="str">
            <v>137862-53-4</v>
          </cell>
          <cell r="J240">
            <v>10</v>
          </cell>
        </row>
        <row r="241">
          <cell r="A241" t="str">
            <v>138-25-0</v>
          </cell>
          <cell r="J241">
            <v>10</v>
          </cell>
        </row>
        <row r="242">
          <cell r="A242" t="str">
            <v>138261-41-3</v>
          </cell>
          <cell r="J242">
            <v>100</v>
          </cell>
        </row>
        <row r="243">
          <cell r="A243" t="str">
            <v>138402-11-6</v>
          </cell>
          <cell r="J243">
            <v>100</v>
          </cell>
        </row>
        <row r="244">
          <cell r="A244" t="str">
            <v>138-86-3</v>
          </cell>
          <cell r="J244">
            <v>10</v>
          </cell>
        </row>
        <row r="245">
          <cell r="A245" t="str">
            <v>139-13-9</v>
          </cell>
          <cell r="J245">
            <v>1</v>
          </cell>
        </row>
        <row r="246">
          <cell r="A246" t="str">
            <v>139481-59-7</v>
          </cell>
          <cell r="J246">
            <v>10</v>
          </cell>
        </row>
        <row r="247">
          <cell r="A247" t="str">
            <v>139520-94-8</v>
          </cell>
          <cell r="J247">
            <v>100</v>
          </cell>
        </row>
        <row r="248">
          <cell r="A248" t="str">
            <v>139755-83-2</v>
          </cell>
          <cell r="J248">
            <v>100</v>
          </cell>
        </row>
        <row r="249">
          <cell r="A249" t="str">
            <v>1401-69-0</v>
          </cell>
          <cell r="J249">
            <v>100</v>
          </cell>
        </row>
        <row r="250">
          <cell r="A250" t="str">
            <v>140-31-8</v>
          </cell>
          <cell r="J250">
            <v>100</v>
          </cell>
        </row>
        <row r="251">
          <cell r="A251" t="str">
            <v>1404-90-6</v>
          </cell>
          <cell r="J251" t="e">
            <v>#DIV/0!</v>
          </cell>
        </row>
        <row r="252">
          <cell r="A252" t="str">
            <v>140-66-9</v>
          </cell>
          <cell r="J252">
            <v>100</v>
          </cell>
        </row>
        <row r="253">
          <cell r="A253" t="str">
            <v>141517-21-7</v>
          </cell>
          <cell r="J253">
            <v>100</v>
          </cell>
        </row>
        <row r="254">
          <cell r="A254" t="str">
            <v>1418095-19-8</v>
          </cell>
          <cell r="J254">
            <v>10</v>
          </cell>
        </row>
        <row r="255">
          <cell r="A255" t="str">
            <v>141-83-3</v>
          </cell>
          <cell r="J255">
            <v>10</v>
          </cell>
        </row>
        <row r="256">
          <cell r="A256" t="str">
            <v>141-98-0</v>
          </cell>
          <cell r="J256">
            <v>10</v>
          </cell>
        </row>
        <row r="257">
          <cell r="A257" t="str">
            <v>1420-07-1</v>
          </cell>
          <cell r="J257">
            <v>100</v>
          </cell>
        </row>
        <row r="258">
          <cell r="A258" t="str">
            <v>142459-58-3</v>
          </cell>
          <cell r="J258">
            <v>100</v>
          </cell>
        </row>
        <row r="259">
          <cell r="A259" t="str">
            <v>142469-14-5</v>
          </cell>
          <cell r="J259">
            <v>100</v>
          </cell>
        </row>
        <row r="260">
          <cell r="A260" t="str">
            <v>142-54-1</v>
          </cell>
          <cell r="J260">
            <v>10</v>
          </cell>
        </row>
        <row r="261">
          <cell r="A261" t="str">
            <v>142-62-1</v>
          </cell>
          <cell r="J261">
            <v>10</v>
          </cell>
        </row>
        <row r="262">
          <cell r="A262" t="str">
            <v>14265-44-2</v>
          </cell>
          <cell r="J262">
            <v>10</v>
          </cell>
        </row>
        <row r="263">
          <cell r="A263" t="str">
            <v>142-78-9</v>
          </cell>
          <cell r="J263">
            <v>10</v>
          </cell>
        </row>
        <row r="264">
          <cell r="A264" t="str">
            <v>142-98-3</v>
          </cell>
          <cell r="J264">
            <v>10</v>
          </cell>
        </row>
        <row r="265">
          <cell r="A265" t="str">
            <v>143-07-7</v>
          </cell>
          <cell r="J265">
            <v>10</v>
          </cell>
        </row>
        <row r="266">
          <cell r="A266" t="str">
            <v>143-24-8</v>
          </cell>
          <cell r="J266">
            <v>100</v>
          </cell>
        </row>
        <row r="267">
          <cell r="A267" t="str">
            <v>143-33-9</v>
          </cell>
          <cell r="J267" t="e">
            <v>#N/A</v>
          </cell>
        </row>
        <row r="268">
          <cell r="A268" t="str">
            <v>143390-89-0</v>
          </cell>
          <cell r="J268">
            <v>10</v>
          </cell>
        </row>
        <row r="269">
          <cell r="A269" t="str">
            <v>144-11-6</v>
          </cell>
          <cell r="J269">
            <v>100</v>
          </cell>
        </row>
        <row r="270">
          <cell r="A270" t="str">
            <v>14433-76-2</v>
          </cell>
          <cell r="J270">
            <v>10</v>
          </cell>
        </row>
        <row r="271">
          <cell r="A271" t="str">
            <v>144689-24-7</v>
          </cell>
          <cell r="J271">
            <v>100</v>
          </cell>
        </row>
        <row r="272">
          <cell r="A272" t="str">
            <v>144701-48-4</v>
          </cell>
          <cell r="J272">
            <v>100</v>
          </cell>
        </row>
        <row r="273">
          <cell r="A273" t="str">
            <v>144-82-1</v>
          </cell>
          <cell r="J273">
            <v>100</v>
          </cell>
        </row>
        <row r="274">
          <cell r="A274" t="str">
            <v>144-83-2</v>
          </cell>
          <cell r="J274">
            <v>100</v>
          </cell>
        </row>
        <row r="275">
          <cell r="A275" t="str">
            <v>145026-81-9</v>
          </cell>
          <cell r="J275">
            <v>100</v>
          </cell>
        </row>
        <row r="276">
          <cell r="A276" t="str">
            <v>146939-27-7</v>
          </cell>
          <cell r="J276">
            <v>100</v>
          </cell>
        </row>
        <row r="277">
          <cell r="A277" t="str">
            <v>147441-56-3</v>
          </cell>
          <cell r="J277">
            <v>100</v>
          </cell>
        </row>
        <row r="278">
          <cell r="A278" t="str">
            <v>147536-97-8</v>
          </cell>
          <cell r="J278">
            <v>100</v>
          </cell>
        </row>
        <row r="279">
          <cell r="A279" t="str">
            <v>14769-73-4</v>
          </cell>
          <cell r="J279">
            <v>100</v>
          </cell>
        </row>
        <row r="280">
          <cell r="A280" t="str">
            <v>1477-55-0</v>
          </cell>
          <cell r="J280">
            <v>10</v>
          </cell>
        </row>
        <row r="281">
          <cell r="A281" t="str">
            <v>14798-03-9</v>
          </cell>
          <cell r="J281" t="e">
            <v>#N/A</v>
          </cell>
        </row>
        <row r="282">
          <cell r="A282" t="str">
            <v>148553-50-8</v>
          </cell>
          <cell r="J282">
            <v>10</v>
          </cell>
        </row>
        <row r="283">
          <cell r="A283" t="str">
            <v>148-79-8</v>
          </cell>
          <cell r="J283">
            <v>100</v>
          </cell>
        </row>
        <row r="284">
          <cell r="A284" t="str">
            <v>1493-13-6</v>
          </cell>
          <cell r="J284">
            <v>100</v>
          </cell>
        </row>
        <row r="285">
          <cell r="A285" t="str">
            <v>149961-52-4</v>
          </cell>
          <cell r="J285">
            <v>10</v>
          </cell>
        </row>
        <row r="286">
          <cell r="A286" t="str">
            <v>1506-02-1</v>
          </cell>
          <cell r="J286">
            <v>100</v>
          </cell>
        </row>
        <row r="287">
          <cell r="A287" t="str">
            <v>15103-48-7</v>
          </cell>
          <cell r="J287">
            <v>100</v>
          </cell>
        </row>
        <row r="288">
          <cell r="A288" t="str">
            <v>151-41-7</v>
          </cell>
          <cell r="J288">
            <v>10</v>
          </cell>
        </row>
        <row r="289">
          <cell r="A289" t="str">
            <v>15165-67-0</v>
          </cell>
          <cell r="J289">
            <v>100</v>
          </cell>
        </row>
        <row r="290">
          <cell r="A290" t="str">
            <v>152019-73-3</v>
          </cell>
          <cell r="J290">
            <v>10</v>
          </cell>
        </row>
        <row r="291">
          <cell r="A291" t="str">
            <v>15214-89-8</v>
          </cell>
          <cell r="J291">
            <v>10</v>
          </cell>
        </row>
        <row r="292">
          <cell r="A292" t="str">
            <v>152-62-5</v>
          </cell>
          <cell r="J292">
            <v>100</v>
          </cell>
        </row>
        <row r="293">
          <cell r="A293" t="str">
            <v>15302-91-7</v>
          </cell>
          <cell r="J293">
            <v>10</v>
          </cell>
        </row>
        <row r="294">
          <cell r="A294" t="str">
            <v>15307-86-5</v>
          </cell>
          <cell r="J294">
            <v>100</v>
          </cell>
        </row>
        <row r="295">
          <cell r="A295" t="str">
            <v>153661-28-0</v>
          </cell>
          <cell r="J295">
            <v>10</v>
          </cell>
        </row>
        <row r="296">
          <cell r="A296" t="str">
            <v>153719-23-4</v>
          </cell>
          <cell r="J296">
            <v>100</v>
          </cell>
        </row>
        <row r="297">
          <cell r="A297" t="str">
            <v>154-21-2</v>
          </cell>
          <cell r="J297">
            <v>100</v>
          </cell>
        </row>
        <row r="298">
          <cell r="A298" t="str">
            <v>154229-19-3</v>
          </cell>
          <cell r="J298">
            <v>100</v>
          </cell>
        </row>
        <row r="299">
          <cell r="A299" t="str">
            <v>15435-29-7</v>
          </cell>
          <cell r="J299">
            <v>100</v>
          </cell>
        </row>
        <row r="300">
          <cell r="A300" t="str">
            <v>154361-50-9</v>
          </cell>
          <cell r="J300">
            <v>100</v>
          </cell>
        </row>
        <row r="301">
          <cell r="A301" t="str">
            <v>154598-52-4</v>
          </cell>
          <cell r="J301">
            <v>100</v>
          </cell>
        </row>
        <row r="302">
          <cell r="A302" t="str">
            <v>15461-38-8</v>
          </cell>
          <cell r="J302">
            <v>10</v>
          </cell>
        </row>
        <row r="303">
          <cell r="J303">
            <v>100</v>
          </cell>
        </row>
        <row r="304">
          <cell r="A304" t="str">
            <v>15541-45-4</v>
          </cell>
          <cell r="J304">
            <v>10</v>
          </cell>
        </row>
        <row r="305">
          <cell r="A305" t="str">
            <v>15545-48-9</v>
          </cell>
          <cell r="J305">
            <v>100</v>
          </cell>
        </row>
        <row r="306">
          <cell r="A306" t="str">
            <v>1559-34-8</v>
          </cell>
          <cell r="J306">
            <v>100</v>
          </cell>
        </row>
        <row r="307">
          <cell r="A307" t="str">
            <v>1561-92-8</v>
          </cell>
          <cell r="J307">
            <v>10</v>
          </cell>
        </row>
        <row r="308">
          <cell r="A308" t="str">
            <v>15687-27-1</v>
          </cell>
          <cell r="J308">
            <v>10</v>
          </cell>
        </row>
        <row r="309">
          <cell r="A309" t="str">
            <v>158062-67-0</v>
          </cell>
          <cell r="J309">
            <v>100</v>
          </cell>
        </row>
        <row r="310">
          <cell r="A310" t="str">
            <v>158966-92-8</v>
          </cell>
          <cell r="J310">
            <v>100</v>
          </cell>
        </row>
        <row r="311">
          <cell r="A311" t="str">
            <v>15912-74-0</v>
          </cell>
          <cell r="J311">
            <v>10</v>
          </cell>
        </row>
        <row r="312">
          <cell r="A312" t="str">
            <v>1593-77-7</v>
          </cell>
          <cell r="J312">
            <v>100</v>
          </cell>
        </row>
        <row r="313">
          <cell r="J313">
            <v>100</v>
          </cell>
        </row>
        <row r="314">
          <cell r="A314" t="str">
            <v>1596-84-5</v>
          </cell>
          <cell r="J314">
            <v>100</v>
          </cell>
        </row>
        <row r="315">
          <cell r="A315" t="str">
            <v>16066-35-6</v>
          </cell>
          <cell r="J315">
            <v>100</v>
          </cell>
        </row>
        <row r="316">
          <cell r="A316" t="str">
            <v>161050-58-4</v>
          </cell>
          <cell r="J316">
            <v>100</v>
          </cell>
        </row>
        <row r="317">
          <cell r="A317" t="str">
            <v>16118-49-3</v>
          </cell>
          <cell r="J317">
            <v>10</v>
          </cell>
        </row>
        <row r="318">
          <cell r="A318" t="str">
            <v>1613-37-2</v>
          </cell>
          <cell r="J318">
            <v>10</v>
          </cell>
        </row>
        <row r="319">
          <cell r="A319" t="str">
            <v>161832-65-1</v>
          </cell>
          <cell r="J319">
            <v>100</v>
          </cell>
        </row>
        <row r="320">
          <cell r="A320" t="str">
            <v>1622-61-3</v>
          </cell>
          <cell r="J320">
            <v>100</v>
          </cell>
        </row>
        <row r="321">
          <cell r="A321" t="str">
            <v>16287-71-1</v>
          </cell>
          <cell r="J321">
            <v>10</v>
          </cell>
        </row>
        <row r="322">
          <cell r="A322" t="str">
            <v>1634-04-4</v>
          </cell>
          <cell r="J322">
            <v>100</v>
          </cell>
        </row>
        <row r="323">
          <cell r="A323" t="str">
            <v>163515-14-8</v>
          </cell>
          <cell r="J323">
            <v>100</v>
          </cell>
        </row>
        <row r="324">
          <cell r="A324" t="str">
            <v>164265-78-5</v>
          </cell>
          <cell r="J324">
            <v>10</v>
          </cell>
        </row>
        <row r="325">
          <cell r="A325" t="str">
            <v>1643-20-5</v>
          </cell>
          <cell r="J325">
            <v>10</v>
          </cell>
        </row>
        <row r="326">
          <cell r="A326" t="str">
            <v>16484-77-8</v>
          </cell>
          <cell r="J326">
            <v>10</v>
          </cell>
        </row>
        <row r="327">
          <cell r="A327" t="str">
            <v>1671-49-4</v>
          </cell>
          <cell r="J327">
            <v>100</v>
          </cell>
        </row>
        <row r="328">
          <cell r="A328" t="str">
            <v>1672-58-8</v>
          </cell>
          <cell r="J328">
            <v>10</v>
          </cell>
        </row>
        <row r="329">
          <cell r="A329" t="str">
            <v>1689-84-5</v>
          </cell>
          <cell r="J329">
            <v>10</v>
          </cell>
        </row>
        <row r="330">
          <cell r="A330" t="str">
            <v>169590-42-5</v>
          </cell>
          <cell r="J330">
            <v>100</v>
          </cell>
        </row>
        <row r="331">
          <cell r="A331" t="str">
            <v>16984-48-8</v>
          </cell>
          <cell r="J331" t="e">
            <v>#N/A</v>
          </cell>
        </row>
        <row r="332">
          <cell r="A332" t="str">
            <v>1698-60-8</v>
          </cell>
          <cell r="J332">
            <v>100</v>
          </cell>
        </row>
        <row r="333">
          <cell r="A333" t="str">
            <v>1704-62-7</v>
          </cell>
          <cell r="J333">
            <v>100</v>
          </cell>
        </row>
        <row r="334">
          <cell r="A334" t="str">
            <v>17090-79-8</v>
          </cell>
          <cell r="J334">
            <v>100</v>
          </cell>
        </row>
        <row r="335">
          <cell r="A335" t="str">
            <v>1709-59-7</v>
          </cell>
          <cell r="J335">
            <v>100</v>
          </cell>
        </row>
        <row r="336">
          <cell r="A336" t="str">
            <v>171118-09-5</v>
          </cell>
          <cell r="J336">
            <v>100</v>
          </cell>
        </row>
        <row r="337">
          <cell r="A337" t="str">
            <v>17254-80-7</v>
          </cell>
          <cell r="J337">
            <v>100</v>
          </cell>
        </row>
        <row r="338">
          <cell r="A338" t="str">
            <v>172960-62-2</v>
          </cell>
          <cell r="J338">
            <v>10</v>
          </cell>
        </row>
        <row r="339">
          <cell r="A339" t="str">
            <v>173159-57-4</v>
          </cell>
          <cell r="J339">
            <v>10</v>
          </cell>
        </row>
        <row r="340">
          <cell r="A340" t="str">
            <v>1741-01-1</v>
          </cell>
          <cell r="J340">
            <v>100</v>
          </cell>
        </row>
        <row r="341">
          <cell r="A341" t="str">
            <v>175013-18-0</v>
          </cell>
          <cell r="J341">
            <v>100</v>
          </cell>
        </row>
        <row r="342">
          <cell r="A342" t="str">
            <v>1763-23-1</v>
          </cell>
          <cell r="J342">
            <v>100</v>
          </cell>
        </row>
        <row r="343">
          <cell r="A343" t="str">
            <v>17636-10-1</v>
          </cell>
          <cell r="J343">
            <v>10</v>
          </cell>
        </row>
        <row r="344">
          <cell r="A344" t="str">
            <v>17790-81-7</v>
          </cell>
          <cell r="J344">
            <v>10</v>
          </cell>
        </row>
        <row r="345">
          <cell r="A345" t="str">
            <v>1806-26-4</v>
          </cell>
          <cell r="J345">
            <v>10</v>
          </cell>
        </row>
        <row r="346">
          <cell r="A346" t="str">
            <v>182677-30-1</v>
          </cell>
          <cell r="J346">
            <v>100</v>
          </cell>
        </row>
        <row r="347">
          <cell r="A347" t="str">
            <v>18323-44-9</v>
          </cell>
          <cell r="J347">
            <v>100</v>
          </cell>
        </row>
        <row r="348">
          <cell r="A348" t="str">
            <v>18559-94-9</v>
          </cell>
          <cell r="J348">
            <v>10</v>
          </cell>
        </row>
        <row r="349">
          <cell r="A349" t="str">
            <v>18683-91-5</v>
          </cell>
          <cell r="J349">
            <v>100</v>
          </cell>
        </row>
        <row r="350">
          <cell r="A350" t="str">
            <v>188425-85-6</v>
          </cell>
          <cell r="J350">
            <v>100</v>
          </cell>
        </row>
        <row r="351">
          <cell r="A351" t="str">
            <v>189084-61-5</v>
          </cell>
          <cell r="J351">
            <v>100</v>
          </cell>
        </row>
        <row r="352">
          <cell r="A352" t="str">
            <v>189084-62-6</v>
          </cell>
          <cell r="J352">
            <v>100</v>
          </cell>
        </row>
        <row r="353">
          <cell r="A353" t="str">
            <v>189084-63-7</v>
          </cell>
          <cell r="J353">
            <v>100</v>
          </cell>
        </row>
        <row r="354">
          <cell r="A354" t="str">
            <v>189084-64-8</v>
          </cell>
          <cell r="J354">
            <v>100</v>
          </cell>
        </row>
        <row r="355">
          <cell r="A355" t="str">
            <v>1893-33-0</v>
          </cell>
          <cell r="J355">
            <v>100</v>
          </cell>
        </row>
        <row r="356">
          <cell r="A356" t="str">
            <v>19044-88-3</v>
          </cell>
          <cell r="J356">
            <v>100</v>
          </cell>
        </row>
        <row r="357">
          <cell r="A357" t="str">
            <v>1912-24-9</v>
          </cell>
          <cell r="J357">
            <v>100</v>
          </cell>
        </row>
        <row r="358">
          <cell r="A358" t="str">
            <v>1918-00-9</v>
          </cell>
          <cell r="J358">
            <v>10</v>
          </cell>
        </row>
        <row r="359">
          <cell r="A359" t="str">
            <v>1918-16-7</v>
          </cell>
          <cell r="J359">
            <v>10</v>
          </cell>
        </row>
        <row r="360">
          <cell r="A360" t="str">
            <v>1951-25-3</v>
          </cell>
          <cell r="J360">
            <v>100</v>
          </cell>
        </row>
        <row r="361">
          <cell r="A361" t="str">
            <v>19666-30-9</v>
          </cell>
          <cell r="J361">
            <v>100</v>
          </cell>
        </row>
        <row r="362">
          <cell r="A362" t="str">
            <v>1982-47-4</v>
          </cell>
          <cell r="J362">
            <v>100</v>
          </cell>
        </row>
        <row r="363">
          <cell r="A363" t="str">
            <v>19982-08-2</v>
          </cell>
          <cell r="J363">
            <v>100</v>
          </cell>
        </row>
        <row r="364">
          <cell r="A364" t="str">
            <v>2008-39-1</v>
          </cell>
          <cell r="J364" t="e">
            <v>#N/A</v>
          </cell>
        </row>
        <row r="365">
          <cell r="A365" t="str">
            <v>2008-58-4</v>
          </cell>
          <cell r="J365">
            <v>100</v>
          </cell>
        </row>
        <row r="366">
          <cell r="A366" t="str">
            <v>2016-88-8</v>
          </cell>
          <cell r="J366" t="e">
            <v>#N/A</v>
          </cell>
        </row>
        <row r="367">
          <cell r="A367" t="str">
            <v>201792-73-6</v>
          </cell>
          <cell r="J367" t="e">
            <v>#N/A</v>
          </cell>
        </row>
        <row r="368">
          <cell r="A368" t="str">
            <v>20189-42-8</v>
          </cell>
          <cell r="J368">
            <v>10</v>
          </cell>
        </row>
        <row r="369">
          <cell r="A369" t="str">
            <v>20256-56-8</v>
          </cell>
          <cell r="J369">
            <v>10</v>
          </cell>
        </row>
        <row r="370">
          <cell r="A370" t="str">
            <v>2032-65-7</v>
          </cell>
          <cell r="J370">
            <v>100</v>
          </cell>
        </row>
        <row r="371">
          <cell r="A371" t="str">
            <v>20503-92-8</v>
          </cell>
          <cell r="J371">
            <v>100</v>
          </cell>
        </row>
        <row r="372">
          <cell r="A372" t="str">
            <v>205650-65-3</v>
          </cell>
          <cell r="J372">
            <v>100</v>
          </cell>
        </row>
        <row r="373">
          <cell r="A373" t="str">
            <v>205939-58-8</v>
          </cell>
          <cell r="J373">
            <v>100</v>
          </cell>
        </row>
        <row r="374">
          <cell r="A374" t="str">
            <v>205-99-2</v>
          </cell>
          <cell r="J374">
            <v>100</v>
          </cell>
        </row>
        <row r="375">
          <cell r="A375" t="str">
            <v>206-44-0</v>
          </cell>
          <cell r="J375">
            <v>100</v>
          </cell>
        </row>
        <row r="376">
          <cell r="A376" t="str">
            <v>207-08-9</v>
          </cell>
          <cell r="J376">
            <v>100</v>
          </cell>
        </row>
        <row r="377">
          <cell r="A377" t="str">
            <v>207122-16-5</v>
          </cell>
          <cell r="J377">
            <v>100</v>
          </cell>
        </row>
        <row r="378">
          <cell r="A378" t="str">
            <v>2078-54-8</v>
          </cell>
          <cell r="J378">
            <v>10</v>
          </cell>
        </row>
        <row r="379">
          <cell r="A379" t="str">
            <v>2081-08-5</v>
          </cell>
          <cell r="J379">
            <v>10</v>
          </cell>
        </row>
        <row r="380">
          <cell r="A380" t="str">
            <v>2091-29-4</v>
          </cell>
          <cell r="J380">
            <v>10</v>
          </cell>
        </row>
        <row r="381">
          <cell r="A381" t="str">
            <v>2098-66-0</v>
          </cell>
          <cell r="J381">
            <v>100</v>
          </cell>
        </row>
        <row r="382">
          <cell r="A382" t="str">
            <v>21087-64-9</v>
          </cell>
          <cell r="J382">
            <v>100</v>
          </cell>
        </row>
        <row r="383">
          <cell r="A383" t="str">
            <v>210880-92-5</v>
          </cell>
          <cell r="J383">
            <v>100</v>
          </cell>
        </row>
        <row r="384">
          <cell r="A384" t="str">
            <v>21145-77-7</v>
          </cell>
          <cell r="J384">
            <v>100</v>
          </cell>
        </row>
        <row r="385">
          <cell r="A385" t="str">
            <v>2123-24-2</v>
          </cell>
          <cell r="J385">
            <v>10</v>
          </cell>
        </row>
        <row r="386">
          <cell r="A386" t="str">
            <v>21312-10-7</v>
          </cell>
          <cell r="J386">
            <v>100</v>
          </cell>
        </row>
        <row r="387">
          <cell r="J387">
            <v>100</v>
          </cell>
        </row>
        <row r="388">
          <cell r="A388" t="str">
            <v>2152-44-5</v>
          </cell>
          <cell r="J388">
            <v>100</v>
          </cell>
        </row>
        <row r="389">
          <cell r="A389" t="str">
            <v>21564-17-0</v>
          </cell>
          <cell r="J389">
            <v>100</v>
          </cell>
        </row>
        <row r="390">
          <cell r="A390" t="str">
            <v>2163-68-0</v>
          </cell>
          <cell r="J390">
            <v>100</v>
          </cell>
        </row>
        <row r="391">
          <cell r="A391" t="str">
            <v>2164-08-1</v>
          </cell>
          <cell r="J391">
            <v>100</v>
          </cell>
        </row>
        <row r="392">
          <cell r="A392" t="str">
            <v>216667-08-2</v>
          </cell>
          <cell r="J392">
            <v>10</v>
          </cell>
        </row>
        <row r="393">
          <cell r="A393" t="str">
            <v>2179-25-1</v>
          </cell>
          <cell r="J393">
            <v>100</v>
          </cell>
        </row>
        <row r="394">
          <cell r="A394" t="str">
            <v>218-01-9</v>
          </cell>
          <cell r="J394">
            <v>100</v>
          </cell>
        </row>
        <row r="395">
          <cell r="A395" t="str">
            <v>22071-15-4</v>
          </cell>
          <cell r="J395">
            <v>10</v>
          </cell>
        </row>
        <row r="396">
          <cell r="A396" t="str">
            <v>15302-18-8</v>
          </cell>
          <cell r="J396">
            <v>10</v>
          </cell>
        </row>
        <row r="397">
          <cell r="A397" t="str">
            <v>221667-31-8</v>
          </cell>
          <cell r="J397">
            <v>10</v>
          </cell>
        </row>
        <row r="398">
          <cell r="A398" t="str">
            <v>22175-22-0</v>
          </cell>
          <cell r="J398">
            <v>100</v>
          </cell>
        </row>
        <row r="399">
          <cell r="A399" t="str">
            <v>22204-53-1</v>
          </cell>
          <cell r="J399">
            <v>10</v>
          </cell>
        </row>
        <row r="400">
          <cell r="A400" t="str">
            <v>22259-30-9</v>
          </cell>
          <cell r="J400">
            <v>100</v>
          </cell>
        </row>
        <row r="401">
          <cell r="A401" t="str">
            <v>2226-96-2</v>
          </cell>
          <cell r="J401">
            <v>100</v>
          </cell>
        </row>
        <row r="402">
          <cell r="A402" t="str">
            <v>2243-62-1</v>
          </cell>
          <cell r="J402">
            <v>100</v>
          </cell>
        </row>
        <row r="403">
          <cell r="A403" t="str">
            <v>22454-92-8</v>
          </cell>
          <cell r="J403">
            <v>10</v>
          </cell>
        </row>
        <row r="404">
          <cell r="A404" t="str">
            <v>224785-90-4</v>
          </cell>
          <cell r="J404">
            <v>100</v>
          </cell>
        </row>
        <row r="405">
          <cell r="A405" t="str">
            <v>22494-42-4</v>
          </cell>
          <cell r="J405">
            <v>100</v>
          </cell>
        </row>
        <row r="406">
          <cell r="A406" t="str">
            <v>22781-23-3</v>
          </cell>
          <cell r="J406">
            <v>100</v>
          </cell>
        </row>
        <row r="407">
          <cell r="A407" t="str">
            <v>22916-47-8</v>
          </cell>
          <cell r="J407">
            <v>100</v>
          </cell>
        </row>
        <row r="408">
          <cell r="A408" t="str">
            <v>23031-25-6</v>
          </cell>
          <cell r="J408">
            <v>10</v>
          </cell>
        </row>
        <row r="409">
          <cell r="A409" t="str">
            <v>2303-17-5</v>
          </cell>
          <cell r="J409">
            <v>100</v>
          </cell>
        </row>
        <row r="410">
          <cell r="A410" t="str">
            <v>23103-98-2</v>
          </cell>
          <cell r="J410">
            <v>100</v>
          </cell>
        </row>
        <row r="411">
          <cell r="A411" t="str">
            <v>2312-35-8</v>
          </cell>
          <cell r="J411">
            <v>100</v>
          </cell>
        </row>
        <row r="412">
          <cell r="A412" t="str">
            <v>2327-02-8</v>
          </cell>
          <cell r="J412">
            <v>100</v>
          </cell>
        </row>
        <row r="413">
          <cell r="A413" t="str">
            <v>23386-52-9</v>
          </cell>
          <cell r="J413">
            <v>10</v>
          </cell>
        </row>
        <row r="414">
          <cell r="A414" t="str">
            <v>23564-05-8</v>
          </cell>
          <cell r="J414">
            <v>100</v>
          </cell>
        </row>
        <row r="415">
          <cell r="A415" t="str">
            <v>23593-75-1</v>
          </cell>
          <cell r="J415">
            <v>100</v>
          </cell>
        </row>
        <row r="416">
          <cell r="A416" t="str">
            <v>23847-08-7</v>
          </cell>
          <cell r="J416">
            <v>100</v>
          </cell>
        </row>
        <row r="417">
          <cell r="A417" t="str">
            <v>2387-23-7</v>
          </cell>
          <cell r="J417">
            <v>100</v>
          </cell>
        </row>
        <row r="418">
          <cell r="A418" t="str">
            <v>23893-13-2</v>
          </cell>
          <cell r="J418">
            <v>100</v>
          </cell>
        </row>
        <row r="419">
          <cell r="A419" t="str">
            <v>239110-15-7</v>
          </cell>
          <cell r="J419">
            <v>100</v>
          </cell>
        </row>
        <row r="420">
          <cell r="A420" t="str">
            <v>23950-58-5</v>
          </cell>
          <cell r="J420">
            <v>100</v>
          </cell>
        </row>
        <row r="421">
          <cell r="A421" t="str">
            <v>2400-00-2</v>
          </cell>
          <cell r="J421">
            <v>10</v>
          </cell>
        </row>
        <row r="422">
          <cell r="A422" t="str">
            <v>2403-88-5</v>
          </cell>
          <cell r="J422">
            <v>100</v>
          </cell>
        </row>
        <row r="423">
          <cell r="A423" t="str">
            <v>2416-20-8</v>
          </cell>
          <cell r="J423">
            <v>10</v>
          </cell>
        </row>
        <row r="424">
          <cell r="A424" t="str">
            <v>24219-97-4</v>
          </cell>
          <cell r="J424">
            <v>100</v>
          </cell>
        </row>
        <row r="425">
          <cell r="A425" t="str">
            <v>24280-93-1</v>
          </cell>
          <cell r="J425">
            <v>10</v>
          </cell>
        </row>
        <row r="426">
          <cell r="A426" t="str">
            <v>244-69-9</v>
          </cell>
          <cell r="J426">
            <v>100</v>
          </cell>
        </row>
        <row r="427">
          <cell r="A427" t="str">
            <v>2451-01-6</v>
          </cell>
          <cell r="J427" t="e">
            <v>#N/A</v>
          </cell>
        </row>
        <row r="428">
          <cell r="A428" t="str">
            <v>24579-73-5</v>
          </cell>
          <cell r="J428">
            <v>100</v>
          </cell>
        </row>
        <row r="429">
          <cell r="A429" t="str">
            <v>24634-61-5</v>
          </cell>
          <cell r="J429">
            <v>10</v>
          </cell>
        </row>
        <row r="430">
          <cell r="A430" t="str">
            <v>2465-59-0</v>
          </cell>
          <cell r="J430">
            <v>100</v>
          </cell>
        </row>
        <row r="431">
          <cell r="A431" t="str">
            <v>24851-98-7</v>
          </cell>
          <cell r="J431">
            <v>10</v>
          </cell>
        </row>
        <row r="432">
          <cell r="A432" t="str">
            <v>2495-39-8</v>
          </cell>
          <cell r="J432">
            <v>10</v>
          </cell>
        </row>
        <row r="433">
          <cell r="A433" t="str">
            <v>24959-67-9</v>
          </cell>
          <cell r="J433" t="e">
            <v>#N/A</v>
          </cell>
        </row>
        <row r="434">
          <cell r="A434" t="str">
            <v>25057-89-0</v>
          </cell>
          <cell r="J434">
            <v>100</v>
          </cell>
        </row>
        <row r="435">
          <cell r="A435" t="str">
            <v>25122-41-2</v>
          </cell>
          <cell r="J435">
            <v>100</v>
          </cell>
        </row>
        <row r="436">
          <cell r="A436" t="str">
            <v>25122-46-7</v>
          </cell>
          <cell r="J436">
            <v>100</v>
          </cell>
        </row>
        <row r="437">
          <cell r="A437" t="str">
            <v>25152-84-5</v>
          </cell>
          <cell r="J437">
            <v>10</v>
          </cell>
        </row>
        <row r="438">
          <cell r="A438" t="str">
            <v>25154-52-3</v>
          </cell>
          <cell r="J438" t="e">
            <v>#N/A</v>
          </cell>
        </row>
        <row r="439">
          <cell r="A439" t="str">
            <v>252913-85-2</v>
          </cell>
          <cell r="J439">
            <v>100</v>
          </cell>
        </row>
        <row r="440">
          <cell r="A440" t="str">
            <v>25321-41-9</v>
          </cell>
          <cell r="J440" t="e">
            <v>#N/A</v>
          </cell>
        </row>
        <row r="441">
          <cell r="A441" t="str">
            <v>25637-99-4</v>
          </cell>
          <cell r="J441" t="e">
            <v>#N/A</v>
          </cell>
        </row>
        <row r="442">
          <cell r="A442" t="str">
            <v>256-96-2</v>
          </cell>
          <cell r="J442">
            <v>100</v>
          </cell>
        </row>
        <row r="443">
          <cell r="A443" t="str">
            <v>25812-30-0</v>
          </cell>
          <cell r="J443">
            <v>10</v>
          </cell>
        </row>
        <row r="444">
          <cell r="A444" t="str">
            <v>25956-17-6</v>
          </cell>
          <cell r="J444" t="e">
            <v>#N/A</v>
          </cell>
        </row>
        <row r="445">
          <cell r="A445" t="str">
            <v>2599-11-3</v>
          </cell>
          <cell r="J445">
            <v>10</v>
          </cell>
        </row>
        <row r="446">
          <cell r="A446" t="str">
            <v>26093-31-2</v>
          </cell>
          <cell r="J446">
            <v>10</v>
          </cell>
        </row>
        <row r="447">
          <cell r="A447" t="str">
            <v>260-94-6</v>
          </cell>
          <cell r="J447">
            <v>100</v>
          </cell>
        </row>
        <row r="448">
          <cell r="A448" t="str">
            <v>26148-68-5</v>
          </cell>
          <cell r="J448">
            <v>100</v>
          </cell>
        </row>
        <row r="449">
          <cell r="A449" t="str">
            <v>26172-55-4</v>
          </cell>
          <cell r="J449">
            <v>100</v>
          </cell>
        </row>
        <row r="450">
          <cell r="A450" t="str">
            <v>26225-79-6</v>
          </cell>
          <cell r="J450">
            <v>100</v>
          </cell>
        </row>
        <row r="451">
          <cell r="A451" t="str">
            <v>2634-33-5</v>
          </cell>
          <cell r="J451">
            <v>10</v>
          </cell>
        </row>
        <row r="452">
          <cell r="A452" t="str">
            <v>2635-10-1</v>
          </cell>
          <cell r="J452">
            <v>100</v>
          </cell>
        </row>
        <row r="453">
          <cell r="A453" t="str">
            <v>2642-71-9</v>
          </cell>
          <cell r="J453">
            <v>10</v>
          </cell>
        </row>
        <row r="454">
          <cell r="A454" t="str">
            <v>26530-20-1</v>
          </cell>
          <cell r="J454">
            <v>10</v>
          </cell>
        </row>
        <row r="455">
          <cell r="J455" t="e">
            <v>#N/A</v>
          </cell>
        </row>
        <row r="456">
          <cell r="A456" t="str">
            <v>26725-51-9</v>
          </cell>
          <cell r="J456">
            <v>10</v>
          </cell>
        </row>
        <row r="457">
          <cell r="A457" t="str">
            <v>26787-78-0</v>
          </cell>
          <cell r="J457">
            <v>10</v>
          </cell>
        </row>
        <row r="458">
          <cell r="A458" t="str">
            <v>26819-07-8</v>
          </cell>
          <cell r="J458">
            <v>10</v>
          </cell>
        </row>
        <row r="459">
          <cell r="A459" t="str">
            <v>2706-90-3</v>
          </cell>
          <cell r="J459">
            <v>100</v>
          </cell>
        </row>
        <row r="460">
          <cell r="A460" t="str">
            <v>27176-93-8</v>
          </cell>
          <cell r="J460">
            <v>10</v>
          </cell>
        </row>
        <row r="461">
          <cell r="A461" t="str">
            <v>2719-63-3</v>
          </cell>
          <cell r="J461">
            <v>10</v>
          </cell>
        </row>
        <row r="462">
          <cell r="A462" t="str">
            <v>2719-64-4</v>
          </cell>
          <cell r="J462">
            <v>10</v>
          </cell>
        </row>
        <row r="463">
          <cell r="A463" t="str">
            <v>27203-92-5</v>
          </cell>
          <cell r="J463">
            <v>100</v>
          </cell>
        </row>
        <row r="464">
          <cell r="A464" t="str">
            <v>27503-81-7</v>
          </cell>
          <cell r="J464">
            <v>100</v>
          </cell>
        </row>
        <row r="465">
          <cell r="A465" t="str">
            <v>2759-28-6</v>
          </cell>
          <cell r="J465">
            <v>100</v>
          </cell>
        </row>
        <row r="466">
          <cell r="A466" t="str">
            <v>27619-97-2</v>
          </cell>
          <cell r="J466">
            <v>100</v>
          </cell>
        </row>
        <row r="467">
          <cell r="A467" t="str">
            <v>280-57-9</v>
          </cell>
          <cell r="J467">
            <v>100</v>
          </cell>
        </row>
        <row r="468">
          <cell r="A468" t="str">
            <v>28124-29-0</v>
          </cell>
          <cell r="J468">
            <v>100</v>
          </cell>
        </row>
        <row r="469">
          <cell r="A469" t="str">
            <v>2814-20-2</v>
          </cell>
          <cell r="J469">
            <v>10</v>
          </cell>
        </row>
        <row r="470">
          <cell r="A470" t="str">
            <v>28159-98-0</v>
          </cell>
          <cell r="J470">
            <v>100</v>
          </cell>
        </row>
        <row r="471">
          <cell r="A471" t="str">
            <v>28179-44-4</v>
          </cell>
          <cell r="J471">
            <v>100</v>
          </cell>
        </row>
        <row r="472">
          <cell r="A472" t="str">
            <v>28291-75-0</v>
          </cell>
          <cell r="J472">
            <v>100</v>
          </cell>
        </row>
        <row r="473">
          <cell r="A473" t="str">
            <v>28343-61-5</v>
          </cell>
          <cell r="J473">
            <v>100</v>
          </cell>
        </row>
        <row r="474">
          <cell r="A474" t="str">
            <v>2835-68-9</v>
          </cell>
          <cell r="J474">
            <v>100</v>
          </cell>
        </row>
        <row r="475">
          <cell r="A475" t="str">
            <v>2855-13-2</v>
          </cell>
          <cell r="J475">
            <v>100</v>
          </cell>
        </row>
        <row r="476">
          <cell r="A476" t="str">
            <v>287714-41-4</v>
          </cell>
          <cell r="J476">
            <v>100</v>
          </cell>
        </row>
        <row r="477">
          <cell r="A477" t="str">
            <v>28772-56-7</v>
          </cell>
          <cell r="J477">
            <v>10</v>
          </cell>
        </row>
        <row r="478">
          <cell r="A478" t="str">
            <v>288-13-1</v>
          </cell>
          <cell r="J478">
            <v>10</v>
          </cell>
        </row>
        <row r="479">
          <cell r="A479" t="str">
            <v>28821-18-3</v>
          </cell>
          <cell r="J479">
            <v>10</v>
          </cell>
        </row>
        <row r="480">
          <cell r="A480" t="str">
            <v>288-88-0</v>
          </cell>
          <cell r="J480">
            <v>10</v>
          </cell>
        </row>
        <row r="481">
          <cell r="A481" t="str">
            <v>2893-78-9</v>
          </cell>
          <cell r="J481">
            <v>100</v>
          </cell>
        </row>
        <row r="482">
          <cell r="A482" t="str">
            <v>2896-70-0</v>
          </cell>
          <cell r="J482">
            <v>100</v>
          </cell>
        </row>
        <row r="483">
          <cell r="A483" t="str">
            <v>28981-97-7</v>
          </cell>
          <cell r="J483">
            <v>100</v>
          </cell>
        </row>
        <row r="484">
          <cell r="A484" t="str">
            <v>29122-68-7</v>
          </cell>
          <cell r="J484">
            <v>10</v>
          </cell>
        </row>
        <row r="485">
          <cell r="A485" t="str">
            <v>2921-88-2</v>
          </cell>
          <cell r="J485">
            <v>100</v>
          </cell>
        </row>
        <row r="486">
          <cell r="A486" t="str">
            <v>29232-93-7</v>
          </cell>
          <cell r="J486">
            <v>100</v>
          </cell>
        </row>
        <row r="487">
          <cell r="A487" t="str">
            <v>29331-92-8</v>
          </cell>
          <cell r="J487">
            <v>100</v>
          </cell>
        </row>
        <row r="488">
          <cell r="A488" t="str">
            <v>29342-05-0</v>
          </cell>
          <cell r="J488">
            <v>100</v>
          </cell>
        </row>
        <row r="489">
          <cell r="A489" t="str">
            <v>29385-43-1</v>
          </cell>
          <cell r="J489" t="e">
            <v>#N/A</v>
          </cell>
        </row>
        <row r="490">
          <cell r="A490" t="str">
            <v>298-04-4</v>
          </cell>
          <cell r="J490">
            <v>10</v>
          </cell>
        </row>
        <row r="491">
          <cell r="A491" t="str">
            <v>298-46-4</v>
          </cell>
          <cell r="J491">
            <v>100</v>
          </cell>
        </row>
        <row r="492">
          <cell r="A492" t="str">
            <v>29878-31-7</v>
          </cell>
          <cell r="J492">
            <v>10</v>
          </cell>
        </row>
        <row r="493">
          <cell r="A493" t="str">
            <v>29923-31-7</v>
          </cell>
          <cell r="J493">
            <v>1</v>
          </cell>
        </row>
        <row r="494">
          <cell r="A494" t="str">
            <v>299-27-4</v>
          </cell>
          <cell r="J494">
            <v>1</v>
          </cell>
        </row>
        <row r="495">
          <cell r="A495" t="str">
            <v>299-42-3</v>
          </cell>
          <cell r="J495">
            <v>10</v>
          </cell>
        </row>
        <row r="496">
          <cell r="A496" t="str">
            <v>300-62-9</v>
          </cell>
          <cell r="J496">
            <v>10</v>
          </cell>
        </row>
        <row r="497">
          <cell r="A497" t="str">
            <v>301-12-2</v>
          </cell>
          <cell r="J497">
            <v>10</v>
          </cell>
        </row>
        <row r="498">
          <cell r="A498" t="str">
            <v>30125-63-4</v>
          </cell>
          <cell r="J498">
            <v>100</v>
          </cell>
        </row>
        <row r="499">
          <cell r="A499" t="str">
            <v>30223-73-5</v>
          </cell>
          <cell r="J499">
            <v>100</v>
          </cell>
        </row>
        <row r="500">
          <cell r="A500" t="str">
            <v>302776-68-7</v>
          </cell>
          <cell r="J500">
            <v>10</v>
          </cell>
        </row>
        <row r="501">
          <cell r="A501" t="str">
            <v>3030-47-5</v>
          </cell>
          <cell r="J501">
            <v>100</v>
          </cell>
        </row>
        <row r="502">
          <cell r="A502" t="str">
            <v>3033-62-3</v>
          </cell>
          <cell r="J502">
            <v>100</v>
          </cell>
        </row>
        <row r="503">
          <cell r="A503" t="str">
            <v>3039-83-6</v>
          </cell>
          <cell r="J503">
            <v>10</v>
          </cell>
        </row>
        <row r="504">
          <cell r="A504" t="str">
            <v>304-55-2</v>
          </cell>
          <cell r="J504">
            <v>10</v>
          </cell>
        </row>
        <row r="505">
          <cell r="A505" t="str">
            <v>3047-33-4</v>
          </cell>
          <cell r="J505" t="e">
            <v>#N/A</v>
          </cell>
        </row>
        <row r="506">
          <cell r="A506" t="str">
            <v>3060-89-7</v>
          </cell>
          <cell r="J506">
            <v>100</v>
          </cell>
        </row>
        <row r="507">
          <cell r="A507" t="str">
            <v>307-24-4</v>
          </cell>
          <cell r="J507">
            <v>100</v>
          </cell>
        </row>
        <row r="508">
          <cell r="A508" t="str">
            <v>3089-11-0</v>
          </cell>
          <cell r="J508">
            <v>100</v>
          </cell>
        </row>
        <row r="509">
          <cell r="A509" t="str">
            <v>309-00-2</v>
          </cell>
          <cell r="J509">
            <v>100</v>
          </cell>
        </row>
        <row r="510">
          <cell r="A510" t="str">
            <v>31218-83-4</v>
          </cell>
          <cell r="J510">
            <v>10</v>
          </cell>
        </row>
        <row r="511">
          <cell r="A511" t="str">
            <v>31430-15-6</v>
          </cell>
          <cell r="J511">
            <v>100</v>
          </cell>
        </row>
        <row r="512">
          <cell r="A512" t="str">
            <v>31431-39-7</v>
          </cell>
          <cell r="J512">
            <v>100</v>
          </cell>
        </row>
        <row r="513">
          <cell r="A513" t="str">
            <v>3144-16-9</v>
          </cell>
          <cell r="J513">
            <v>100</v>
          </cell>
        </row>
        <row r="514">
          <cell r="A514" t="str">
            <v>31468-12-9</v>
          </cell>
          <cell r="J514">
            <v>10</v>
          </cell>
        </row>
        <row r="515">
          <cell r="A515" t="str">
            <v>31508-00-6</v>
          </cell>
          <cell r="J515">
            <v>100</v>
          </cell>
        </row>
        <row r="516">
          <cell r="A516" t="str">
            <v>315-30-0</v>
          </cell>
          <cell r="J516">
            <v>10</v>
          </cell>
        </row>
        <row r="517">
          <cell r="A517" t="str">
            <v>3160-86-9</v>
          </cell>
          <cell r="J517" t="e">
            <v>#N/A</v>
          </cell>
        </row>
        <row r="518">
          <cell r="A518" t="str">
            <v>318-98-9</v>
          </cell>
          <cell r="J518" t="e">
            <v>#N/A</v>
          </cell>
        </row>
        <row r="519">
          <cell r="A519" t="str">
            <v>32388-55-9</v>
          </cell>
          <cell r="J519">
            <v>100</v>
          </cell>
        </row>
        <row r="520">
          <cell r="A520" t="str">
            <v>3251-56-7</v>
          </cell>
          <cell r="J520">
            <v>100</v>
          </cell>
        </row>
        <row r="521">
          <cell r="A521" t="str">
            <v>32809-16-8</v>
          </cell>
          <cell r="J521">
            <v>100</v>
          </cell>
        </row>
        <row r="522">
          <cell r="A522" t="str">
            <v>330-54-1</v>
          </cell>
          <cell r="J522">
            <v>100</v>
          </cell>
        </row>
        <row r="523">
          <cell r="A523" t="str">
            <v>330-55-2</v>
          </cell>
          <cell r="J523">
            <v>100</v>
          </cell>
        </row>
        <row r="524">
          <cell r="A524" t="str">
            <v>33213-65-9</v>
          </cell>
          <cell r="J524">
            <v>100</v>
          </cell>
        </row>
        <row r="525">
          <cell r="A525" t="str">
            <v>332927-03-4</v>
          </cell>
          <cell r="J525">
            <v>10</v>
          </cell>
        </row>
        <row r="526">
          <cell r="A526" t="str">
            <v>3332-27-2</v>
          </cell>
          <cell r="J526">
            <v>10</v>
          </cell>
        </row>
        <row r="527">
          <cell r="A527" t="str">
            <v>333-41-5</v>
          </cell>
          <cell r="J527">
            <v>10</v>
          </cell>
        </row>
        <row r="528">
          <cell r="A528" t="str">
            <v>3337-71-1</v>
          </cell>
          <cell r="J528">
            <v>100</v>
          </cell>
        </row>
        <row r="529">
          <cell r="A529" t="str">
            <v>3338-24-7</v>
          </cell>
          <cell r="J529">
            <v>100</v>
          </cell>
        </row>
        <row r="530">
          <cell r="A530" t="str">
            <v>334-48-5</v>
          </cell>
          <cell r="J530">
            <v>10</v>
          </cell>
        </row>
        <row r="531">
          <cell r="A531" t="str">
            <v>335-67-1</v>
          </cell>
          <cell r="J531">
            <v>100</v>
          </cell>
        </row>
        <row r="532">
          <cell r="A532" t="str">
            <v>335-76-2</v>
          </cell>
          <cell r="J532">
            <v>100</v>
          </cell>
        </row>
        <row r="533">
          <cell r="A533" t="str">
            <v>33665-90-6</v>
          </cell>
          <cell r="J533">
            <v>100</v>
          </cell>
        </row>
        <row r="534">
          <cell r="A534" t="str">
            <v>33704-61-9</v>
          </cell>
          <cell r="J534">
            <v>100</v>
          </cell>
        </row>
        <row r="535">
          <cell r="A535" t="str">
            <v>3380-30-1</v>
          </cell>
          <cell r="J535">
            <v>100</v>
          </cell>
        </row>
        <row r="536">
          <cell r="A536" t="str">
            <v>3380-34-5</v>
          </cell>
          <cell r="J536">
            <v>100</v>
          </cell>
        </row>
        <row r="537">
          <cell r="A537" t="str">
            <v>3385-03-3</v>
          </cell>
          <cell r="J537">
            <v>100</v>
          </cell>
        </row>
        <row r="538">
          <cell r="A538" t="str">
            <v>34123-59-6</v>
          </cell>
          <cell r="J538">
            <v>100</v>
          </cell>
        </row>
        <row r="539">
          <cell r="A539" t="str">
            <v>34256-82-1</v>
          </cell>
          <cell r="J539">
            <v>100</v>
          </cell>
        </row>
        <row r="540">
          <cell r="A540" t="str">
            <v>342573-75-5</v>
          </cell>
          <cell r="J540" t="e">
            <v>#N/A</v>
          </cell>
        </row>
        <row r="541">
          <cell r="A541" t="str">
            <v>34335-10-9</v>
          </cell>
          <cell r="J541" t="e">
            <v>#N/A</v>
          </cell>
        </row>
        <row r="542">
          <cell r="A542" t="str">
            <v>34681-10-2</v>
          </cell>
          <cell r="J542">
            <v>100</v>
          </cell>
        </row>
        <row r="543">
          <cell r="A543" t="str">
            <v>34730-59-1</v>
          </cell>
          <cell r="J543">
            <v>10</v>
          </cell>
        </row>
        <row r="544">
          <cell r="A544" t="str">
            <v>34880-43-8</v>
          </cell>
          <cell r="J544">
            <v>10</v>
          </cell>
        </row>
        <row r="545">
          <cell r="A545" t="str">
            <v>34911-55-2</v>
          </cell>
          <cell r="J545">
            <v>100</v>
          </cell>
        </row>
        <row r="546">
          <cell r="A546" t="str">
            <v>35065-27-1</v>
          </cell>
          <cell r="J546">
            <v>100</v>
          </cell>
        </row>
        <row r="547">
          <cell r="A547" t="str">
            <v>35065-28-2</v>
          </cell>
          <cell r="J547">
            <v>100</v>
          </cell>
        </row>
        <row r="548">
          <cell r="A548" t="str">
            <v>35079-97-1</v>
          </cell>
          <cell r="J548">
            <v>100</v>
          </cell>
        </row>
        <row r="549">
          <cell r="A549" t="str">
            <v>35189-28-7</v>
          </cell>
          <cell r="J549">
            <v>100</v>
          </cell>
        </row>
        <row r="550">
          <cell r="A550" t="str">
            <v>35367-38-5</v>
          </cell>
          <cell r="J550">
            <v>100</v>
          </cell>
        </row>
        <row r="551">
          <cell r="A551" t="str">
            <v>355-46-4</v>
          </cell>
          <cell r="J551">
            <v>100</v>
          </cell>
        </row>
        <row r="552">
          <cell r="A552" t="str">
            <v>35554-44-0</v>
          </cell>
          <cell r="J552">
            <v>100</v>
          </cell>
        </row>
        <row r="553">
          <cell r="A553" t="str">
            <v>35693-99-3</v>
          </cell>
          <cell r="J553">
            <v>100</v>
          </cell>
        </row>
        <row r="554">
          <cell r="A554" t="str">
            <v>3575-80-2</v>
          </cell>
          <cell r="J554">
            <v>100</v>
          </cell>
        </row>
        <row r="555">
          <cell r="A555" t="str">
            <v>35948-25-5</v>
          </cell>
          <cell r="J555">
            <v>100</v>
          </cell>
        </row>
        <row r="556">
          <cell r="A556" t="str">
            <v>361377-29-9</v>
          </cell>
          <cell r="J556">
            <v>100</v>
          </cell>
        </row>
        <row r="557">
          <cell r="A557" t="str">
            <v>3622-84-2</v>
          </cell>
          <cell r="J557">
            <v>10</v>
          </cell>
        </row>
        <row r="558">
          <cell r="A558" t="str">
            <v>3625-06-7</v>
          </cell>
          <cell r="J558">
            <v>10</v>
          </cell>
        </row>
        <row r="559">
          <cell r="A559" t="str">
            <v>36483-57-5</v>
          </cell>
          <cell r="J559" t="e">
            <v>#N/A</v>
          </cell>
        </row>
        <row r="560">
          <cell r="A560" t="str">
            <v>36507-30-9</v>
          </cell>
          <cell r="J560">
            <v>100</v>
          </cell>
        </row>
        <row r="561">
          <cell r="A561" t="str">
            <v>366-77-8</v>
          </cell>
          <cell r="J561">
            <v>100</v>
          </cell>
        </row>
        <row r="562">
          <cell r="A562" t="str">
            <v>36734-19-7</v>
          </cell>
          <cell r="J562">
            <v>100</v>
          </cell>
        </row>
        <row r="563">
          <cell r="A563" t="str">
            <v>36861-47-9</v>
          </cell>
          <cell r="J563">
            <v>100</v>
          </cell>
        </row>
        <row r="564">
          <cell r="A564" t="str">
            <v>36888-99-0</v>
          </cell>
          <cell r="J564">
            <v>100</v>
          </cell>
        </row>
        <row r="565">
          <cell r="A565" t="str">
            <v>36894-69-6</v>
          </cell>
          <cell r="J565">
            <v>10</v>
          </cell>
        </row>
        <row r="566">
          <cell r="A566" t="str">
            <v>36993-94-9</v>
          </cell>
          <cell r="J566">
            <v>10</v>
          </cell>
        </row>
        <row r="567">
          <cell r="A567" t="str">
            <v>37148-27-9</v>
          </cell>
          <cell r="J567">
            <v>100</v>
          </cell>
        </row>
        <row r="568">
          <cell r="A568" t="str">
            <v>37517-30-9</v>
          </cell>
          <cell r="J568">
            <v>10</v>
          </cell>
        </row>
        <row r="569">
          <cell r="A569" t="str">
            <v>375-22-4</v>
          </cell>
          <cell r="J569">
            <v>100</v>
          </cell>
        </row>
        <row r="570">
          <cell r="A570" t="str">
            <v>375-73-5</v>
          </cell>
          <cell r="J570">
            <v>100</v>
          </cell>
        </row>
        <row r="571">
          <cell r="A571" t="str">
            <v>375-85-9</v>
          </cell>
          <cell r="J571">
            <v>100</v>
          </cell>
        </row>
        <row r="572">
          <cell r="A572" t="str">
            <v>375-92-8</v>
          </cell>
          <cell r="J572">
            <v>100</v>
          </cell>
        </row>
        <row r="573">
          <cell r="A573" t="str">
            <v>375-95-1</v>
          </cell>
          <cell r="J573">
            <v>100</v>
          </cell>
        </row>
        <row r="574">
          <cell r="A574" t="str">
            <v>376-06-7</v>
          </cell>
          <cell r="J574">
            <v>100</v>
          </cell>
        </row>
        <row r="575">
          <cell r="A575" t="str">
            <v>37680-73-2</v>
          </cell>
          <cell r="J575">
            <v>100</v>
          </cell>
        </row>
        <row r="576">
          <cell r="A576" t="str">
            <v>3778-73-2</v>
          </cell>
          <cell r="J576">
            <v>100</v>
          </cell>
        </row>
        <row r="577">
          <cell r="A577" t="str">
            <v>378-44-9</v>
          </cell>
          <cell r="J577">
            <v>100</v>
          </cell>
        </row>
        <row r="578">
          <cell r="A578" t="str">
            <v>37853-61-5</v>
          </cell>
          <cell r="J578">
            <v>100</v>
          </cell>
        </row>
        <row r="579">
          <cell r="A579" t="str">
            <v>380412-59-9</v>
          </cell>
          <cell r="J579">
            <v>10</v>
          </cell>
        </row>
        <row r="580">
          <cell r="A580" t="str">
            <v>38083-17-9</v>
          </cell>
          <cell r="J580">
            <v>100</v>
          </cell>
        </row>
        <row r="581">
          <cell r="A581" t="str">
            <v>382-44-5</v>
          </cell>
          <cell r="J581">
            <v>100</v>
          </cell>
        </row>
        <row r="582">
          <cell r="J582">
            <v>100</v>
          </cell>
        </row>
        <row r="583">
          <cell r="A583" t="str">
            <v>38641-90-6</v>
          </cell>
          <cell r="J583">
            <v>10</v>
          </cell>
        </row>
        <row r="584">
          <cell r="A584" t="str">
            <v>39148-16-8</v>
          </cell>
          <cell r="J584">
            <v>10</v>
          </cell>
        </row>
        <row r="585">
          <cell r="A585" t="str">
            <v>39236-46-9</v>
          </cell>
          <cell r="J585">
            <v>100</v>
          </cell>
        </row>
        <row r="586">
          <cell r="A586" t="str">
            <v>3930-20-9</v>
          </cell>
          <cell r="J586">
            <v>100</v>
          </cell>
        </row>
        <row r="587">
          <cell r="A587" t="str">
            <v>39562-70-4</v>
          </cell>
          <cell r="J587">
            <v>10</v>
          </cell>
        </row>
        <row r="588">
          <cell r="A588" t="str">
            <v>3965-55-7</v>
          </cell>
          <cell r="J588">
            <v>10</v>
          </cell>
        </row>
        <row r="589">
          <cell r="A589" t="str">
            <v>3984-14-3</v>
          </cell>
          <cell r="J589">
            <v>10</v>
          </cell>
        </row>
        <row r="590">
          <cell r="A590" t="str">
            <v>4009-98-7</v>
          </cell>
          <cell r="J590">
            <v>100</v>
          </cell>
        </row>
        <row r="591">
          <cell r="A591" t="str">
            <v>40487-42-1</v>
          </cell>
          <cell r="J591">
            <v>100</v>
          </cell>
        </row>
        <row r="592">
          <cell r="A592" t="str">
            <v>4065-45-6</v>
          </cell>
          <cell r="J592">
            <v>10</v>
          </cell>
        </row>
        <row r="593">
          <cell r="A593" t="str">
            <v>4098-71-9</v>
          </cell>
          <cell r="J593">
            <v>100</v>
          </cell>
        </row>
        <row r="594">
          <cell r="A594" t="str">
            <v>25550-53-2</v>
          </cell>
          <cell r="J594">
            <v>100</v>
          </cell>
        </row>
        <row r="595">
          <cell r="A595" t="str">
            <v>41318-75-6</v>
          </cell>
          <cell r="J595">
            <v>100</v>
          </cell>
        </row>
        <row r="596">
          <cell r="A596" t="str">
            <v>41372-02-5</v>
          </cell>
          <cell r="J596" t="e">
            <v>#N/A</v>
          </cell>
        </row>
        <row r="597">
          <cell r="A597" t="str">
            <v>41394-05-2</v>
          </cell>
          <cell r="J597">
            <v>100</v>
          </cell>
        </row>
        <row r="598">
          <cell r="A598" t="str">
            <v>41483-43-6</v>
          </cell>
          <cell r="J598">
            <v>100</v>
          </cell>
        </row>
        <row r="599">
          <cell r="A599" t="str">
            <v>4169-04-4</v>
          </cell>
          <cell r="J599">
            <v>10</v>
          </cell>
        </row>
        <row r="600">
          <cell r="A600" t="str">
            <v>41859-67-0</v>
          </cell>
          <cell r="J600">
            <v>100</v>
          </cell>
        </row>
        <row r="601">
          <cell r="A601" t="str">
            <v>4193-55-9</v>
          </cell>
          <cell r="J601" t="e">
            <v>#N/A</v>
          </cell>
        </row>
        <row r="602">
          <cell r="A602" t="str">
            <v>4205-90-7</v>
          </cell>
          <cell r="J602">
            <v>100</v>
          </cell>
        </row>
        <row r="603">
          <cell r="A603" t="str">
            <v>4225-26-7</v>
          </cell>
          <cell r="J603">
            <v>100</v>
          </cell>
        </row>
        <row r="604">
          <cell r="A604" t="str">
            <v>42399-41-7</v>
          </cell>
          <cell r="J604">
            <v>10</v>
          </cell>
        </row>
        <row r="605">
          <cell r="A605" t="str">
            <v>42405-40-3</v>
          </cell>
          <cell r="J605" t="e">
            <v>#N/A</v>
          </cell>
        </row>
        <row r="606">
          <cell r="A606" t="str">
            <v>4246-51-9</v>
          </cell>
          <cell r="J606">
            <v>100</v>
          </cell>
        </row>
        <row r="607">
          <cell r="A607" t="str">
            <v>42487-72-9</v>
          </cell>
          <cell r="J607">
            <v>10</v>
          </cell>
        </row>
        <row r="608">
          <cell r="A608" t="str">
            <v>42542-10-9</v>
          </cell>
          <cell r="J608">
            <v>10</v>
          </cell>
        </row>
        <row r="609">
          <cell r="A609" t="str">
            <v>42835-25-6</v>
          </cell>
          <cell r="J609">
            <v>100</v>
          </cell>
        </row>
        <row r="610">
          <cell r="A610" t="str">
            <v>4292-10-8</v>
          </cell>
          <cell r="J610">
            <v>10</v>
          </cell>
        </row>
        <row r="611">
          <cell r="A611" t="str">
            <v>43210-67-9</v>
          </cell>
          <cell r="J611">
            <v>100</v>
          </cell>
        </row>
        <row r="612">
          <cell r="A612" t="str">
            <v>437-38-7</v>
          </cell>
          <cell r="J612">
            <v>100</v>
          </cell>
        </row>
        <row r="613">
          <cell r="A613" t="str">
            <v>437701-78-5</v>
          </cell>
          <cell r="J613">
            <v>100</v>
          </cell>
        </row>
        <row r="614">
          <cell r="A614" t="str">
            <v>437701-79-6</v>
          </cell>
          <cell r="J614">
            <v>100</v>
          </cell>
        </row>
        <row r="615">
          <cell r="A615" t="str">
            <v>439-14-5</v>
          </cell>
          <cell r="J615">
            <v>100</v>
          </cell>
        </row>
        <row r="616">
          <cell r="A616" t="str">
            <v>4419-39-0</v>
          </cell>
          <cell r="J616">
            <v>100</v>
          </cell>
        </row>
        <row r="617">
          <cell r="A617" t="str">
            <v>442-51-3</v>
          </cell>
          <cell r="J617">
            <v>10</v>
          </cell>
        </row>
        <row r="618">
          <cell r="A618" t="str">
            <v>443-48-1</v>
          </cell>
          <cell r="J618">
            <v>100</v>
          </cell>
        </row>
        <row r="619">
          <cell r="A619" t="str">
            <v>446-72-0</v>
          </cell>
          <cell r="J619">
            <v>10</v>
          </cell>
        </row>
        <row r="620">
          <cell r="A620" t="str">
            <v>45021-77-0</v>
          </cell>
          <cell r="J620">
            <v>10</v>
          </cell>
        </row>
        <row r="621">
          <cell r="A621" t="str">
            <v>45298-90-6</v>
          </cell>
          <cell r="J621">
            <v>100</v>
          </cell>
        </row>
        <row r="622">
          <cell r="A622" t="str">
            <v>4534-49-0</v>
          </cell>
          <cell r="J622">
            <v>10</v>
          </cell>
        </row>
        <row r="623">
          <cell r="A623" t="str">
            <v>4536-87-2</v>
          </cell>
          <cell r="J623">
            <v>10</v>
          </cell>
        </row>
        <row r="624">
          <cell r="A624" t="str">
            <v>4559-70-0</v>
          </cell>
          <cell r="J624">
            <v>10</v>
          </cell>
        </row>
        <row r="625">
          <cell r="A625" t="str">
            <v>45633-15-6</v>
          </cell>
          <cell r="J625">
            <v>100</v>
          </cell>
        </row>
        <row r="626">
          <cell r="A626" t="str">
            <v>4602-84-0</v>
          </cell>
          <cell r="J626">
            <v>10</v>
          </cell>
        </row>
        <row r="627">
          <cell r="A627" t="str">
            <v>461-58-5</v>
          </cell>
          <cell r="J627">
            <v>10</v>
          </cell>
        </row>
        <row r="628">
          <cell r="A628" t="str">
            <v>4640-01-1</v>
          </cell>
          <cell r="J628">
            <v>100</v>
          </cell>
        </row>
        <row r="629">
          <cell r="A629" t="str">
            <v>465-73-6</v>
          </cell>
          <cell r="J629">
            <v>100</v>
          </cell>
        </row>
        <row r="630">
          <cell r="A630" t="str">
            <v>46830-22-2</v>
          </cell>
          <cell r="J630">
            <v>10</v>
          </cell>
        </row>
        <row r="631">
          <cell r="A631" t="str">
            <v>470-90-6</v>
          </cell>
          <cell r="J631">
            <v>100</v>
          </cell>
        </row>
        <row r="632">
          <cell r="A632" t="str">
            <v>471-53-4</v>
          </cell>
          <cell r="J632">
            <v>100</v>
          </cell>
        </row>
        <row r="633">
          <cell r="A633" t="str">
            <v>4719-04-4</v>
          </cell>
          <cell r="J633">
            <v>100</v>
          </cell>
        </row>
        <row r="634">
          <cell r="A634" t="str">
            <v>47221-31-8</v>
          </cell>
          <cell r="J634">
            <v>100</v>
          </cell>
        </row>
        <row r="635">
          <cell r="A635" t="str">
            <v>47324-98-1</v>
          </cell>
          <cell r="J635">
            <v>10</v>
          </cell>
        </row>
        <row r="636">
          <cell r="A636" t="str">
            <v>4754-44-3</v>
          </cell>
          <cell r="J636">
            <v>10</v>
          </cell>
        </row>
        <row r="637">
          <cell r="A637" t="str">
            <v>479-13-0</v>
          </cell>
          <cell r="J637">
            <v>10</v>
          </cell>
        </row>
        <row r="638">
          <cell r="A638" t="str">
            <v>479-92-5</v>
          </cell>
          <cell r="J638">
            <v>10</v>
          </cell>
        </row>
        <row r="639">
          <cell r="A639" t="str">
            <v>480-18-2</v>
          </cell>
          <cell r="J639">
            <v>10</v>
          </cell>
        </row>
        <row r="640">
          <cell r="A640" t="str">
            <v>481-29-8</v>
          </cell>
          <cell r="J640">
            <v>100</v>
          </cell>
        </row>
        <row r="641">
          <cell r="A641" t="str">
            <v>483-63-6</v>
          </cell>
          <cell r="J641">
            <v>10</v>
          </cell>
        </row>
        <row r="642">
          <cell r="A642" t="str">
            <v>486-56-6</v>
          </cell>
          <cell r="J642">
            <v>100</v>
          </cell>
        </row>
        <row r="643">
          <cell r="A643" t="str">
            <v>486-66-8</v>
          </cell>
          <cell r="J643">
            <v>10</v>
          </cell>
        </row>
        <row r="644">
          <cell r="A644" t="str">
            <v>486-84-0</v>
          </cell>
          <cell r="J644">
            <v>100</v>
          </cell>
        </row>
        <row r="645">
          <cell r="A645" t="str">
            <v>497-18-7</v>
          </cell>
          <cell r="J645">
            <v>100</v>
          </cell>
        </row>
        <row r="646">
          <cell r="A646" t="str">
            <v>50-00-0</v>
          </cell>
          <cell r="J646">
            <v>10</v>
          </cell>
        </row>
        <row r="647">
          <cell r="A647" t="str">
            <v>500008-45-7</v>
          </cell>
          <cell r="J647">
            <v>100</v>
          </cell>
        </row>
        <row r="648">
          <cell r="A648" t="str">
            <v>50-02-2</v>
          </cell>
          <cell r="J648">
            <v>100</v>
          </cell>
        </row>
        <row r="649">
          <cell r="A649" t="str">
            <v>50-03-3</v>
          </cell>
          <cell r="J649">
            <v>100</v>
          </cell>
        </row>
        <row r="650">
          <cell r="A650" t="str">
            <v>50-18-0</v>
          </cell>
          <cell r="J650">
            <v>100</v>
          </cell>
        </row>
        <row r="651">
          <cell r="A651" t="str">
            <v>50-23-7</v>
          </cell>
          <cell r="J651">
            <v>100</v>
          </cell>
        </row>
        <row r="652">
          <cell r="A652" t="str">
            <v>50-24-8</v>
          </cell>
          <cell r="J652">
            <v>100</v>
          </cell>
        </row>
        <row r="653">
          <cell r="A653" t="str">
            <v>50-27-1</v>
          </cell>
          <cell r="J653">
            <v>10</v>
          </cell>
        </row>
        <row r="654">
          <cell r="A654" t="str">
            <v>50-28-2</v>
          </cell>
          <cell r="J654">
            <v>100</v>
          </cell>
        </row>
        <row r="655">
          <cell r="A655" t="str">
            <v>50-29-3</v>
          </cell>
          <cell r="J655">
            <v>100</v>
          </cell>
        </row>
        <row r="656">
          <cell r="A656" t="str">
            <v>50-30-6</v>
          </cell>
          <cell r="J656">
            <v>100</v>
          </cell>
        </row>
        <row r="657">
          <cell r="A657" t="str">
            <v>50-36-2</v>
          </cell>
          <cell r="J657">
            <v>10</v>
          </cell>
        </row>
        <row r="658">
          <cell r="A658" t="str">
            <v>50-45-3</v>
          </cell>
          <cell r="J658">
            <v>100</v>
          </cell>
        </row>
        <row r="659">
          <cell r="A659" t="str">
            <v>50-48-6</v>
          </cell>
          <cell r="J659">
            <v>100</v>
          </cell>
        </row>
        <row r="660">
          <cell r="A660" t="str">
            <v>50563-36-5</v>
          </cell>
          <cell r="J660">
            <v>100</v>
          </cell>
        </row>
        <row r="661">
          <cell r="A661" t="str">
            <v>505-65-7</v>
          </cell>
          <cell r="J661">
            <v>100</v>
          </cell>
        </row>
        <row r="662">
          <cell r="A662" t="str">
            <v>50567-35-6</v>
          </cell>
          <cell r="J662">
            <v>100</v>
          </cell>
        </row>
        <row r="663">
          <cell r="A663" t="str">
            <v>507442-49-1</v>
          </cell>
          <cell r="J663">
            <v>100</v>
          </cell>
        </row>
        <row r="664">
          <cell r="A664" t="str">
            <v>50-78-2</v>
          </cell>
          <cell r="J664">
            <v>10</v>
          </cell>
        </row>
        <row r="665">
          <cell r="A665" t="str">
            <v>50-84-0</v>
          </cell>
          <cell r="J665">
            <v>100</v>
          </cell>
        </row>
        <row r="666">
          <cell r="A666" t="str">
            <v>5090-41-5</v>
          </cell>
          <cell r="J666">
            <v>10</v>
          </cell>
        </row>
        <row r="667">
          <cell r="A667" t="str">
            <v>51022-69-6</v>
          </cell>
          <cell r="J667">
            <v>100</v>
          </cell>
        </row>
        <row r="668">
          <cell r="A668" t="str">
            <v>51-03-6</v>
          </cell>
          <cell r="J668">
            <v>100</v>
          </cell>
        </row>
        <row r="669">
          <cell r="A669" t="str">
            <v>5104-49-4</v>
          </cell>
          <cell r="J669">
            <v>100</v>
          </cell>
        </row>
        <row r="670">
          <cell r="A670" t="str">
            <v>51146-55-5</v>
          </cell>
          <cell r="J670">
            <v>100</v>
          </cell>
        </row>
        <row r="671">
          <cell r="A671" t="str">
            <v>51-17-2</v>
          </cell>
          <cell r="J671">
            <v>10</v>
          </cell>
        </row>
        <row r="672">
          <cell r="A672" t="str">
            <v>51-21-8</v>
          </cell>
          <cell r="J672">
            <v>100</v>
          </cell>
        </row>
        <row r="673">
          <cell r="A673" t="str">
            <v>51218-45-2</v>
          </cell>
          <cell r="J673">
            <v>100</v>
          </cell>
        </row>
        <row r="674">
          <cell r="A674" t="str">
            <v>51235-04-2</v>
          </cell>
          <cell r="J674">
            <v>100</v>
          </cell>
        </row>
        <row r="675">
          <cell r="A675" t="str">
            <v>51-28-5</v>
          </cell>
          <cell r="J675">
            <v>100</v>
          </cell>
        </row>
        <row r="676">
          <cell r="A676" t="str">
            <v>513-08-6</v>
          </cell>
          <cell r="J676">
            <v>10</v>
          </cell>
        </row>
        <row r="677">
          <cell r="A677" t="str">
            <v>51333-22-3</v>
          </cell>
          <cell r="J677">
            <v>100</v>
          </cell>
        </row>
        <row r="678">
          <cell r="A678" t="str">
            <v>51384-51-1</v>
          </cell>
          <cell r="J678">
            <v>10</v>
          </cell>
        </row>
        <row r="679">
          <cell r="A679" t="str">
            <v>51410-72-1</v>
          </cell>
          <cell r="J679">
            <v>10</v>
          </cell>
        </row>
        <row r="680">
          <cell r="A680" t="str">
            <v>514-36-3</v>
          </cell>
          <cell r="J680">
            <v>100</v>
          </cell>
        </row>
        <row r="681">
          <cell r="A681" t="str">
            <v>51-44-5</v>
          </cell>
          <cell r="J681">
            <v>100</v>
          </cell>
        </row>
        <row r="682">
          <cell r="A682" t="str">
            <v>514-65-8</v>
          </cell>
          <cell r="J682">
            <v>100</v>
          </cell>
        </row>
        <row r="683">
          <cell r="A683" t="str">
            <v>51481-61-9</v>
          </cell>
          <cell r="J683">
            <v>100</v>
          </cell>
        </row>
        <row r="684">
          <cell r="A684" t="str">
            <v>51-48-9</v>
          </cell>
          <cell r="J684">
            <v>100</v>
          </cell>
        </row>
        <row r="685">
          <cell r="A685" t="str">
            <v>51-52-5</v>
          </cell>
          <cell r="J685">
            <v>10</v>
          </cell>
        </row>
        <row r="686">
          <cell r="A686" t="str">
            <v>51-59-2</v>
          </cell>
          <cell r="J686">
            <v>10</v>
          </cell>
        </row>
        <row r="687">
          <cell r="A687" t="str">
            <v>5165-97-9</v>
          </cell>
          <cell r="J687">
            <v>10</v>
          </cell>
        </row>
        <row r="688">
          <cell r="A688" t="str">
            <v>5187-23-5</v>
          </cell>
          <cell r="J688">
            <v>100</v>
          </cell>
        </row>
        <row r="689">
          <cell r="A689" t="str">
            <v>519-09-5</v>
          </cell>
          <cell r="J689">
            <v>10</v>
          </cell>
        </row>
        <row r="690">
          <cell r="A690" t="str">
            <v>520-85-4</v>
          </cell>
          <cell r="J690">
            <v>100</v>
          </cell>
        </row>
        <row r="691">
          <cell r="A691" t="str">
            <v>52-39-1</v>
          </cell>
          <cell r="J691">
            <v>10</v>
          </cell>
        </row>
        <row r="692">
          <cell r="A692" t="str">
            <v>52485-79-7</v>
          </cell>
          <cell r="J692">
            <v>100</v>
          </cell>
        </row>
        <row r="693">
          <cell r="A693" t="str">
            <v>52508-35-7</v>
          </cell>
          <cell r="J693">
            <v>100</v>
          </cell>
        </row>
        <row r="694">
          <cell r="A694" t="str">
            <v>52-53-9</v>
          </cell>
          <cell r="J694">
            <v>10</v>
          </cell>
        </row>
        <row r="695">
          <cell r="A695" t="str">
            <v>52556-42-0</v>
          </cell>
          <cell r="J695">
            <v>10</v>
          </cell>
        </row>
        <row r="696">
          <cell r="A696" t="str">
            <v>525-66-6</v>
          </cell>
          <cell r="J696">
            <v>10</v>
          </cell>
        </row>
        <row r="697">
          <cell r="A697" t="str">
            <v>52645-53-1</v>
          </cell>
          <cell r="J697">
            <v>100</v>
          </cell>
        </row>
        <row r="698">
          <cell r="A698" t="str">
            <v>526-73-8</v>
          </cell>
          <cell r="J698">
            <v>10</v>
          </cell>
        </row>
        <row r="699">
          <cell r="A699" t="str">
            <v>52722-86-8</v>
          </cell>
          <cell r="J699">
            <v>100</v>
          </cell>
        </row>
        <row r="700">
          <cell r="A700" t="str">
            <v>5281-04-9</v>
          </cell>
          <cell r="J700" t="e">
            <v>#N/A</v>
          </cell>
        </row>
        <row r="701">
          <cell r="A701" t="str">
            <v>52-86-8</v>
          </cell>
          <cell r="J701">
            <v>100</v>
          </cell>
        </row>
        <row r="702">
          <cell r="A702" t="str">
            <v>52888-80-9</v>
          </cell>
          <cell r="J702">
            <v>10</v>
          </cell>
        </row>
        <row r="703">
          <cell r="A703" t="str">
            <v>53003-10-4</v>
          </cell>
          <cell r="J703">
            <v>100</v>
          </cell>
        </row>
        <row r="704">
          <cell r="A704" t="str">
            <v>53-03-2</v>
          </cell>
          <cell r="J704">
            <v>100</v>
          </cell>
        </row>
        <row r="705">
          <cell r="A705" t="str">
            <v>53-06-5</v>
          </cell>
          <cell r="J705">
            <v>100</v>
          </cell>
        </row>
        <row r="706">
          <cell r="A706" t="str">
            <v>53112-28-0</v>
          </cell>
          <cell r="J706">
            <v>100</v>
          </cell>
        </row>
        <row r="707">
          <cell r="A707" t="str">
            <v>53-16-7</v>
          </cell>
          <cell r="J707">
            <v>100</v>
          </cell>
        </row>
        <row r="708">
          <cell r="A708" t="str">
            <v>53179-11-6</v>
          </cell>
          <cell r="J708">
            <v>100</v>
          </cell>
        </row>
        <row r="709">
          <cell r="A709" t="str">
            <v>532-03-6</v>
          </cell>
          <cell r="J709">
            <v>10</v>
          </cell>
        </row>
        <row r="710">
          <cell r="A710" t="str">
            <v>5336-90-3</v>
          </cell>
          <cell r="J710">
            <v>10</v>
          </cell>
        </row>
        <row r="711">
          <cell r="A711" t="str">
            <v>53-41-8</v>
          </cell>
          <cell r="J711">
            <v>100</v>
          </cell>
        </row>
        <row r="712">
          <cell r="A712" t="str">
            <v>53583-79-2</v>
          </cell>
          <cell r="J712">
            <v>100</v>
          </cell>
        </row>
        <row r="713">
          <cell r="A713" t="str">
            <v>537-46-2</v>
          </cell>
          <cell r="J713">
            <v>10</v>
          </cell>
        </row>
        <row r="714">
          <cell r="A714" t="str">
            <v>53774-07-5</v>
          </cell>
          <cell r="J714">
            <v>100</v>
          </cell>
        </row>
        <row r="715">
          <cell r="A715" t="str">
            <v>53778-72-6</v>
          </cell>
          <cell r="J715">
            <v>100</v>
          </cell>
        </row>
        <row r="716">
          <cell r="A716" t="str">
            <v>53-86-1</v>
          </cell>
          <cell r="J716">
            <v>100</v>
          </cell>
        </row>
        <row r="717">
          <cell r="A717" t="str">
            <v>53894-31-8</v>
          </cell>
          <cell r="J717">
            <v>10</v>
          </cell>
        </row>
        <row r="718">
          <cell r="A718" t="str">
            <v>53994-73-3</v>
          </cell>
          <cell r="J718">
            <v>10</v>
          </cell>
        </row>
        <row r="719">
          <cell r="A719" t="str">
            <v>54048-10-1</v>
          </cell>
          <cell r="J719">
            <v>100</v>
          </cell>
        </row>
        <row r="720">
          <cell r="A720" t="str">
            <v>540-59-0</v>
          </cell>
          <cell r="J720">
            <v>100</v>
          </cell>
        </row>
        <row r="721">
          <cell r="A721" t="str">
            <v>54-11-5</v>
          </cell>
          <cell r="J721">
            <v>100</v>
          </cell>
        </row>
        <row r="722">
          <cell r="A722" t="str">
            <v>54143-55-4</v>
          </cell>
          <cell r="J722">
            <v>100</v>
          </cell>
        </row>
        <row r="723">
          <cell r="A723" t="str">
            <v>542-02-9</v>
          </cell>
          <cell r="J723">
            <v>100</v>
          </cell>
        </row>
        <row r="724">
          <cell r="A724" t="str">
            <v>54-31-9</v>
          </cell>
          <cell r="J724">
            <v>100</v>
          </cell>
        </row>
        <row r="725">
          <cell r="A725" t="str">
            <v>5436-43-1</v>
          </cell>
          <cell r="J725">
            <v>100</v>
          </cell>
        </row>
        <row r="726">
          <cell r="A726" t="str">
            <v>544-31-0</v>
          </cell>
          <cell r="J726">
            <v>10</v>
          </cell>
        </row>
        <row r="727">
          <cell r="A727" t="str">
            <v>54446-78-5</v>
          </cell>
          <cell r="J727">
            <v>100</v>
          </cell>
        </row>
        <row r="728">
          <cell r="A728" t="str">
            <v>544-63-8</v>
          </cell>
          <cell r="J728">
            <v>10</v>
          </cell>
        </row>
        <row r="729">
          <cell r="A729" t="str">
            <v>54464-57-2</v>
          </cell>
          <cell r="J729">
            <v>100</v>
          </cell>
        </row>
        <row r="730">
          <cell r="A730" t="str">
            <v>54553-90-1</v>
          </cell>
          <cell r="J730" t="e">
            <v>#N/A</v>
          </cell>
        </row>
        <row r="731">
          <cell r="A731" t="str">
            <v>54660-00-3</v>
          </cell>
          <cell r="J731">
            <v>10</v>
          </cell>
        </row>
        <row r="732">
          <cell r="A732" t="str">
            <v>5466-77-3</v>
          </cell>
          <cell r="J732">
            <v>10</v>
          </cell>
        </row>
        <row r="733">
          <cell r="A733" t="str">
            <v>54686-97-4</v>
          </cell>
          <cell r="J733">
            <v>100</v>
          </cell>
        </row>
        <row r="734">
          <cell r="A734" t="str">
            <v>54739-18-3</v>
          </cell>
          <cell r="J734">
            <v>100</v>
          </cell>
        </row>
        <row r="735">
          <cell r="A735" t="str">
            <v>54910-89-3</v>
          </cell>
          <cell r="J735">
            <v>100</v>
          </cell>
        </row>
        <row r="736">
          <cell r="A736" t="str">
            <v>549-18-8</v>
          </cell>
          <cell r="J736" t="e">
            <v>#N/A</v>
          </cell>
        </row>
        <row r="737">
          <cell r="A737" t="str">
            <v>5495-84-1</v>
          </cell>
          <cell r="J737">
            <v>100</v>
          </cell>
        </row>
        <row r="738">
          <cell r="A738" t="str">
            <v>54965-21-8</v>
          </cell>
          <cell r="J738">
            <v>100</v>
          </cell>
        </row>
        <row r="739">
          <cell r="A739" t="str">
            <v>54981-42-9</v>
          </cell>
          <cell r="J739" t="e">
            <v>#N/A</v>
          </cell>
        </row>
        <row r="740">
          <cell r="A740" t="str">
            <v>55179-31-2</v>
          </cell>
          <cell r="J740">
            <v>100</v>
          </cell>
        </row>
        <row r="741">
          <cell r="A741" t="str">
            <v>551-93-9</v>
          </cell>
          <cell r="J741">
            <v>100</v>
          </cell>
        </row>
        <row r="742">
          <cell r="A742" t="str">
            <v>55219-65-3</v>
          </cell>
          <cell r="J742">
            <v>100</v>
          </cell>
        </row>
        <row r="743">
          <cell r="A743" t="str">
            <v>55268-75-2</v>
          </cell>
          <cell r="J743">
            <v>10</v>
          </cell>
        </row>
        <row r="744">
          <cell r="A744" t="str">
            <v>55297-95-5</v>
          </cell>
          <cell r="J744">
            <v>100</v>
          </cell>
        </row>
        <row r="745">
          <cell r="A745" t="str">
            <v>55-38-9</v>
          </cell>
          <cell r="J745">
            <v>10</v>
          </cell>
        </row>
        <row r="746">
          <cell r="A746" t="str">
            <v>55406-53-6</v>
          </cell>
          <cell r="J746">
            <v>100</v>
          </cell>
        </row>
        <row r="747">
          <cell r="A747" t="str">
            <v>554-73-4</v>
          </cell>
          <cell r="J747">
            <v>100</v>
          </cell>
        </row>
        <row r="748">
          <cell r="A748" t="str">
            <v>55589-62-3</v>
          </cell>
          <cell r="J748">
            <v>100</v>
          </cell>
        </row>
        <row r="749">
          <cell r="A749" t="str">
            <v>55-63-0</v>
          </cell>
          <cell r="J749">
            <v>100</v>
          </cell>
        </row>
        <row r="750">
          <cell r="A750" t="str">
            <v>55701-05-8</v>
          </cell>
          <cell r="J750">
            <v>100</v>
          </cell>
        </row>
        <row r="751">
          <cell r="A751" t="str">
            <v>5593-20-4</v>
          </cell>
          <cell r="J751">
            <v>100</v>
          </cell>
        </row>
        <row r="752">
          <cell r="A752" t="str">
            <v>56060-15-2</v>
          </cell>
          <cell r="J752">
            <v>100</v>
          </cell>
        </row>
        <row r="753">
          <cell r="A753" t="str">
            <v>56073-10-0</v>
          </cell>
          <cell r="J753">
            <v>100</v>
          </cell>
        </row>
        <row r="754">
          <cell r="A754" t="str">
            <v>561-41-1</v>
          </cell>
          <cell r="J754">
            <v>100</v>
          </cell>
        </row>
        <row r="755">
          <cell r="A755" t="str">
            <v>56211-40-6</v>
          </cell>
          <cell r="J755">
            <v>100</v>
          </cell>
        </row>
        <row r="756">
          <cell r="J756">
            <v>10</v>
          </cell>
        </row>
        <row r="757">
          <cell r="A757" t="str">
            <v>563-12-2</v>
          </cell>
          <cell r="J757">
            <v>10</v>
          </cell>
        </row>
        <row r="758">
          <cell r="A758" t="str">
            <v>5633-20-5</v>
          </cell>
          <cell r="J758">
            <v>100</v>
          </cell>
        </row>
        <row r="759">
          <cell r="A759" t="str">
            <v>56392-14-4</v>
          </cell>
          <cell r="J759">
            <v>10</v>
          </cell>
        </row>
        <row r="760">
          <cell r="A760" t="str">
            <v>564-25-0</v>
          </cell>
          <cell r="J760">
            <v>100</v>
          </cell>
        </row>
        <row r="761">
          <cell r="A761" t="str">
            <v>56-53-1</v>
          </cell>
          <cell r="J761">
            <v>10</v>
          </cell>
        </row>
        <row r="762">
          <cell r="A762" t="str">
            <v>56-55-3</v>
          </cell>
          <cell r="J762">
            <v>100</v>
          </cell>
        </row>
        <row r="763">
          <cell r="A763" t="str">
            <v>56-57-5</v>
          </cell>
          <cell r="J763">
            <v>100</v>
          </cell>
        </row>
        <row r="764">
          <cell r="A764" t="str">
            <v>56-75-7</v>
          </cell>
          <cell r="J764">
            <v>100</v>
          </cell>
        </row>
        <row r="765">
          <cell r="A765" t="str">
            <v>56-93-9</v>
          </cell>
          <cell r="J765">
            <v>10</v>
          </cell>
        </row>
        <row r="766">
          <cell r="A766" t="str">
            <v>570-74-1</v>
          </cell>
          <cell r="J766">
            <v>100</v>
          </cell>
        </row>
        <row r="767">
          <cell r="A767" t="str">
            <v>57-10-3</v>
          </cell>
          <cell r="J767">
            <v>10</v>
          </cell>
        </row>
        <row r="768">
          <cell r="A768" t="str">
            <v>57-11-4</v>
          </cell>
          <cell r="J768">
            <v>10</v>
          </cell>
        </row>
        <row r="769">
          <cell r="A769" t="str">
            <v>57117-43-8</v>
          </cell>
          <cell r="J769">
            <v>100</v>
          </cell>
        </row>
        <row r="770">
          <cell r="A770" t="str">
            <v>57-12-5</v>
          </cell>
          <cell r="J770" t="e">
            <v>#N/A</v>
          </cell>
        </row>
        <row r="771">
          <cell r="A771" t="str">
            <v>576-24-9</v>
          </cell>
          <cell r="J771">
            <v>100</v>
          </cell>
        </row>
        <row r="772">
          <cell r="A772" t="str">
            <v>57-63-6</v>
          </cell>
          <cell r="J772">
            <v>100</v>
          </cell>
        </row>
        <row r="773">
          <cell r="A773" t="str">
            <v>57-68-1</v>
          </cell>
          <cell r="J773">
            <v>100</v>
          </cell>
        </row>
        <row r="774">
          <cell r="A774" t="str">
            <v>577-11-7</v>
          </cell>
          <cell r="J774">
            <v>10</v>
          </cell>
        </row>
        <row r="775">
          <cell r="A775" t="str">
            <v>57808-66-9</v>
          </cell>
          <cell r="J775">
            <v>100</v>
          </cell>
        </row>
        <row r="776">
          <cell r="A776" t="str">
            <v>57-83-0</v>
          </cell>
          <cell r="J776">
            <v>100</v>
          </cell>
        </row>
        <row r="777">
          <cell r="A777" t="str">
            <v>57837-19-1</v>
          </cell>
          <cell r="J777">
            <v>10</v>
          </cell>
        </row>
        <row r="778">
          <cell r="A778" t="str">
            <v>5786-21-0</v>
          </cell>
          <cell r="J778">
            <v>100</v>
          </cell>
        </row>
        <row r="779">
          <cell r="A779" t="str">
            <v>57-88-5</v>
          </cell>
          <cell r="J779">
            <v>100</v>
          </cell>
        </row>
        <row r="780">
          <cell r="A780" t="str">
            <v>578-95-0</v>
          </cell>
          <cell r="J780">
            <v>100</v>
          </cell>
        </row>
        <row r="781">
          <cell r="A781" t="str">
            <v>57-91-0</v>
          </cell>
          <cell r="J781">
            <v>100</v>
          </cell>
        </row>
        <row r="782">
          <cell r="A782" t="str">
            <v>57966-95-7</v>
          </cell>
          <cell r="J782">
            <v>10</v>
          </cell>
        </row>
        <row r="783">
          <cell r="A783" t="str">
            <v>58-08-2</v>
          </cell>
          <cell r="J783">
            <v>100</v>
          </cell>
        </row>
        <row r="784">
          <cell r="A784" t="str">
            <v>58-15-1</v>
          </cell>
          <cell r="J784">
            <v>100</v>
          </cell>
        </row>
        <row r="785">
          <cell r="A785" t="str">
            <v>58-18-4</v>
          </cell>
          <cell r="J785">
            <v>100</v>
          </cell>
        </row>
        <row r="786">
          <cell r="A786" t="str">
            <v>58-22-0</v>
          </cell>
          <cell r="J786">
            <v>100</v>
          </cell>
        </row>
        <row r="787">
          <cell r="A787" t="str">
            <v>58-32-2</v>
          </cell>
          <cell r="J787">
            <v>100</v>
          </cell>
        </row>
        <row r="788">
          <cell r="A788" t="str">
            <v>584-79-2</v>
          </cell>
          <cell r="J788">
            <v>100</v>
          </cell>
        </row>
        <row r="789">
          <cell r="A789" t="str">
            <v>58-55-9</v>
          </cell>
          <cell r="J789">
            <v>100</v>
          </cell>
        </row>
        <row r="790">
          <cell r="A790" t="str">
            <v>58581-89-8</v>
          </cell>
          <cell r="J790">
            <v>100</v>
          </cell>
        </row>
        <row r="791">
          <cell r="A791" t="str">
            <v>58-73-1</v>
          </cell>
          <cell r="J791">
            <v>100</v>
          </cell>
        </row>
        <row r="792">
          <cell r="A792" t="str">
            <v>5877-42-9</v>
          </cell>
          <cell r="J792">
            <v>10</v>
          </cell>
        </row>
        <row r="793">
          <cell r="A793" t="str">
            <v>58-89-9</v>
          </cell>
          <cell r="J793">
            <v>100</v>
          </cell>
        </row>
        <row r="794">
          <cell r="A794" t="str">
            <v>58-90-2</v>
          </cell>
          <cell r="J794">
            <v>100</v>
          </cell>
        </row>
        <row r="795">
          <cell r="A795" t="str">
            <v>58-93-5</v>
          </cell>
          <cell r="J795">
            <v>100</v>
          </cell>
        </row>
        <row r="796">
          <cell r="A796" t="str">
            <v>58-94-6</v>
          </cell>
          <cell r="J796">
            <v>100</v>
          </cell>
        </row>
        <row r="797">
          <cell r="A797" t="str">
            <v>58955-93-4</v>
          </cell>
          <cell r="J797">
            <v>100</v>
          </cell>
        </row>
        <row r="798">
          <cell r="A798" t="str">
            <v>59-05-2</v>
          </cell>
          <cell r="J798">
            <v>100</v>
          </cell>
        </row>
        <row r="799">
          <cell r="A799" t="str">
            <v>5915-41-3</v>
          </cell>
          <cell r="J799">
            <v>100</v>
          </cell>
        </row>
        <row r="800">
          <cell r="A800" t="str">
            <v>59277-89-3</v>
          </cell>
          <cell r="J800">
            <v>100</v>
          </cell>
        </row>
        <row r="801">
          <cell r="A801" t="str">
            <v>59-31-4</v>
          </cell>
          <cell r="J801">
            <v>10</v>
          </cell>
        </row>
        <row r="802">
          <cell r="A802" t="str">
            <v>5939-37-7</v>
          </cell>
          <cell r="J802">
            <v>100</v>
          </cell>
        </row>
        <row r="803">
          <cell r="A803" t="str">
            <v>59-48-3</v>
          </cell>
          <cell r="J803">
            <v>10</v>
          </cell>
        </row>
        <row r="804">
          <cell r="A804" t="str">
            <v>595-33-5</v>
          </cell>
          <cell r="J804">
            <v>100</v>
          </cell>
        </row>
        <row r="805">
          <cell r="A805" t="str">
            <v>59729-33-8</v>
          </cell>
          <cell r="J805">
            <v>100</v>
          </cell>
        </row>
        <row r="806">
          <cell r="A806" t="str">
            <v>5989-27-5</v>
          </cell>
          <cell r="J806">
            <v>10</v>
          </cell>
        </row>
        <row r="807">
          <cell r="A807" t="str">
            <v>599-64-4</v>
          </cell>
          <cell r="J807">
            <v>100</v>
          </cell>
        </row>
        <row r="808">
          <cell r="A808" t="str">
            <v>599-79-1</v>
          </cell>
          <cell r="J808">
            <v>100</v>
          </cell>
        </row>
        <row r="809">
          <cell r="A809" t="str">
            <v>60-00-4</v>
          </cell>
          <cell r="J809">
            <v>10</v>
          </cell>
        </row>
        <row r="810">
          <cell r="A810" t="str">
            <v>60044-26-0</v>
          </cell>
          <cell r="J810">
            <v>100</v>
          </cell>
        </row>
        <row r="811">
          <cell r="A811" t="str">
            <v>60-12-8</v>
          </cell>
          <cell r="J811">
            <v>10</v>
          </cell>
        </row>
        <row r="812">
          <cell r="A812" t="str">
            <v>60142-96-3</v>
          </cell>
          <cell r="J812">
            <v>10</v>
          </cell>
        </row>
        <row r="813">
          <cell r="J813">
            <v>100</v>
          </cell>
        </row>
        <row r="814">
          <cell r="A814" t="str">
            <v>60166-93-0</v>
          </cell>
          <cell r="J814">
            <v>100</v>
          </cell>
        </row>
        <row r="815">
          <cell r="A815" t="str">
            <v>60207-90-1</v>
          </cell>
          <cell r="J815">
            <v>100</v>
          </cell>
        </row>
        <row r="816">
          <cell r="A816" t="str">
            <v>60282-87-3</v>
          </cell>
          <cell r="J816">
            <v>100</v>
          </cell>
        </row>
        <row r="817">
          <cell r="A817" t="str">
            <v>60348-60-9</v>
          </cell>
          <cell r="J817">
            <v>100</v>
          </cell>
        </row>
        <row r="818">
          <cell r="A818" t="str">
            <v>604-75-1</v>
          </cell>
          <cell r="J818">
            <v>10</v>
          </cell>
        </row>
        <row r="819">
          <cell r="A819" t="str">
            <v>60-51-5</v>
          </cell>
          <cell r="J819">
            <v>10</v>
          </cell>
        </row>
        <row r="820">
          <cell r="A820" t="str">
            <v>60-54-8</v>
          </cell>
          <cell r="J820">
            <v>100</v>
          </cell>
        </row>
        <row r="821">
          <cell r="A821" t="str">
            <v>60-56-0</v>
          </cell>
          <cell r="J821">
            <v>10</v>
          </cell>
        </row>
        <row r="822">
          <cell r="A822" t="str">
            <v>60628-96-8</v>
          </cell>
          <cell r="J822">
            <v>100</v>
          </cell>
        </row>
        <row r="823">
          <cell r="A823" t="str">
            <v>60-80-0</v>
          </cell>
          <cell r="J823">
            <v>10</v>
          </cell>
        </row>
        <row r="824">
          <cell r="A824" t="str">
            <v>60-82-2</v>
          </cell>
          <cell r="J824">
            <v>10</v>
          </cell>
        </row>
        <row r="825">
          <cell r="A825" t="str">
            <v>608-73-1</v>
          </cell>
          <cell r="J825">
            <v>100</v>
          </cell>
        </row>
        <row r="826">
          <cell r="A826" t="str">
            <v>60-87-7</v>
          </cell>
          <cell r="J826">
            <v>100</v>
          </cell>
        </row>
        <row r="827">
          <cell r="A827" t="str">
            <v>608-93-5</v>
          </cell>
          <cell r="J827">
            <v>100</v>
          </cell>
        </row>
        <row r="828">
          <cell r="A828" t="str">
            <v>609-19-8</v>
          </cell>
          <cell r="J828">
            <v>100</v>
          </cell>
        </row>
        <row r="829">
          <cell r="A829" t="str">
            <v>611-36-9</v>
          </cell>
          <cell r="J829">
            <v>100</v>
          </cell>
        </row>
        <row r="830">
          <cell r="A830" t="str">
            <v>611-59-6</v>
          </cell>
          <cell r="J830">
            <v>100</v>
          </cell>
        </row>
        <row r="831">
          <cell r="A831" t="str">
            <v>61260-55-7</v>
          </cell>
          <cell r="J831">
            <v>100</v>
          </cell>
        </row>
        <row r="832">
          <cell r="A832" t="str">
            <v>61337-67-5</v>
          </cell>
          <cell r="J832">
            <v>100</v>
          </cell>
        </row>
        <row r="833">
          <cell r="A833" t="str">
            <v>6145-73-9</v>
          </cell>
          <cell r="J833">
            <v>100</v>
          </cell>
        </row>
        <row r="834">
          <cell r="A834" t="str">
            <v>615-22-5</v>
          </cell>
          <cell r="J834">
            <v>100</v>
          </cell>
        </row>
        <row r="835">
          <cell r="A835" t="str">
            <v>615-36-1</v>
          </cell>
          <cell r="J835">
            <v>100</v>
          </cell>
        </row>
        <row r="836">
          <cell r="A836" t="str">
            <v>615-50-9</v>
          </cell>
          <cell r="J836" t="e">
            <v>#N/A</v>
          </cell>
        </row>
        <row r="837">
          <cell r="A837" t="str">
            <v>61617-00-3</v>
          </cell>
          <cell r="J837" t="e">
            <v>#N/A</v>
          </cell>
        </row>
        <row r="838">
          <cell r="A838" t="str">
            <v>61-68-7</v>
          </cell>
          <cell r="J838">
            <v>10</v>
          </cell>
        </row>
        <row r="839">
          <cell r="A839" t="str">
            <v>61869-08-7</v>
          </cell>
          <cell r="J839">
            <v>100</v>
          </cell>
        </row>
        <row r="840">
          <cell r="A840" t="str">
            <v>6190-65-4</v>
          </cell>
          <cell r="J840">
            <v>100</v>
          </cell>
        </row>
        <row r="841">
          <cell r="A841" t="str">
            <v>6197-30-4</v>
          </cell>
          <cell r="J841">
            <v>10</v>
          </cell>
        </row>
        <row r="842">
          <cell r="A842" t="str">
            <v>62037-80-3</v>
          </cell>
          <cell r="J842" t="e">
            <v>#N/A</v>
          </cell>
        </row>
        <row r="843">
          <cell r="A843" t="str">
            <v>620-92-8</v>
          </cell>
          <cell r="J843">
            <v>10</v>
          </cell>
        </row>
        <row r="844">
          <cell r="A844" t="str">
            <v>622-40-2</v>
          </cell>
          <cell r="J844">
            <v>100</v>
          </cell>
        </row>
        <row r="845">
          <cell r="A845" t="str">
            <v>624-92-0</v>
          </cell>
          <cell r="J845">
            <v>10</v>
          </cell>
        </row>
        <row r="846">
          <cell r="A846" t="str">
            <v>62-53-3</v>
          </cell>
          <cell r="J846">
            <v>100</v>
          </cell>
        </row>
        <row r="847">
          <cell r="A847" t="str">
            <v>626-93-7</v>
          </cell>
          <cell r="J847">
            <v>10</v>
          </cell>
        </row>
        <row r="848">
          <cell r="A848" t="str">
            <v>62-73-7</v>
          </cell>
          <cell r="J848">
            <v>100</v>
          </cell>
        </row>
        <row r="849">
          <cell r="A849" t="str">
            <v>62-75-9</v>
          </cell>
          <cell r="J849">
            <v>100</v>
          </cell>
        </row>
        <row r="850">
          <cell r="A850" t="str">
            <v>6292-59-7</v>
          </cell>
          <cell r="J850">
            <v>100</v>
          </cell>
        </row>
        <row r="851">
          <cell r="A851" t="str">
            <v>63-05-8</v>
          </cell>
          <cell r="J851">
            <v>100</v>
          </cell>
        </row>
        <row r="852">
          <cell r="A852" t="str">
            <v>6315-52-2</v>
          </cell>
          <cell r="J852">
            <v>100</v>
          </cell>
        </row>
        <row r="853">
          <cell r="A853" t="str">
            <v>63-25-2</v>
          </cell>
          <cell r="J853">
            <v>100</v>
          </cell>
        </row>
        <row r="854">
          <cell r="A854" t="str">
            <v>6331-96-0</v>
          </cell>
          <cell r="J854">
            <v>100</v>
          </cell>
        </row>
        <row r="855">
          <cell r="A855" t="str">
            <v>63387-28-0</v>
          </cell>
          <cell r="J855">
            <v>100</v>
          </cell>
        </row>
        <row r="856">
          <cell r="A856" t="str">
            <v>6339-19-1</v>
          </cell>
          <cell r="J856">
            <v>100</v>
          </cell>
        </row>
        <row r="857">
          <cell r="A857" t="str">
            <v>63500-71-0</v>
          </cell>
          <cell r="J857">
            <v>100</v>
          </cell>
        </row>
        <row r="858">
          <cell r="A858" t="str">
            <v>6362-79-4</v>
          </cell>
          <cell r="J858">
            <v>10</v>
          </cell>
        </row>
        <row r="859">
          <cell r="A859" t="str">
            <v>637-07-0</v>
          </cell>
          <cell r="J859">
            <v>10</v>
          </cell>
        </row>
        <row r="860">
          <cell r="A860" t="str">
            <v>6381-77-7</v>
          </cell>
          <cell r="J860">
            <v>10</v>
          </cell>
        </row>
        <row r="861">
          <cell r="A861" t="str">
            <v>638-94-8</v>
          </cell>
          <cell r="J861">
            <v>100</v>
          </cell>
        </row>
        <row r="862">
          <cell r="A862" t="str">
            <v>64118-84-9</v>
          </cell>
          <cell r="J862">
            <v>100</v>
          </cell>
        </row>
        <row r="863">
          <cell r="A863" t="str">
            <v>64359-81-5</v>
          </cell>
          <cell r="J863">
            <v>100</v>
          </cell>
        </row>
        <row r="864">
          <cell r="A864" t="str">
            <v>64744-50-9</v>
          </cell>
          <cell r="J864">
            <v>10</v>
          </cell>
        </row>
        <row r="865">
          <cell r="A865" t="str">
            <v>64-77-7</v>
          </cell>
          <cell r="J865">
            <v>100</v>
          </cell>
        </row>
        <row r="866">
          <cell r="A866" t="str">
            <v>6493-05-6</v>
          </cell>
          <cell r="J866">
            <v>100</v>
          </cell>
        </row>
        <row r="867">
          <cell r="A867" t="str">
            <v>6493-07-8</v>
          </cell>
          <cell r="J867">
            <v>10</v>
          </cell>
        </row>
        <row r="868">
          <cell r="A868" t="str">
            <v>65113-55-5</v>
          </cell>
          <cell r="J868" t="e">
            <v>#N/A</v>
          </cell>
        </row>
        <row r="869">
          <cell r="A869" t="str">
            <v>6515-38-4</v>
          </cell>
          <cell r="J869">
            <v>100</v>
          </cell>
        </row>
        <row r="870">
          <cell r="A870" t="str">
            <v>65195-55-3</v>
          </cell>
          <cell r="J870">
            <v>100</v>
          </cell>
        </row>
        <row r="871">
          <cell r="A871" t="str">
            <v>65277-42-1</v>
          </cell>
          <cell r="J871">
            <v>100</v>
          </cell>
        </row>
        <row r="872">
          <cell r="A872" t="str">
            <v>6533-00-2</v>
          </cell>
          <cell r="J872">
            <v>100</v>
          </cell>
        </row>
        <row r="873">
          <cell r="A873" t="str">
            <v>657-24-9</v>
          </cell>
          <cell r="J873">
            <v>10</v>
          </cell>
        </row>
        <row r="874">
          <cell r="A874" t="str">
            <v>658066-35-4</v>
          </cell>
          <cell r="J874">
            <v>100</v>
          </cell>
        </row>
        <row r="875">
          <cell r="A875" t="str">
            <v>65-85-0</v>
          </cell>
          <cell r="J875">
            <v>10</v>
          </cell>
        </row>
        <row r="876">
          <cell r="A876" t="str">
            <v>66063-05-6</v>
          </cell>
          <cell r="J876">
            <v>100</v>
          </cell>
        </row>
        <row r="877">
          <cell r="A877" t="str">
            <v>6610-29-3</v>
          </cell>
          <cell r="J877">
            <v>10</v>
          </cell>
        </row>
        <row r="878">
          <cell r="A878" t="str">
            <v>66108-95-0</v>
          </cell>
          <cell r="J878">
            <v>100</v>
          </cell>
        </row>
        <row r="879">
          <cell r="A879" t="str">
            <v>66215-27-8</v>
          </cell>
          <cell r="J879">
            <v>100</v>
          </cell>
        </row>
        <row r="880">
          <cell r="A880" t="str">
            <v>66332-96-5</v>
          </cell>
          <cell r="J880">
            <v>100</v>
          </cell>
        </row>
        <row r="881">
          <cell r="A881" t="str">
            <v>66357-35-5</v>
          </cell>
          <cell r="J881">
            <v>100</v>
          </cell>
        </row>
        <row r="882">
          <cell r="A882" t="str">
            <v>6640-24-0</v>
          </cell>
          <cell r="J882">
            <v>100</v>
          </cell>
        </row>
        <row r="883">
          <cell r="A883" t="str">
            <v>66592-87-8</v>
          </cell>
          <cell r="J883" t="e">
            <v>#N/A</v>
          </cell>
        </row>
        <row r="884">
          <cell r="A884" t="str">
            <v>74103-06-3</v>
          </cell>
          <cell r="J884">
            <v>10</v>
          </cell>
        </row>
        <row r="885">
          <cell r="A885" t="str">
            <v>66722-44-9</v>
          </cell>
          <cell r="J885">
            <v>100</v>
          </cell>
        </row>
        <row r="886">
          <cell r="A886" t="str">
            <v>66753-06-8</v>
          </cell>
          <cell r="J886">
            <v>100</v>
          </cell>
        </row>
        <row r="887">
          <cell r="A887" t="str">
            <v>66753-07-9</v>
          </cell>
          <cell r="J887">
            <v>100</v>
          </cell>
        </row>
        <row r="888">
          <cell r="A888" t="str">
            <v>66840-71-9</v>
          </cell>
          <cell r="J888">
            <v>100</v>
          </cell>
        </row>
        <row r="889">
          <cell r="A889" t="str">
            <v>67129-08-2</v>
          </cell>
          <cell r="J889">
            <v>100</v>
          </cell>
        </row>
        <row r="890">
          <cell r="A890" t="str">
            <v>67-20-9</v>
          </cell>
          <cell r="J890">
            <v>100</v>
          </cell>
        </row>
        <row r="891">
          <cell r="A891" t="str">
            <v>67306-00-7</v>
          </cell>
          <cell r="J891">
            <v>100</v>
          </cell>
        </row>
        <row r="892">
          <cell r="A892" t="str">
            <v>67392-87-4</v>
          </cell>
          <cell r="J892">
            <v>100</v>
          </cell>
        </row>
        <row r="893">
          <cell r="A893" t="str">
            <v>6740-88-1</v>
          </cell>
          <cell r="J893">
            <v>100</v>
          </cell>
        </row>
        <row r="894">
          <cell r="A894" t="str">
            <v>67-43-6</v>
          </cell>
          <cell r="J894">
            <v>10</v>
          </cell>
        </row>
        <row r="895">
          <cell r="A895" t="str">
            <v>67564-91-4</v>
          </cell>
          <cell r="J895">
            <v>100</v>
          </cell>
        </row>
        <row r="896">
          <cell r="A896" t="str">
            <v>676228-91-4</v>
          </cell>
          <cell r="J896">
            <v>100</v>
          </cell>
        </row>
        <row r="897">
          <cell r="A897" t="str">
            <v>67-66-3</v>
          </cell>
          <cell r="J897">
            <v>100</v>
          </cell>
        </row>
        <row r="898">
          <cell r="A898" t="str">
            <v>67-73-2</v>
          </cell>
          <cell r="J898">
            <v>100</v>
          </cell>
        </row>
        <row r="899">
          <cell r="A899" t="str">
            <v>67747-01-7</v>
          </cell>
          <cell r="J899">
            <v>100</v>
          </cell>
        </row>
        <row r="900">
          <cell r="A900" t="str">
            <v>67747-09-5</v>
          </cell>
          <cell r="J900">
            <v>100</v>
          </cell>
        </row>
        <row r="901">
          <cell r="A901" t="str">
            <v>68011-66-5</v>
          </cell>
          <cell r="J901">
            <v>100</v>
          </cell>
        </row>
        <row r="902">
          <cell r="A902" t="str">
            <v>68-22-4</v>
          </cell>
          <cell r="J902">
            <v>100</v>
          </cell>
        </row>
        <row r="903">
          <cell r="A903" t="str">
            <v>68392-35-8</v>
          </cell>
          <cell r="J903">
            <v>100</v>
          </cell>
        </row>
        <row r="904">
          <cell r="A904" t="str">
            <v>68424-85-1</v>
          </cell>
          <cell r="J904" t="e">
            <v>#N/A</v>
          </cell>
        </row>
        <row r="905">
          <cell r="A905" t="str">
            <v>68424-95-3</v>
          </cell>
          <cell r="J905" t="e">
            <v>#N/A</v>
          </cell>
        </row>
        <row r="906">
          <cell r="A906" t="str">
            <v>6846-50-0</v>
          </cell>
          <cell r="J906">
            <v>10</v>
          </cell>
        </row>
        <row r="907">
          <cell r="A907" t="str">
            <v>68479-98-1</v>
          </cell>
          <cell r="J907" t="e">
            <v>#N/A</v>
          </cell>
        </row>
        <row r="908">
          <cell r="A908" t="str">
            <v>68631-49-2</v>
          </cell>
          <cell r="J908">
            <v>100</v>
          </cell>
        </row>
        <row r="909">
          <cell r="A909" t="str">
            <v>687603-66-3</v>
          </cell>
          <cell r="J909">
            <v>100</v>
          </cell>
        </row>
        <row r="910">
          <cell r="A910" t="str">
            <v>68-88-2</v>
          </cell>
          <cell r="J910">
            <v>100</v>
          </cell>
        </row>
        <row r="911">
          <cell r="A911" t="str">
            <v>68957-94-8</v>
          </cell>
          <cell r="J911">
            <v>100</v>
          </cell>
        </row>
        <row r="912">
          <cell r="A912" t="str">
            <v>68-96-2</v>
          </cell>
          <cell r="J912">
            <v>100</v>
          </cell>
        </row>
        <row r="913">
          <cell r="A913" t="str">
            <v>6899-10-1</v>
          </cell>
          <cell r="J913">
            <v>10</v>
          </cell>
        </row>
        <row r="914">
          <cell r="A914" t="str">
            <v>69002-84-2</v>
          </cell>
          <cell r="J914">
            <v>100</v>
          </cell>
        </row>
        <row r="915">
          <cell r="A915" t="str">
            <v>69377-81-7</v>
          </cell>
          <cell r="J915">
            <v>100</v>
          </cell>
        </row>
        <row r="916">
          <cell r="J916" t="e">
            <v>#N/A</v>
          </cell>
        </row>
        <row r="917">
          <cell r="A917" t="str">
            <v>69-53-4</v>
          </cell>
          <cell r="J917">
            <v>10</v>
          </cell>
        </row>
        <row r="918">
          <cell r="A918" t="str">
            <v>69-72-7</v>
          </cell>
          <cell r="J918">
            <v>10</v>
          </cell>
        </row>
        <row r="919">
          <cell r="A919" t="str">
            <v>7003-89-6</v>
          </cell>
          <cell r="J919">
            <v>100</v>
          </cell>
        </row>
        <row r="920">
          <cell r="A920" t="str">
            <v>7012-37-5</v>
          </cell>
          <cell r="J920">
            <v>100</v>
          </cell>
        </row>
        <row r="921">
          <cell r="A921" t="str">
            <v>71827-03-7</v>
          </cell>
          <cell r="J921">
            <v>100</v>
          </cell>
        </row>
        <row r="922">
          <cell r="A922" t="str">
            <v>70441-63-3</v>
          </cell>
          <cell r="J922">
            <v>100</v>
          </cell>
        </row>
        <row r="923">
          <cell r="A923" t="str">
            <v>70458-96-7</v>
          </cell>
          <cell r="J923">
            <v>100</v>
          </cell>
        </row>
        <row r="924">
          <cell r="A924" t="str">
            <v>70-55-3</v>
          </cell>
          <cell r="J924">
            <v>10</v>
          </cell>
        </row>
        <row r="925">
          <cell r="A925" t="str">
            <v>7060-74-4</v>
          </cell>
          <cell r="J925" t="e">
            <v>#N/A</v>
          </cell>
        </row>
        <row r="926">
          <cell r="A926" t="str">
            <v>70630-17-0</v>
          </cell>
          <cell r="J926">
            <v>10</v>
          </cell>
        </row>
        <row r="927">
          <cell r="A927" t="str">
            <v>709-98-8</v>
          </cell>
          <cell r="J927">
            <v>100</v>
          </cell>
        </row>
        <row r="928">
          <cell r="A928" t="str">
            <v>71-43-2</v>
          </cell>
          <cell r="J928">
            <v>10</v>
          </cell>
        </row>
        <row r="929">
          <cell r="A929" t="str">
            <v>71-58-9</v>
          </cell>
          <cell r="J929">
            <v>100</v>
          </cell>
        </row>
        <row r="930">
          <cell r="A930" t="str">
            <v>71626-11-4</v>
          </cell>
          <cell r="J930">
            <v>10</v>
          </cell>
        </row>
        <row r="931">
          <cell r="A931" t="str">
            <v>71675-85-9</v>
          </cell>
          <cell r="J931">
            <v>100</v>
          </cell>
        </row>
        <row r="932">
          <cell r="A932" t="str">
            <v>71758-44-6</v>
          </cell>
          <cell r="J932">
            <v>100</v>
          </cell>
        </row>
        <row r="933">
          <cell r="A933" t="str">
            <v>7182-53-8</v>
          </cell>
          <cell r="J933">
            <v>10</v>
          </cell>
        </row>
        <row r="934">
          <cell r="A934" t="str">
            <v>719-22-2</v>
          </cell>
          <cell r="J934">
            <v>100</v>
          </cell>
        </row>
        <row r="935">
          <cell r="A935" t="str">
            <v>7206-76-0</v>
          </cell>
          <cell r="J935">
            <v>10</v>
          </cell>
        </row>
        <row r="936">
          <cell r="A936" t="str">
            <v>72-14-0</v>
          </cell>
          <cell r="J936">
            <v>100</v>
          </cell>
        </row>
        <row r="937">
          <cell r="A937" t="str">
            <v>72236-23-8</v>
          </cell>
          <cell r="J937">
            <v>10</v>
          </cell>
        </row>
        <row r="938">
          <cell r="A938" t="str">
            <v>723-46-6</v>
          </cell>
          <cell r="J938">
            <v>100</v>
          </cell>
        </row>
        <row r="939">
          <cell r="A939" t="str">
            <v>72490-01-8</v>
          </cell>
          <cell r="J939">
            <v>10</v>
          </cell>
        </row>
        <row r="940">
          <cell r="A940" t="str">
            <v>72509-76-3</v>
          </cell>
          <cell r="J940">
            <v>10</v>
          </cell>
        </row>
        <row r="941">
          <cell r="A941" t="str">
            <v>72-54-8</v>
          </cell>
          <cell r="J941">
            <v>100</v>
          </cell>
        </row>
        <row r="942">
          <cell r="A942" t="str">
            <v>72-55-9</v>
          </cell>
          <cell r="J942">
            <v>100</v>
          </cell>
        </row>
        <row r="943">
          <cell r="A943" t="str">
            <v>7300-34-7</v>
          </cell>
          <cell r="J943">
            <v>100</v>
          </cell>
        </row>
        <row r="944">
          <cell r="A944" t="str">
            <v>73037-34-0</v>
          </cell>
          <cell r="J944" t="e">
            <v>#N/A</v>
          </cell>
        </row>
        <row r="945">
          <cell r="A945" t="str">
            <v>7311-30-0</v>
          </cell>
          <cell r="J945">
            <v>10</v>
          </cell>
        </row>
        <row r="946">
          <cell r="A946" t="str">
            <v>73-31-4</v>
          </cell>
          <cell r="J946">
            <v>10</v>
          </cell>
        </row>
        <row r="947">
          <cell r="A947" t="str">
            <v>73334-07-3</v>
          </cell>
          <cell r="J947">
            <v>100</v>
          </cell>
        </row>
        <row r="948">
          <cell r="A948" t="str">
            <v>73590-58-6</v>
          </cell>
          <cell r="J948">
            <v>10</v>
          </cell>
        </row>
        <row r="949">
          <cell r="A949" t="str">
            <v>7365-45-9</v>
          </cell>
          <cell r="J949" t="e">
            <v>#N/A</v>
          </cell>
        </row>
        <row r="950">
          <cell r="A950" t="str">
            <v>737-31-5</v>
          </cell>
          <cell r="J950">
            <v>100</v>
          </cell>
        </row>
        <row r="951">
          <cell r="A951" t="str">
            <v>738-70-5</v>
          </cell>
          <cell r="J951">
            <v>100</v>
          </cell>
        </row>
        <row r="952">
          <cell r="A952" t="str">
            <v>74223-64-6</v>
          </cell>
          <cell r="J952">
            <v>100</v>
          </cell>
        </row>
        <row r="953">
          <cell r="A953" t="str">
            <v>7429-90-5</v>
          </cell>
          <cell r="J953">
            <v>10</v>
          </cell>
        </row>
        <row r="954">
          <cell r="A954" t="str">
            <v>74336-59-7</v>
          </cell>
          <cell r="J954">
            <v>100</v>
          </cell>
        </row>
        <row r="955">
          <cell r="A955" t="str">
            <v>7439-89-6</v>
          </cell>
          <cell r="J955">
            <v>10</v>
          </cell>
        </row>
        <row r="956">
          <cell r="A956" t="str">
            <v>7439-92-1</v>
          </cell>
          <cell r="J956">
            <v>100</v>
          </cell>
        </row>
        <row r="957">
          <cell r="A957" t="str">
            <v>7439-97-6</v>
          </cell>
          <cell r="J957">
            <v>100</v>
          </cell>
        </row>
        <row r="958">
          <cell r="A958" t="str">
            <v>7440-02-0</v>
          </cell>
          <cell r="J958">
            <v>10</v>
          </cell>
        </row>
        <row r="959">
          <cell r="A959" t="str">
            <v>7440-17-7</v>
          </cell>
          <cell r="J959">
            <v>10</v>
          </cell>
        </row>
        <row r="960">
          <cell r="A960" t="str">
            <v>7440-20-2</v>
          </cell>
          <cell r="J960">
            <v>10</v>
          </cell>
        </row>
        <row r="961">
          <cell r="A961" t="str">
            <v>7440-22-4</v>
          </cell>
          <cell r="J961">
            <v>10</v>
          </cell>
        </row>
        <row r="962">
          <cell r="A962" t="str">
            <v>7440-24-6</v>
          </cell>
          <cell r="J962">
            <v>10</v>
          </cell>
        </row>
        <row r="963">
          <cell r="A963" t="str">
            <v>7440-27-9</v>
          </cell>
          <cell r="J963">
            <v>100</v>
          </cell>
        </row>
        <row r="964">
          <cell r="A964" t="str">
            <v>7440-31-5</v>
          </cell>
          <cell r="J964">
            <v>100</v>
          </cell>
        </row>
        <row r="965">
          <cell r="A965" t="str">
            <v>7440-32-6</v>
          </cell>
          <cell r="J965">
            <v>10</v>
          </cell>
        </row>
        <row r="966">
          <cell r="A966" t="str">
            <v>7440-36-0</v>
          </cell>
          <cell r="J966">
            <v>10</v>
          </cell>
        </row>
        <row r="967">
          <cell r="A967" t="str">
            <v>7440-38-2</v>
          </cell>
          <cell r="J967">
            <v>10</v>
          </cell>
        </row>
        <row r="968">
          <cell r="A968" t="str">
            <v>7440-39-3</v>
          </cell>
          <cell r="J968">
            <v>10</v>
          </cell>
        </row>
        <row r="969">
          <cell r="A969" t="str">
            <v>7440-42-8</v>
          </cell>
          <cell r="J969">
            <v>10</v>
          </cell>
        </row>
        <row r="970">
          <cell r="A970" t="str">
            <v>7440-43-9</v>
          </cell>
          <cell r="J970">
            <v>10</v>
          </cell>
        </row>
        <row r="971">
          <cell r="A971" t="str">
            <v>7440-46-2</v>
          </cell>
          <cell r="J971">
            <v>10</v>
          </cell>
        </row>
        <row r="972">
          <cell r="A972" t="str">
            <v>7440-47-3</v>
          </cell>
          <cell r="J972">
            <v>10</v>
          </cell>
        </row>
        <row r="973">
          <cell r="A973" t="str">
            <v>7440-48-4</v>
          </cell>
          <cell r="J973">
            <v>10</v>
          </cell>
        </row>
        <row r="974">
          <cell r="A974" t="str">
            <v>7440-50-8</v>
          </cell>
          <cell r="J974">
            <v>10</v>
          </cell>
        </row>
        <row r="975">
          <cell r="A975" t="str">
            <v>7440-54-2</v>
          </cell>
          <cell r="J975">
            <v>100</v>
          </cell>
        </row>
        <row r="976">
          <cell r="A976" t="str">
            <v>7440-56-4</v>
          </cell>
          <cell r="J976">
            <v>10</v>
          </cell>
        </row>
        <row r="977">
          <cell r="A977" t="str">
            <v>7440-62-2</v>
          </cell>
          <cell r="J977">
            <v>10</v>
          </cell>
        </row>
        <row r="978">
          <cell r="A978" t="str">
            <v>7440-66-6</v>
          </cell>
          <cell r="J978">
            <v>10</v>
          </cell>
        </row>
        <row r="979">
          <cell r="A979" t="str">
            <v>7440-67-7</v>
          </cell>
          <cell r="J979">
            <v>10</v>
          </cell>
        </row>
        <row r="980">
          <cell r="A980" t="str">
            <v>75-09-2</v>
          </cell>
          <cell r="J980">
            <v>100</v>
          </cell>
        </row>
        <row r="981">
          <cell r="A981" t="str">
            <v>75-18-3</v>
          </cell>
          <cell r="J981">
            <v>10</v>
          </cell>
        </row>
        <row r="982">
          <cell r="A982" t="str">
            <v>7529-22-8</v>
          </cell>
          <cell r="J982">
            <v>100</v>
          </cell>
        </row>
        <row r="983">
          <cell r="J983" t="e">
            <v>#N/A</v>
          </cell>
        </row>
        <row r="984">
          <cell r="A984" t="str">
            <v>754-91-6</v>
          </cell>
          <cell r="J984">
            <v>100</v>
          </cell>
        </row>
        <row r="985">
          <cell r="A985" t="str">
            <v>7560-83-0</v>
          </cell>
          <cell r="J985">
            <v>100</v>
          </cell>
        </row>
        <row r="986">
          <cell r="A986" t="str">
            <v>75847-73-3</v>
          </cell>
          <cell r="J986">
            <v>10</v>
          </cell>
        </row>
        <row r="987">
          <cell r="A987" t="str">
            <v>75-99-0</v>
          </cell>
          <cell r="J987">
            <v>100</v>
          </cell>
        </row>
        <row r="988">
          <cell r="A988" t="str">
            <v>76-03-9</v>
          </cell>
          <cell r="J988">
            <v>100</v>
          </cell>
        </row>
        <row r="989">
          <cell r="A989" t="str">
            <v>76-05-1</v>
          </cell>
          <cell r="J989">
            <v>100</v>
          </cell>
        </row>
        <row r="990">
          <cell r="A990" t="str">
            <v>761-65-9</v>
          </cell>
          <cell r="J990">
            <v>10</v>
          </cell>
        </row>
        <row r="991">
          <cell r="A991" t="str">
            <v>76180-96-6</v>
          </cell>
          <cell r="J991">
            <v>100</v>
          </cell>
        </row>
        <row r="992">
          <cell r="A992" t="str">
            <v>76199-85-4</v>
          </cell>
          <cell r="J992">
            <v>10</v>
          </cell>
        </row>
        <row r="993">
          <cell r="A993" t="str">
            <v>76-25-5</v>
          </cell>
          <cell r="J993">
            <v>100</v>
          </cell>
        </row>
        <row r="994">
          <cell r="A994" t="str">
            <v>76-44-8</v>
          </cell>
          <cell r="J994">
            <v>100</v>
          </cell>
        </row>
        <row r="995">
          <cell r="A995" t="str">
            <v>76-57-3</v>
          </cell>
          <cell r="J995">
            <v>100</v>
          </cell>
        </row>
        <row r="996">
          <cell r="A996" t="str">
            <v>76578-12-6</v>
          </cell>
          <cell r="J996">
            <v>10</v>
          </cell>
        </row>
        <row r="997">
          <cell r="A997" t="str">
            <v>7664-39-3</v>
          </cell>
          <cell r="J997">
            <v>10</v>
          </cell>
        </row>
        <row r="998">
          <cell r="A998" t="str">
            <v>76-73-3</v>
          </cell>
          <cell r="J998">
            <v>100</v>
          </cell>
        </row>
        <row r="999">
          <cell r="A999" t="str">
            <v>76-74-4</v>
          </cell>
          <cell r="J999">
            <v>100</v>
          </cell>
        </row>
        <row r="1000">
          <cell r="A1000" t="str">
            <v>768-94-5</v>
          </cell>
          <cell r="J1000">
            <v>100</v>
          </cell>
        </row>
        <row r="1001">
          <cell r="A1001" t="str">
            <v>76-99-3</v>
          </cell>
          <cell r="J1001">
            <v>100</v>
          </cell>
        </row>
        <row r="1002">
          <cell r="J1002" t="e">
            <v>#N/A</v>
          </cell>
        </row>
        <row r="1003">
          <cell r="A1003" t="str">
            <v>7773-52-6</v>
          </cell>
          <cell r="J1003">
            <v>10</v>
          </cell>
        </row>
        <row r="1004">
          <cell r="A1004" t="str">
            <v>77899-03-7</v>
          </cell>
          <cell r="J1004">
            <v>10</v>
          </cell>
        </row>
        <row r="1005">
          <cell r="A1005" t="str">
            <v>77-93-0</v>
          </cell>
          <cell r="J1005">
            <v>10</v>
          </cell>
        </row>
        <row r="1006">
          <cell r="A1006" t="str">
            <v>78-32-0</v>
          </cell>
          <cell r="J1006">
            <v>100</v>
          </cell>
        </row>
        <row r="1007">
          <cell r="A1007" t="str">
            <v>78-40-0</v>
          </cell>
          <cell r="J1007">
            <v>10</v>
          </cell>
        </row>
        <row r="1008">
          <cell r="A1008" t="str">
            <v>78-42-2</v>
          </cell>
          <cell r="J1008">
            <v>10</v>
          </cell>
        </row>
        <row r="1009">
          <cell r="A1009" t="str">
            <v>78-51-3</v>
          </cell>
          <cell r="J1009">
            <v>100</v>
          </cell>
        </row>
        <row r="1010">
          <cell r="A1010" t="str">
            <v>78-59-1</v>
          </cell>
          <cell r="J1010">
            <v>100</v>
          </cell>
        </row>
        <row r="1011">
          <cell r="A1011" t="str">
            <v>78613-35-1</v>
          </cell>
          <cell r="J1011">
            <v>100</v>
          </cell>
        </row>
        <row r="1012">
          <cell r="A1012" t="str">
            <v>78649-41-9</v>
          </cell>
          <cell r="J1012">
            <v>100</v>
          </cell>
        </row>
        <row r="1013">
          <cell r="A1013" t="str">
            <v>789-02-6</v>
          </cell>
          <cell r="J1013">
            <v>100</v>
          </cell>
        </row>
        <row r="1014">
          <cell r="A1014" t="str">
            <v>79-01-6</v>
          </cell>
          <cell r="J1014">
            <v>100</v>
          </cell>
        </row>
        <row r="1015">
          <cell r="A1015" t="str">
            <v>791-28-6</v>
          </cell>
          <cell r="J1015">
            <v>10</v>
          </cell>
        </row>
        <row r="1016">
          <cell r="A1016" t="str">
            <v>79277-27-3</v>
          </cell>
          <cell r="J1016">
            <v>100</v>
          </cell>
        </row>
        <row r="1017">
          <cell r="A1017" t="str">
            <v>79-43-6</v>
          </cell>
          <cell r="J1017">
            <v>100</v>
          </cell>
        </row>
        <row r="1018">
          <cell r="A1018" t="str">
            <v>79-57-2</v>
          </cell>
          <cell r="J1018">
            <v>100</v>
          </cell>
        </row>
        <row r="1019">
          <cell r="A1019" t="str">
            <v>79617-96-2</v>
          </cell>
          <cell r="J1019">
            <v>100</v>
          </cell>
        </row>
        <row r="1020">
          <cell r="A1020" t="str">
            <v>797-63-7</v>
          </cell>
          <cell r="J1020">
            <v>100</v>
          </cell>
        </row>
        <row r="1021">
          <cell r="A1021" t="str">
            <v>79794-75-5</v>
          </cell>
          <cell r="J1021">
            <v>100</v>
          </cell>
        </row>
        <row r="1022">
          <cell r="A1022" t="str">
            <v>79902-63-9</v>
          </cell>
          <cell r="J1022">
            <v>10</v>
          </cell>
        </row>
        <row r="1023">
          <cell r="A1023" t="str">
            <v>79-94-7</v>
          </cell>
          <cell r="J1023">
            <v>100</v>
          </cell>
        </row>
        <row r="1024">
          <cell r="A1024" t="str">
            <v>8001-54-5</v>
          </cell>
          <cell r="J1024" t="e">
            <v>#N/A</v>
          </cell>
        </row>
        <row r="1025">
          <cell r="A1025" t="str">
            <v>80-05-7</v>
          </cell>
          <cell r="J1025">
            <v>100</v>
          </cell>
        </row>
        <row r="1026">
          <cell r="A1026" t="str">
            <v>80-07-9</v>
          </cell>
          <cell r="J1026">
            <v>100</v>
          </cell>
        </row>
        <row r="1027">
          <cell r="A1027" t="str">
            <v>80-08-0</v>
          </cell>
          <cell r="J1027">
            <v>100</v>
          </cell>
        </row>
        <row r="1028">
          <cell r="A1028" t="str">
            <v>80-09-1</v>
          </cell>
          <cell r="J1028">
            <v>10</v>
          </cell>
        </row>
        <row r="1029">
          <cell r="A1029" t="str">
            <v>80214-83-1</v>
          </cell>
          <cell r="J1029">
            <v>100</v>
          </cell>
        </row>
        <row r="1030">
          <cell r="A1030" t="str">
            <v>8042-47-5</v>
          </cell>
          <cell r="J1030" t="e">
            <v>#N/A</v>
          </cell>
        </row>
        <row r="1031">
          <cell r="A1031" t="str">
            <v>80432-08-2</v>
          </cell>
          <cell r="J1031">
            <v>10</v>
          </cell>
        </row>
        <row r="1032">
          <cell r="A1032" t="str">
            <v>80474-14-2</v>
          </cell>
          <cell r="J1032">
            <v>100</v>
          </cell>
        </row>
        <row r="1033">
          <cell r="A1033" t="str">
            <v>80-73-9</v>
          </cell>
          <cell r="J1033">
            <v>10</v>
          </cell>
        </row>
        <row r="1034">
          <cell r="A1034" t="str">
            <v>80844-07-1</v>
          </cell>
          <cell r="J1034">
            <v>100</v>
          </cell>
        </row>
        <row r="1035">
          <cell r="A1035" t="str">
            <v>80-97-7</v>
          </cell>
          <cell r="J1035">
            <v>100</v>
          </cell>
        </row>
        <row r="1036">
          <cell r="A1036" t="str">
            <v>81093-37-0</v>
          </cell>
          <cell r="J1036">
            <v>10</v>
          </cell>
        </row>
        <row r="1037">
          <cell r="A1037" t="str">
            <v>81103-11-9</v>
          </cell>
          <cell r="J1037">
            <v>100</v>
          </cell>
        </row>
        <row r="1038">
          <cell r="A1038" t="str">
            <v>81-13-0</v>
          </cell>
          <cell r="J1038">
            <v>10</v>
          </cell>
        </row>
        <row r="1039">
          <cell r="A1039" t="str">
            <v>81-25-4</v>
          </cell>
          <cell r="J1039">
            <v>100</v>
          </cell>
        </row>
        <row r="1040">
          <cell r="A1040" t="str">
            <v>81334-34-1</v>
          </cell>
          <cell r="J1040">
            <v>100</v>
          </cell>
        </row>
        <row r="1041">
          <cell r="A1041" t="str">
            <v>81403-80-7</v>
          </cell>
          <cell r="J1041">
            <v>100</v>
          </cell>
        </row>
        <row r="1042">
          <cell r="A1042" t="str">
            <v>81646-13-1</v>
          </cell>
          <cell r="J1042" t="e">
            <v>#N/A</v>
          </cell>
        </row>
        <row r="1043">
          <cell r="A1043" t="str">
            <v>81777-89-1</v>
          </cell>
          <cell r="J1043">
            <v>100</v>
          </cell>
        </row>
        <row r="1044">
          <cell r="A1044" t="str">
            <v>81-81-2</v>
          </cell>
          <cell r="J1044">
            <v>10</v>
          </cell>
        </row>
        <row r="1045">
          <cell r="A1045" t="str">
            <v>82419-36-1</v>
          </cell>
          <cell r="J1045">
            <v>100</v>
          </cell>
        </row>
        <row r="1046">
          <cell r="A1046" t="str">
            <v>82558-50-7</v>
          </cell>
          <cell r="J1046">
            <v>10</v>
          </cell>
        </row>
        <row r="1047">
          <cell r="A1047" t="str">
            <v>82626-48-0</v>
          </cell>
          <cell r="J1047">
            <v>10</v>
          </cell>
        </row>
        <row r="1048">
          <cell r="A1048" t="str">
            <v>826-36-8</v>
          </cell>
          <cell r="J1048">
            <v>100</v>
          </cell>
        </row>
        <row r="1049">
          <cell r="A1049" t="str">
            <v>82914-58-7</v>
          </cell>
          <cell r="J1049">
            <v>10</v>
          </cell>
        </row>
        <row r="1050">
          <cell r="A1050" t="str">
            <v>83016-70-0</v>
          </cell>
          <cell r="J1050">
            <v>100</v>
          </cell>
        </row>
        <row r="1051">
          <cell r="A1051" t="str">
            <v>83-07-8</v>
          </cell>
          <cell r="J1051">
            <v>10</v>
          </cell>
        </row>
        <row r="1052">
          <cell r="A1052" t="str">
            <v>83-15-8</v>
          </cell>
          <cell r="J1052">
            <v>10</v>
          </cell>
        </row>
        <row r="1053">
          <cell r="A1053" t="str">
            <v>83164-33-4</v>
          </cell>
          <cell r="J1053">
            <v>100</v>
          </cell>
        </row>
        <row r="1054">
          <cell r="A1054" t="str">
            <v>834-12-8</v>
          </cell>
          <cell r="J1054">
            <v>100</v>
          </cell>
        </row>
        <row r="1055">
          <cell r="A1055" t="str">
            <v>83-43-2</v>
          </cell>
          <cell r="J1055">
            <v>100</v>
          </cell>
        </row>
        <row r="1056">
          <cell r="A1056" t="str">
            <v>83-46-5</v>
          </cell>
          <cell r="J1056">
            <v>100</v>
          </cell>
        </row>
        <row r="1057">
          <cell r="A1057" t="str">
            <v>83-67-0</v>
          </cell>
          <cell r="J1057">
            <v>100</v>
          </cell>
        </row>
        <row r="1058">
          <cell r="A1058" t="str">
            <v>83-73-8</v>
          </cell>
          <cell r="J1058">
            <v>100</v>
          </cell>
        </row>
        <row r="1059">
          <cell r="A1059" t="str">
            <v>83799-24-0</v>
          </cell>
          <cell r="J1059">
            <v>100</v>
          </cell>
        </row>
        <row r="1060">
          <cell r="A1060" t="str">
            <v>83881-51-0</v>
          </cell>
          <cell r="J1060">
            <v>100</v>
          </cell>
        </row>
        <row r="1061">
          <cell r="A1061" t="str">
            <v>838-85-7</v>
          </cell>
          <cell r="J1061">
            <v>10</v>
          </cell>
        </row>
        <row r="1062">
          <cell r="A1062" t="str">
            <v>838-88-0</v>
          </cell>
          <cell r="J1062">
            <v>100</v>
          </cell>
        </row>
        <row r="1063">
          <cell r="A1063" t="str">
            <v>83891-03-6</v>
          </cell>
          <cell r="J1063">
            <v>100</v>
          </cell>
        </row>
        <row r="1064">
          <cell r="A1064" t="str">
            <v>83905-01-5</v>
          </cell>
          <cell r="J1064">
            <v>100</v>
          </cell>
        </row>
        <row r="1065">
          <cell r="A1065" t="str">
            <v>83919-23-7</v>
          </cell>
          <cell r="J1065">
            <v>100</v>
          </cell>
        </row>
        <row r="1066">
          <cell r="A1066" t="str">
            <v>83-98-7</v>
          </cell>
          <cell r="J1066">
            <v>100</v>
          </cell>
        </row>
        <row r="1067">
          <cell r="A1067" t="str">
            <v>839-90-7</v>
          </cell>
          <cell r="J1067">
            <v>10</v>
          </cell>
        </row>
        <row r="1068">
          <cell r="A1068" t="str">
            <v>84057-84-1</v>
          </cell>
          <cell r="J1068">
            <v>100</v>
          </cell>
        </row>
        <row r="1069">
          <cell r="A1069" t="str">
            <v>84352-75-0</v>
          </cell>
          <cell r="J1069">
            <v>100</v>
          </cell>
        </row>
        <row r="1070">
          <cell r="A1070" t="str">
            <v>84449-90-1</v>
          </cell>
          <cell r="J1070">
            <v>100</v>
          </cell>
        </row>
        <row r="1071">
          <cell r="A1071" t="str">
            <v>84-61-7</v>
          </cell>
          <cell r="J1071">
            <v>10</v>
          </cell>
        </row>
        <row r="1072">
          <cell r="A1072" t="str">
            <v>84625-61-6</v>
          </cell>
          <cell r="J1072">
            <v>100</v>
          </cell>
        </row>
        <row r="1073">
          <cell r="A1073" t="str">
            <v>84632-65-5</v>
          </cell>
          <cell r="J1073">
            <v>100</v>
          </cell>
        </row>
        <row r="1074">
          <cell r="A1074" t="str">
            <v>846-49-1</v>
          </cell>
          <cell r="J1074">
            <v>100</v>
          </cell>
        </row>
        <row r="1075">
          <cell r="A1075" t="str">
            <v>846-50-4</v>
          </cell>
          <cell r="J1075">
            <v>10</v>
          </cell>
        </row>
        <row r="1076">
          <cell r="A1076" t="str">
            <v>84-66-2</v>
          </cell>
          <cell r="J1076">
            <v>10</v>
          </cell>
        </row>
        <row r="1077">
          <cell r="A1077" t="str">
            <v>84-69-5</v>
          </cell>
          <cell r="J1077">
            <v>10</v>
          </cell>
        </row>
        <row r="1078">
          <cell r="A1078" t="str">
            <v>84-74-2</v>
          </cell>
          <cell r="J1078">
            <v>10</v>
          </cell>
        </row>
        <row r="1079">
          <cell r="A1079" t="str">
            <v>84852-15-3</v>
          </cell>
          <cell r="J1079" t="e">
            <v>#N/A</v>
          </cell>
        </row>
        <row r="1080">
          <cell r="A1080" t="str">
            <v>85-01-8</v>
          </cell>
          <cell r="J1080">
            <v>10</v>
          </cell>
        </row>
        <row r="1081">
          <cell r="A1081" t="str">
            <v>85-41-6</v>
          </cell>
          <cell r="J1081">
            <v>10</v>
          </cell>
        </row>
        <row r="1082">
          <cell r="A1082" t="str">
            <v>85509-19-9</v>
          </cell>
          <cell r="J1082">
            <v>100</v>
          </cell>
        </row>
        <row r="1083">
          <cell r="A1083" t="str">
            <v>85536-14-7</v>
          </cell>
          <cell r="J1083" t="e">
            <v>#N/A</v>
          </cell>
        </row>
        <row r="1084">
          <cell r="A1084" t="str">
            <v>85-68-7</v>
          </cell>
          <cell r="J1084">
            <v>10</v>
          </cell>
        </row>
        <row r="1085">
          <cell r="A1085" t="str">
            <v>85721-33-1</v>
          </cell>
          <cell r="J1085">
            <v>100</v>
          </cell>
        </row>
        <row r="1086">
          <cell r="A1086" t="str">
            <v>85-73-4</v>
          </cell>
          <cell r="J1086">
            <v>10</v>
          </cell>
        </row>
        <row r="1087">
          <cell r="A1087" t="str">
            <v>86386-73-4</v>
          </cell>
          <cell r="J1087">
            <v>100</v>
          </cell>
        </row>
        <row r="1088">
          <cell r="A1088" t="str">
            <v>86-50-0</v>
          </cell>
          <cell r="J1088">
            <v>10</v>
          </cell>
        </row>
        <row r="1089">
          <cell r="A1089" t="str">
            <v>867-13-0</v>
          </cell>
          <cell r="J1089">
            <v>10</v>
          </cell>
        </row>
        <row r="1090">
          <cell r="A1090" t="str">
            <v>86-73-7</v>
          </cell>
          <cell r="J1090">
            <v>10</v>
          </cell>
        </row>
        <row r="1091">
          <cell r="A1091" t="str">
            <v>86-79-3</v>
          </cell>
          <cell r="J1091">
            <v>100</v>
          </cell>
        </row>
        <row r="1092">
          <cell r="A1092" t="str">
            <v>87-08-1</v>
          </cell>
          <cell r="J1092">
            <v>10</v>
          </cell>
        </row>
        <row r="1093">
          <cell r="A1093" t="str">
            <v>87130-20-9</v>
          </cell>
          <cell r="J1093">
            <v>10</v>
          </cell>
        </row>
        <row r="1094">
          <cell r="A1094" t="str">
            <v>871-78-3</v>
          </cell>
          <cell r="J1094">
            <v>10</v>
          </cell>
        </row>
        <row r="1095">
          <cell r="A1095" t="str">
            <v>872-50-4</v>
          </cell>
          <cell r="J1095">
            <v>10</v>
          </cell>
        </row>
        <row r="1096">
          <cell r="A1096" t="str">
            <v>87392-12-9</v>
          </cell>
          <cell r="J1096">
            <v>100</v>
          </cell>
        </row>
        <row r="1097">
          <cell r="A1097" t="str">
            <v>87-62-7</v>
          </cell>
          <cell r="J1097">
            <v>100</v>
          </cell>
        </row>
        <row r="1098">
          <cell r="A1098" t="str">
            <v>87-65-0</v>
          </cell>
          <cell r="J1098">
            <v>100</v>
          </cell>
        </row>
        <row r="1099">
          <cell r="A1099" t="str">
            <v>87674-68-8</v>
          </cell>
          <cell r="J1099">
            <v>100</v>
          </cell>
        </row>
        <row r="1100">
          <cell r="A1100" t="str">
            <v>87-68-3</v>
          </cell>
          <cell r="J1100">
            <v>100</v>
          </cell>
        </row>
        <row r="1101">
          <cell r="A1101" t="str">
            <v>87857-41-8</v>
          </cell>
          <cell r="J1101">
            <v>100</v>
          </cell>
        </row>
        <row r="1102">
          <cell r="A1102" t="str">
            <v>87-86-5</v>
          </cell>
          <cell r="J1102">
            <v>100</v>
          </cell>
        </row>
        <row r="1103">
          <cell r="A1103" t="str">
            <v>88-04-0</v>
          </cell>
          <cell r="J1103">
            <v>100</v>
          </cell>
        </row>
        <row r="1104">
          <cell r="A1104" t="str">
            <v>88-06-2</v>
          </cell>
          <cell r="J1104">
            <v>100</v>
          </cell>
        </row>
        <row r="1105">
          <cell r="A1105" t="str">
            <v>88-12-0</v>
          </cell>
          <cell r="J1105">
            <v>10</v>
          </cell>
        </row>
        <row r="1106">
          <cell r="A1106" t="str">
            <v>88122-99-0</v>
          </cell>
          <cell r="J1106">
            <v>100</v>
          </cell>
        </row>
        <row r="1107">
          <cell r="A1107" t="str">
            <v>881685-58-1</v>
          </cell>
          <cell r="J1107">
            <v>100</v>
          </cell>
        </row>
        <row r="1108">
          <cell r="A1108" t="str">
            <v>88-19-7</v>
          </cell>
          <cell r="J1108">
            <v>10</v>
          </cell>
        </row>
        <row r="1109">
          <cell r="A1109" t="str">
            <v>882-09-7</v>
          </cell>
          <cell r="J1109">
            <v>100</v>
          </cell>
        </row>
        <row r="1110">
          <cell r="A1110" t="str">
            <v>88-29-9</v>
          </cell>
          <cell r="J1110">
            <v>100</v>
          </cell>
        </row>
        <row r="1111">
          <cell r="A1111" t="str">
            <v>88-61-9</v>
          </cell>
          <cell r="J1111">
            <v>100</v>
          </cell>
        </row>
        <row r="1112">
          <cell r="A1112" t="str">
            <v>886-50-0</v>
          </cell>
          <cell r="J1112">
            <v>100</v>
          </cell>
        </row>
        <row r="1113">
          <cell r="A1113" t="str">
            <v>886-59-9</v>
          </cell>
          <cell r="J1113">
            <v>10</v>
          </cell>
        </row>
        <row r="1114">
          <cell r="A1114" t="str">
            <v>88671-89-0</v>
          </cell>
          <cell r="J1114">
            <v>100</v>
          </cell>
        </row>
        <row r="1115">
          <cell r="A1115" t="str">
            <v>88-85-7</v>
          </cell>
          <cell r="J1115">
            <v>100</v>
          </cell>
        </row>
        <row r="1116">
          <cell r="A1116" t="str">
            <v>88-97-1</v>
          </cell>
          <cell r="J1116">
            <v>10</v>
          </cell>
        </row>
        <row r="1117">
          <cell r="A1117" t="str">
            <v>89197-69-3</v>
          </cell>
          <cell r="J1117">
            <v>1</v>
          </cell>
        </row>
        <row r="1118">
          <cell r="A1118" t="str">
            <v>89-57-6</v>
          </cell>
          <cell r="J1118">
            <v>10</v>
          </cell>
        </row>
        <row r="1119">
          <cell r="A1119" t="str">
            <v>89-78-1</v>
          </cell>
          <cell r="J1119">
            <v>10</v>
          </cell>
        </row>
        <row r="1120">
          <cell r="A1120" t="str">
            <v>9002-91-9</v>
          </cell>
          <cell r="J1120" t="e">
            <v>#N/A</v>
          </cell>
        </row>
        <row r="1121">
          <cell r="A1121" t="str">
            <v>90-04-0</v>
          </cell>
          <cell r="J1121">
            <v>10</v>
          </cell>
        </row>
        <row r="1122">
          <cell r="A1122" t="str">
            <v>9006-65-9</v>
          </cell>
          <cell r="J1122" t="e">
            <v>#N/A</v>
          </cell>
        </row>
        <row r="1123">
          <cell r="A1123" t="str">
            <v>90-15-3</v>
          </cell>
          <cell r="J1123">
            <v>10</v>
          </cell>
        </row>
        <row r="1124">
          <cell r="A1124" t="str">
            <v>9016-45-9</v>
          </cell>
          <cell r="J1124" t="e">
            <v>#N/A</v>
          </cell>
        </row>
        <row r="1125">
          <cell r="A1125" t="str">
            <v>90357-06-5</v>
          </cell>
          <cell r="J1125">
            <v>100</v>
          </cell>
        </row>
        <row r="1126">
          <cell r="A1126" t="str">
            <v>9036-19-5</v>
          </cell>
          <cell r="J1126" t="e">
            <v>#N/A</v>
          </cell>
        </row>
        <row r="1127">
          <cell r="A1127" t="str">
            <v>90-43-7</v>
          </cell>
          <cell r="J1127">
            <v>10</v>
          </cell>
        </row>
        <row r="1128">
          <cell r="A1128" t="str">
            <v>90717-03-6</v>
          </cell>
          <cell r="J1128">
            <v>10</v>
          </cell>
        </row>
        <row r="1129">
          <cell r="A1129" t="str">
            <v>90717-07-0</v>
          </cell>
          <cell r="J1129">
            <v>10</v>
          </cell>
        </row>
        <row r="1130">
          <cell r="A1130" t="str">
            <v>90-72-2</v>
          </cell>
          <cell r="J1130">
            <v>100</v>
          </cell>
        </row>
        <row r="1131">
          <cell r="A1131" t="str">
            <v>90729-43-4</v>
          </cell>
          <cell r="J1131">
            <v>100</v>
          </cell>
        </row>
        <row r="1132">
          <cell r="A1132" t="str">
            <v>90-94-8</v>
          </cell>
          <cell r="J1132">
            <v>100</v>
          </cell>
        </row>
        <row r="1133">
          <cell r="A1133" t="str">
            <v>91161-71-6</v>
          </cell>
          <cell r="J1133">
            <v>100</v>
          </cell>
        </row>
        <row r="1134">
          <cell r="A1134" t="str">
            <v>91-20-3</v>
          </cell>
          <cell r="J1134">
            <v>10</v>
          </cell>
        </row>
        <row r="1135">
          <cell r="A1135" t="str">
            <v>91-22-5</v>
          </cell>
          <cell r="J1135">
            <v>10</v>
          </cell>
        </row>
        <row r="1136">
          <cell r="A1136" t="str">
            <v>91273-04-0</v>
          </cell>
          <cell r="J1136">
            <v>100</v>
          </cell>
        </row>
        <row r="1137">
          <cell r="A1137" t="str">
            <v>91374-21-9</v>
          </cell>
          <cell r="J1137">
            <v>100</v>
          </cell>
        </row>
        <row r="1138">
          <cell r="A1138" t="str">
            <v>91-44-1</v>
          </cell>
          <cell r="J1138">
            <v>10</v>
          </cell>
        </row>
        <row r="1139">
          <cell r="A1139" t="str">
            <v>91-76-9</v>
          </cell>
          <cell r="J1139">
            <v>100</v>
          </cell>
        </row>
        <row r="1140">
          <cell r="A1140" t="str">
            <v>92077-78-6</v>
          </cell>
          <cell r="J1140" t="e">
            <v>#N/A</v>
          </cell>
        </row>
        <row r="1141">
          <cell r="A1141" t="str">
            <v>92-41-1</v>
          </cell>
          <cell r="J1141">
            <v>100</v>
          </cell>
        </row>
        <row r="1142">
          <cell r="A1142" t="str">
            <v>92484-48-5</v>
          </cell>
          <cell r="J1142">
            <v>100</v>
          </cell>
        </row>
        <row r="1143">
          <cell r="J1143">
            <v>10</v>
          </cell>
        </row>
        <row r="1144">
          <cell r="A1144" t="str">
            <v>928-70-1</v>
          </cell>
          <cell r="J1144">
            <v>10</v>
          </cell>
        </row>
        <row r="1145">
          <cell r="A1145" t="str">
            <v>92-87-5</v>
          </cell>
          <cell r="J1145">
            <v>100</v>
          </cell>
        </row>
        <row r="1146">
          <cell r="A1146" t="str">
            <v>93-08-3</v>
          </cell>
          <cell r="J1146">
            <v>100</v>
          </cell>
        </row>
        <row r="1147">
          <cell r="A1147" t="str">
            <v>93106-60-6</v>
          </cell>
          <cell r="J1147">
            <v>100</v>
          </cell>
        </row>
        <row r="1148">
          <cell r="A1148" t="str">
            <v>932-64-9</v>
          </cell>
          <cell r="J1148">
            <v>100</v>
          </cell>
        </row>
        <row r="1149">
          <cell r="A1149" t="str">
            <v>93413-62-8</v>
          </cell>
          <cell r="J1149">
            <v>100</v>
          </cell>
        </row>
        <row r="1150">
          <cell r="A1150" t="str">
            <v>93413-69-5</v>
          </cell>
          <cell r="J1150">
            <v>100</v>
          </cell>
        </row>
        <row r="1151">
          <cell r="A1151" t="str">
            <v>934-32-7</v>
          </cell>
          <cell r="J1151">
            <v>100</v>
          </cell>
        </row>
        <row r="1152">
          <cell r="A1152" t="str">
            <v>934-34-9</v>
          </cell>
          <cell r="J1152">
            <v>10</v>
          </cell>
        </row>
        <row r="1153">
          <cell r="A1153" t="str">
            <v>93479-97-1</v>
          </cell>
          <cell r="J1153">
            <v>100</v>
          </cell>
        </row>
        <row r="1154">
          <cell r="A1154" t="str">
            <v>935-95-5</v>
          </cell>
          <cell r="J1154">
            <v>100</v>
          </cell>
        </row>
        <row r="1155">
          <cell r="A1155" t="str">
            <v>93-65-2</v>
          </cell>
          <cell r="J1155">
            <v>10</v>
          </cell>
        </row>
        <row r="1156">
          <cell r="A1156" t="str">
            <v>93-90-3</v>
          </cell>
          <cell r="J1156">
            <v>10</v>
          </cell>
        </row>
        <row r="1157">
          <cell r="A1157" t="str">
            <v>94-09-7</v>
          </cell>
          <cell r="J1157">
            <v>10</v>
          </cell>
        </row>
        <row r="1158">
          <cell r="A1158" t="str">
            <v>94125-34-5</v>
          </cell>
          <cell r="J1158">
            <v>100</v>
          </cell>
        </row>
        <row r="1159">
          <cell r="A1159" t="str">
            <v>94-13-3</v>
          </cell>
          <cell r="J1159">
            <v>10</v>
          </cell>
        </row>
        <row r="1160">
          <cell r="A1160" t="str">
            <v>941-57-1</v>
          </cell>
          <cell r="J1160">
            <v>100</v>
          </cell>
        </row>
        <row r="1161">
          <cell r="A1161" t="str">
            <v>94-24-6</v>
          </cell>
          <cell r="J1161">
            <v>100</v>
          </cell>
        </row>
        <row r="1162">
          <cell r="A1162" t="str">
            <v>94-26-8</v>
          </cell>
          <cell r="J1162">
            <v>10</v>
          </cell>
        </row>
        <row r="1163">
          <cell r="A1163" t="str">
            <v>94361-06-5</v>
          </cell>
          <cell r="J1163">
            <v>100</v>
          </cell>
        </row>
        <row r="1164">
          <cell r="A1164" t="str">
            <v>94-62-2</v>
          </cell>
          <cell r="J1164">
            <v>10</v>
          </cell>
        </row>
        <row r="1165">
          <cell r="A1165" t="str">
            <v>947-04-6</v>
          </cell>
          <cell r="J1165">
            <v>10</v>
          </cell>
        </row>
        <row r="1166">
          <cell r="A1166" t="str">
            <v>94-74-6</v>
          </cell>
          <cell r="J1166">
            <v>10</v>
          </cell>
        </row>
        <row r="1167">
          <cell r="A1167" t="str">
            <v>94-75-7</v>
          </cell>
          <cell r="J1167">
            <v>100</v>
          </cell>
        </row>
        <row r="1168">
          <cell r="A1168" t="str">
            <v>94-97-3</v>
          </cell>
          <cell r="J1168">
            <v>100</v>
          </cell>
        </row>
        <row r="1169">
          <cell r="A1169" t="str">
            <v>95058-81-4</v>
          </cell>
          <cell r="J1169">
            <v>100</v>
          </cell>
        </row>
        <row r="1170">
          <cell r="A1170" t="str">
            <v>950-81-2</v>
          </cell>
          <cell r="J1170">
            <v>10</v>
          </cell>
        </row>
        <row r="1171">
          <cell r="A1171" t="str">
            <v>95-14-7</v>
          </cell>
          <cell r="J1171">
            <v>10</v>
          </cell>
        </row>
        <row r="1172">
          <cell r="A1172" t="str">
            <v>95-16-9</v>
          </cell>
          <cell r="J1172">
            <v>10</v>
          </cell>
        </row>
        <row r="1173">
          <cell r="A1173" t="str">
            <v>95-33-0</v>
          </cell>
          <cell r="J1173">
            <v>100</v>
          </cell>
        </row>
        <row r="1174">
          <cell r="A1174" t="str">
            <v>95-53-4</v>
          </cell>
          <cell r="J1174">
            <v>100</v>
          </cell>
        </row>
        <row r="1175">
          <cell r="A1175" t="str">
            <v>95737-68-1</v>
          </cell>
          <cell r="J1175">
            <v>10</v>
          </cell>
        </row>
        <row r="1176">
          <cell r="A1176" t="str">
            <v>95-77-2</v>
          </cell>
          <cell r="J1176">
            <v>100</v>
          </cell>
        </row>
        <row r="1177">
          <cell r="A1177" t="str">
            <v>95-79-4</v>
          </cell>
          <cell r="J1177">
            <v>100</v>
          </cell>
        </row>
        <row r="1178">
          <cell r="A1178" t="str">
            <v>959-98-8</v>
          </cell>
          <cell r="J1178">
            <v>100</v>
          </cell>
        </row>
        <row r="1179">
          <cell r="A1179" t="str">
            <v>962-58-3</v>
          </cell>
          <cell r="J1179">
            <v>10</v>
          </cell>
        </row>
        <row r="1180">
          <cell r="A1180" t="str">
            <v>96-45-7</v>
          </cell>
          <cell r="J1180">
            <v>10</v>
          </cell>
        </row>
        <row r="1181">
          <cell r="A1181" t="str">
            <v>96525-23-4</v>
          </cell>
          <cell r="J1181">
            <v>100</v>
          </cell>
        </row>
        <row r="1182">
          <cell r="A1182" t="str">
            <v>96829-58-2</v>
          </cell>
          <cell r="J1182">
            <v>10</v>
          </cell>
        </row>
        <row r="1183">
          <cell r="A1183" t="str">
            <v>97042-18-7</v>
          </cell>
          <cell r="J1183">
            <v>10</v>
          </cell>
        </row>
        <row r="1184">
          <cell r="A1184" t="str">
            <v>971-15-3</v>
          </cell>
          <cell r="J1184">
            <v>100</v>
          </cell>
        </row>
        <row r="1185">
          <cell r="A1185" t="str">
            <v>97-23-4</v>
          </cell>
          <cell r="J1185">
            <v>100</v>
          </cell>
        </row>
        <row r="1186">
          <cell r="A1186" t="str">
            <v>97-39-2</v>
          </cell>
          <cell r="J1186">
            <v>100</v>
          </cell>
        </row>
        <row r="1187">
          <cell r="A1187" t="str">
            <v>976-71-6</v>
          </cell>
          <cell r="J1187">
            <v>100</v>
          </cell>
        </row>
        <row r="1188">
          <cell r="A1188" t="str">
            <v>97-74-5</v>
          </cell>
          <cell r="J1188">
            <v>100</v>
          </cell>
        </row>
        <row r="1189">
          <cell r="A1189" t="str">
            <v>98-11-3</v>
          </cell>
          <cell r="J1189">
            <v>10</v>
          </cell>
        </row>
        <row r="1190">
          <cell r="A1190" t="str">
            <v>98319-26-7</v>
          </cell>
          <cell r="J1190">
            <v>100</v>
          </cell>
        </row>
        <row r="1191">
          <cell r="A1191" t="str">
            <v>98-67-9</v>
          </cell>
          <cell r="J1191">
            <v>100</v>
          </cell>
        </row>
        <row r="1192">
          <cell r="A1192" t="str">
            <v>99-03-6</v>
          </cell>
          <cell r="J1192">
            <v>100</v>
          </cell>
        </row>
        <row r="1193">
          <cell r="A1193" t="str">
            <v>99105-77-8</v>
          </cell>
          <cell r="J1193">
            <v>100</v>
          </cell>
        </row>
        <row r="1194">
          <cell r="A1194" t="str">
            <v>99614-02-5</v>
          </cell>
          <cell r="J1194">
            <v>100</v>
          </cell>
        </row>
        <row r="1195">
          <cell r="A1195" t="str">
            <v>99-66-1</v>
          </cell>
          <cell r="J1195">
            <v>10</v>
          </cell>
        </row>
        <row r="1196">
          <cell r="A1196" t="str">
            <v>99-76-3</v>
          </cell>
          <cell r="J1196">
            <v>10</v>
          </cell>
        </row>
        <row r="1197">
          <cell r="A1197" t="str">
            <v>99-88-7</v>
          </cell>
          <cell r="J1197">
            <v>100</v>
          </cell>
        </row>
        <row r="1198">
          <cell r="A1198" t="str">
            <v>99-97-8</v>
          </cell>
          <cell r="J1198" t="e">
            <v>#N/A</v>
          </cell>
        </row>
      </sheetData>
      <sheetData sheetId="2"/>
      <sheetData sheetId="3">
        <row r="2">
          <cell r="D2" t="str">
            <v>95-14-7</v>
          </cell>
          <cell r="K2">
            <v>268.90909090909093</v>
          </cell>
        </row>
        <row r="3">
          <cell r="D3" t="str">
            <v>50-28-2</v>
          </cell>
          <cell r="K3">
            <v>-1</v>
          </cell>
        </row>
        <row r="4">
          <cell r="D4" t="str">
            <v>136-85-6</v>
          </cell>
          <cell r="K4">
            <v>827.25</v>
          </cell>
        </row>
        <row r="5">
          <cell r="D5" t="str">
            <v>15307-86-5</v>
          </cell>
          <cell r="K5">
            <v>725.4545454545455</v>
          </cell>
        </row>
        <row r="6">
          <cell r="D6" t="str">
            <v>330-54-1</v>
          </cell>
          <cell r="K6">
            <v>7.7666666666666666</v>
          </cell>
        </row>
        <row r="7">
          <cell r="D7" t="str">
            <v>58-93-5</v>
          </cell>
          <cell r="K7">
            <v>295.12727272727267</v>
          </cell>
        </row>
        <row r="8">
          <cell r="D8" t="str">
            <v>93-65-2</v>
          </cell>
          <cell r="K8">
            <v>186.66666666666666</v>
          </cell>
        </row>
        <row r="9">
          <cell r="D9" t="str">
            <v>335-67-1</v>
          </cell>
          <cell r="K9">
            <v>36.200000000000003</v>
          </cell>
        </row>
        <row r="10">
          <cell r="D10" t="str">
            <v>1763-23-1</v>
          </cell>
          <cell r="K10">
            <v>102</v>
          </cell>
        </row>
        <row r="11">
          <cell r="D11" t="str">
            <v>3380-34-5</v>
          </cell>
          <cell r="K11">
            <v>139.55555555555554</v>
          </cell>
        </row>
        <row r="12">
          <cell r="D12" t="str">
            <v>738-70-5</v>
          </cell>
          <cell r="K12">
            <v>107.27272727272727</v>
          </cell>
        </row>
        <row r="13">
          <cell r="D13" t="str">
            <v>71675-85-9</v>
          </cell>
          <cell r="K13">
            <v>272.39999999999998</v>
          </cell>
        </row>
        <row r="14">
          <cell r="D14" t="str">
            <v>80-05-7</v>
          </cell>
          <cell r="K14">
            <v>21.25</v>
          </cell>
        </row>
        <row r="15">
          <cell r="D15" t="str">
            <v>139481-59-7</v>
          </cell>
          <cell r="K15">
            <v>16.333333333333332</v>
          </cell>
        </row>
        <row r="16">
          <cell r="D16" t="str">
            <v>298-46-4</v>
          </cell>
          <cell r="K16">
            <v>71</v>
          </cell>
        </row>
        <row r="17">
          <cell r="D17" t="str">
            <v>85721-33-1</v>
          </cell>
          <cell r="K17">
            <v>-1</v>
          </cell>
        </row>
        <row r="18">
          <cell r="D18" t="str">
            <v>59729-33-8</v>
          </cell>
          <cell r="K18">
            <v>74.3</v>
          </cell>
        </row>
        <row r="19">
          <cell r="D19" t="str">
            <v>81103-11-9</v>
          </cell>
          <cell r="K19">
            <v>-1</v>
          </cell>
        </row>
        <row r="20">
          <cell r="D20" t="str">
            <v>114-07-8</v>
          </cell>
          <cell r="K20">
            <v>-1</v>
          </cell>
        </row>
        <row r="21">
          <cell r="D21" t="str">
            <v>57-63-6</v>
          </cell>
          <cell r="K21">
            <v>-1</v>
          </cell>
        </row>
        <row r="22">
          <cell r="D22" t="str">
            <v>60142-96-3</v>
          </cell>
          <cell r="K22">
            <v>3265.3</v>
          </cell>
        </row>
        <row r="23">
          <cell r="D23" t="str">
            <v>34123-59-6</v>
          </cell>
          <cell r="K23">
            <v>45.25</v>
          </cell>
        </row>
        <row r="24">
          <cell r="D24" t="str">
            <v>138402-11-6</v>
          </cell>
          <cell r="K24">
            <v>6.1833333333333336</v>
          </cell>
        </row>
        <row r="25">
          <cell r="D25" t="str">
            <v>657-24-9</v>
          </cell>
          <cell r="K25">
            <v>230.45454545454547</v>
          </cell>
        </row>
        <row r="26">
          <cell r="D26" t="str">
            <v>51384-51-1</v>
          </cell>
          <cell r="K26">
            <v>298.72727272727275</v>
          </cell>
        </row>
        <row r="27">
          <cell r="D27" t="str">
            <v>22204-53-1</v>
          </cell>
          <cell r="K27">
            <v>-1</v>
          </cell>
        </row>
        <row r="28">
          <cell r="D28" t="str">
            <v>103-90-2</v>
          </cell>
          <cell r="K28">
            <v>436.5</v>
          </cell>
        </row>
        <row r="29">
          <cell r="D29" t="str">
            <v>56038-13-2</v>
          </cell>
          <cell r="K29">
            <v>166.54545454545453</v>
          </cell>
        </row>
        <row r="30">
          <cell r="D30" t="str">
            <v>723-46-6</v>
          </cell>
          <cell r="K30">
            <v>29.718181818181822</v>
          </cell>
        </row>
        <row r="31">
          <cell r="D31" t="str">
            <v>886-50-0</v>
          </cell>
          <cell r="K31">
            <v>65.599999999999994</v>
          </cell>
        </row>
        <row r="32">
          <cell r="D32" t="str">
            <v>93413-69-5</v>
          </cell>
          <cell r="K32">
            <v>-1</v>
          </cell>
        </row>
        <row r="33">
          <cell r="D33" t="str">
            <v>33665-90-6</v>
          </cell>
          <cell r="K33">
            <v>31024.18181818182</v>
          </cell>
        </row>
        <row r="34">
          <cell r="D34" t="str">
            <v>15687-27-1</v>
          </cell>
          <cell r="K34">
            <v>1.1499999999999999</v>
          </cell>
        </row>
        <row r="35">
          <cell r="D35" t="str">
            <v>2465-59-0</v>
          </cell>
          <cell r="K35">
            <v>542680</v>
          </cell>
        </row>
        <row r="36">
          <cell r="D36" t="str">
            <v>5961-85-3</v>
          </cell>
          <cell r="K36">
            <v>-1</v>
          </cell>
        </row>
        <row r="37">
          <cell r="D37" t="str">
            <v>164265-78-5</v>
          </cell>
          <cell r="K37">
            <v>-1</v>
          </cell>
        </row>
        <row r="38">
          <cell r="D38" t="str">
            <v>35079-97-1</v>
          </cell>
          <cell r="K38">
            <v>1774.4545454545455</v>
          </cell>
        </row>
        <row r="39">
          <cell r="D39" t="str">
            <v>630-20-6</v>
          </cell>
          <cell r="K39">
            <v>-1</v>
          </cell>
        </row>
        <row r="40">
          <cell r="D40" t="str">
            <v>71-55-6</v>
          </cell>
          <cell r="K40">
            <v>-1</v>
          </cell>
        </row>
        <row r="41">
          <cell r="D41" t="str">
            <v>79-34-5</v>
          </cell>
          <cell r="K41">
            <v>-1</v>
          </cell>
        </row>
        <row r="42">
          <cell r="D42" t="str">
            <v>79-00-5</v>
          </cell>
          <cell r="K42">
            <v>-1</v>
          </cell>
        </row>
        <row r="43">
          <cell r="D43" t="str">
            <v>53894-31-8</v>
          </cell>
          <cell r="K43">
            <v>-1</v>
          </cell>
        </row>
        <row r="44">
          <cell r="D44" t="str">
            <v>75-34-3</v>
          </cell>
          <cell r="K44">
            <v>-1</v>
          </cell>
        </row>
        <row r="45">
          <cell r="D45" t="str">
            <v>75-35-4</v>
          </cell>
          <cell r="K45">
            <v>-1</v>
          </cell>
        </row>
        <row r="46">
          <cell r="D46" t="str">
            <v>78-99-9</v>
          </cell>
          <cell r="K46">
            <v>-1</v>
          </cell>
        </row>
        <row r="47">
          <cell r="D47" t="str">
            <v>563-58-6</v>
          </cell>
          <cell r="K47">
            <v>-1</v>
          </cell>
        </row>
        <row r="48">
          <cell r="D48" t="str">
            <v>488-23-3</v>
          </cell>
          <cell r="K48">
            <v>-1</v>
          </cell>
        </row>
        <row r="49">
          <cell r="D49" t="str">
            <v>634-66-2</v>
          </cell>
          <cell r="K49">
            <v>-1</v>
          </cell>
        </row>
        <row r="50">
          <cell r="D50" t="str">
            <v>527-53-7</v>
          </cell>
          <cell r="K50">
            <v>-1</v>
          </cell>
        </row>
        <row r="51">
          <cell r="D51" t="str">
            <v>526-73-8</v>
          </cell>
          <cell r="K51">
            <v>-1</v>
          </cell>
        </row>
        <row r="52">
          <cell r="D52" t="str">
            <v>87-61-6</v>
          </cell>
          <cell r="K52">
            <v>-1</v>
          </cell>
        </row>
        <row r="53">
          <cell r="D53" t="str">
            <v>96-18-4</v>
          </cell>
          <cell r="K53">
            <v>-1</v>
          </cell>
        </row>
        <row r="54">
          <cell r="D54" t="str">
            <v>95-93-2</v>
          </cell>
          <cell r="K54">
            <v>-1</v>
          </cell>
        </row>
        <row r="55">
          <cell r="D55" t="str">
            <v>95-94-3</v>
          </cell>
          <cell r="K55">
            <v>-1</v>
          </cell>
        </row>
        <row r="56">
          <cell r="D56" t="str">
            <v>95-63-6</v>
          </cell>
          <cell r="K56">
            <v>-1</v>
          </cell>
        </row>
        <row r="57">
          <cell r="D57" t="str">
            <v>120-82-1</v>
          </cell>
          <cell r="K57">
            <v>-1</v>
          </cell>
        </row>
        <row r="58">
          <cell r="D58" t="str">
            <v>54446-78-5</v>
          </cell>
          <cell r="K58">
            <v>-1</v>
          </cell>
        </row>
        <row r="59">
          <cell r="D59" t="str">
            <v>96-12-8</v>
          </cell>
          <cell r="K59">
            <v>-1</v>
          </cell>
        </row>
        <row r="60">
          <cell r="D60" t="str">
            <v>106-93-4</v>
          </cell>
          <cell r="K60">
            <v>-1</v>
          </cell>
        </row>
        <row r="61">
          <cell r="D61" t="str">
            <v>95-50-1</v>
          </cell>
          <cell r="K61">
            <v>-1</v>
          </cell>
        </row>
        <row r="62">
          <cell r="D62" t="str">
            <v>107-06-2</v>
          </cell>
          <cell r="K62">
            <v>-1</v>
          </cell>
        </row>
        <row r="63">
          <cell r="D63" t="str">
            <v>540-59-0</v>
          </cell>
          <cell r="K63">
            <v>-1</v>
          </cell>
        </row>
        <row r="64">
          <cell r="D64" t="str">
            <v>78-87-5</v>
          </cell>
          <cell r="K64">
            <v>-1</v>
          </cell>
        </row>
        <row r="65">
          <cell r="D65" t="str">
            <v>95-47-6</v>
          </cell>
          <cell r="K65">
            <v>-1</v>
          </cell>
        </row>
        <row r="66">
          <cell r="D66" t="str">
            <v>3567-62-2</v>
          </cell>
          <cell r="K66">
            <v>-1</v>
          </cell>
        </row>
        <row r="67">
          <cell r="D67">
            <v>155998</v>
          </cell>
          <cell r="K67">
            <v>-1</v>
          </cell>
        </row>
        <row r="68">
          <cell r="D68" t="str">
            <v>108-67-8</v>
          </cell>
          <cell r="K68">
            <v>-1</v>
          </cell>
        </row>
        <row r="69">
          <cell r="D69" t="str">
            <v>108-70-3</v>
          </cell>
          <cell r="K69">
            <v>-1</v>
          </cell>
        </row>
        <row r="70">
          <cell r="D70" t="str">
            <v>108-78-1</v>
          </cell>
          <cell r="K70">
            <v>-1</v>
          </cell>
        </row>
        <row r="71">
          <cell r="D71" t="str">
            <v>141-93-5</v>
          </cell>
          <cell r="K71">
            <v>-1</v>
          </cell>
        </row>
        <row r="72">
          <cell r="D72" t="str">
            <v>541-73-1</v>
          </cell>
          <cell r="K72">
            <v>-1</v>
          </cell>
        </row>
        <row r="73">
          <cell r="D73" t="str">
            <v>142-28-9</v>
          </cell>
          <cell r="K73">
            <v>-1</v>
          </cell>
        </row>
        <row r="74">
          <cell r="D74" t="str">
            <v>102-06-7</v>
          </cell>
          <cell r="K74">
            <v>347.18181818181819</v>
          </cell>
        </row>
        <row r="75">
          <cell r="D75" t="str">
            <v>6781-42-6</v>
          </cell>
          <cell r="K75">
            <v>-1</v>
          </cell>
        </row>
        <row r="76">
          <cell r="D76" t="str">
            <v>941-57-1</v>
          </cell>
          <cell r="K76">
            <v>58.2</v>
          </cell>
        </row>
        <row r="77">
          <cell r="D77" t="str">
            <v>108-38-3</v>
          </cell>
          <cell r="K77">
            <v>-1</v>
          </cell>
        </row>
        <row r="78">
          <cell r="D78" t="str">
            <v>105-05-5</v>
          </cell>
          <cell r="K78">
            <v>-1</v>
          </cell>
        </row>
        <row r="79">
          <cell r="D79" t="str">
            <v>106-46-7</v>
          </cell>
          <cell r="K79">
            <v>-1</v>
          </cell>
        </row>
        <row r="80">
          <cell r="D80" t="str">
            <v>123-91-1</v>
          </cell>
          <cell r="K80">
            <v>-1</v>
          </cell>
        </row>
        <row r="81">
          <cell r="D81" t="str">
            <v>1009-61-6</v>
          </cell>
          <cell r="K81">
            <v>-1</v>
          </cell>
        </row>
        <row r="82">
          <cell r="D82" t="str">
            <v>34123-57-4</v>
          </cell>
          <cell r="K82">
            <v>-1</v>
          </cell>
        </row>
        <row r="83">
          <cell r="D83" t="str">
            <v>106-42-3</v>
          </cell>
          <cell r="K83">
            <v>-1</v>
          </cell>
        </row>
        <row r="84">
          <cell r="D84" t="str">
            <v>2400-00-2</v>
          </cell>
          <cell r="K84">
            <v>-1</v>
          </cell>
        </row>
        <row r="85">
          <cell r="D85" t="str">
            <v>4536-87-2</v>
          </cell>
          <cell r="K85">
            <v>-1</v>
          </cell>
        </row>
        <row r="86">
          <cell r="D86" t="str">
            <v>6145-73-9</v>
          </cell>
          <cell r="K86">
            <v>-1</v>
          </cell>
        </row>
        <row r="87">
          <cell r="D87" t="str">
            <v>103-65-1</v>
          </cell>
          <cell r="K87">
            <v>-1</v>
          </cell>
        </row>
        <row r="88">
          <cell r="D88" t="str">
            <v>2719-64-4</v>
          </cell>
          <cell r="K88">
            <v>-1</v>
          </cell>
        </row>
        <row r="89">
          <cell r="D89" t="str">
            <v>2719-63-3</v>
          </cell>
          <cell r="K89">
            <v>-1</v>
          </cell>
        </row>
        <row r="90">
          <cell r="D90" t="str">
            <v>4534-49-0</v>
          </cell>
          <cell r="K90">
            <v>-1</v>
          </cell>
        </row>
        <row r="91">
          <cell r="D91" t="str">
            <v>60-12-8</v>
          </cell>
          <cell r="K91">
            <v>-1</v>
          </cell>
        </row>
        <row r="92">
          <cell r="D92" t="str">
            <v>77899-03-7</v>
          </cell>
          <cell r="K92">
            <v>-1</v>
          </cell>
        </row>
        <row r="93">
          <cell r="D93" t="str">
            <v>99-87-6</v>
          </cell>
          <cell r="K93">
            <v>-1</v>
          </cell>
        </row>
        <row r="94">
          <cell r="D94" t="str">
            <v>112-96-9</v>
          </cell>
          <cell r="K94">
            <v>-1</v>
          </cell>
        </row>
        <row r="95">
          <cell r="D95" t="str">
            <v>20427-84-3</v>
          </cell>
          <cell r="K95">
            <v>-1</v>
          </cell>
        </row>
        <row r="96">
          <cell r="D96" t="str">
            <v>124-17-4</v>
          </cell>
          <cell r="K96">
            <v>-1</v>
          </cell>
        </row>
        <row r="97">
          <cell r="D97" t="str">
            <v>112-34-5</v>
          </cell>
          <cell r="K97">
            <v>-1</v>
          </cell>
        </row>
        <row r="98">
          <cell r="D98" t="str">
            <v>10222-01-2</v>
          </cell>
          <cell r="K98">
            <v>-1</v>
          </cell>
        </row>
        <row r="99">
          <cell r="D99" t="str">
            <v>594-20-7</v>
          </cell>
          <cell r="K99">
            <v>-1</v>
          </cell>
        </row>
        <row r="100">
          <cell r="D100" t="str">
            <v>75-99-0</v>
          </cell>
          <cell r="K100">
            <v>-1</v>
          </cell>
        </row>
        <row r="101">
          <cell r="D101" t="str">
            <v>4901-51-3</v>
          </cell>
          <cell r="K101">
            <v>-1</v>
          </cell>
        </row>
        <row r="102">
          <cell r="D102" t="str">
            <v>58-90-2</v>
          </cell>
          <cell r="K102">
            <v>-1</v>
          </cell>
        </row>
        <row r="103">
          <cell r="D103" t="str">
            <v>634-67-3</v>
          </cell>
          <cell r="K103">
            <v>-1</v>
          </cell>
        </row>
        <row r="104">
          <cell r="D104" t="str">
            <v>15950-66-0</v>
          </cell>
          <cell r="K104">
            <v>-1</v>
          </cell>
        </row>
        <row r="105">
          <cell r="D105" t="str">
            <v>3481-20-7</v>
          </cell>
          <cell r="K105">
            <v>-1</v>
          </cell>
        </row>
        <row r="106">
          <cell r="D106" t="str">
            <v>935-95-5</v>
          </cell>
          <cell r="K106">
            <v>-1</v>
          </cell>
        </row>
        <row r="107">
          <cell r="D107" t="str">
            <v>933-78-8</v>
          </cell>
          <cell r="K107">
            <v>-1</v>
          </cell>
        </row>
        <row r="108">
          <cell r="D108" t="str">
            <v>933-75-5</v>
          </cell>
          <cell r="K108">
            <v>-1</v>
          </cell>
        </row>
        <row r="109">
          <cell r="D109" t="str">
            <v>608-27-5</v>
          </cell>
          <cell r="K109">
            <v>-1</v>
          </cell>
        </row>
        <row r="110">
          <cell r="D110" t="str">
            <v>50-45-3</v>
          </cell>
          <cell r="K110">
            <v>-1</v>
          </cell>
        </row>
        <row r="111">
          <cell r="D111" t="str">
            <v>78-88-6</v>
          </cell>
          <cell r="K111">
            <v>-1</v>
          </cell>
        </row>
        <row r="112">
          <cell r="D112" t="str">
            <v>576-24-9</v>
          </cell>
          <cell r="K112">
            <v>-1</v>
          </cell>
        </row>
        <row r="113">
          <cell r="D113" t="str">
            <v>25550-53-2</v>
          </cell>
          <cell r="K113">
            <v>-1</v>
          </cell>
        </row>
        <row r="114">
          <cell r="D114" t="str">
            <v>93-76-5</v>
          </cell>
          <cell r="K114">
            <v>-1</v>
          </cell>
        </row>
        <row r="115">
          <cell r="D115" t="str">
            <v>636-30-6</v>
          </cell>
          <cell r="K115">
            <v>-1</v>
          </cell>
        </row>
        <row r="116">
          <cell r="D116" t="str">
            <v>95-95-4</v>
          </cell>
          <cell r="K116">
            <v>-1</v>
          </cell>
        </row>
        <row r="117">
          <cell r="D117" t="str">
            <v>93-72-1</v>
          </cell>
          <cell r="K117">
            <v>-1</v>
          </cell>
        </row>
        <row r="118">
          <cell r="D118" t="str">
            <v>118-79-6</v>
          </cell>
          <cell r="K118">
            <v>-1</v>
          </cell>
        </row>
        <row r="119">
          <cell r="D119" t="str">
            <v>634-93-5</v>
          </cell>
          <cell r="K119">
            <v>-1</v>
          </cell>
        </row>
        <row r="120">
          <cell r="D120" t="str">
            <v>88-06-2</v>
          </cell>
          <cell r="K120">
            <v>-1</v>
          </cell>
        </row>
        <row r="121">
          <cell r="D121" t="str">
            <v>94-75-7</v>
          </cell>
          <cell r="K121">
            <v>-1</v>
          </cell>
        </row>
        <row r="122">
          <cell r="D122" t="str">
            <v>94-82-6</v>
          </cell>
          <cell r="K122">
            <v>-1</v>
          </cell>
        </row>
        <row r="123">
          <cell r="D123" t="str">
            <v>105-67-9</v>
          </cell>
          <cell r="K123">
            <v>-1</v>
          </cell>
        </row>
        <row r="124">
          <cell r="D124" t="str">
            <v>554-00-7</v>
          </cell>
          <cell r="K124">
            <v>-1</v>
          </cell>
        </row>
        <row r="125">
          <cell r="D125" t="str">
            <v>120-83-2</v>
          </cell>
          <cell r="K125">
            <v>9005</v>
          </cell>
        </row>
        <row r="126">
          <cell r="D126" t="str">
            <v>53-19-0</v>
          </cell>
          <cell r="K126">
            <v>-1</v>
          </cell>
        </row>
        <row r="127">
          <cell r="D127" t="str">
            <v>3424-82-6</v>
          </cell>
          <cell r="K127">
            <v>-1</v>
          </cell>
        </row>
        <row r="128">
          <cell r="D128" t="str">
            <v>789-02-6</v>
          </cell>
          <cell r="K128">
            <v>-1</v>
          </cell>
        </row>
        <row r="129">
          <cell r="D129" t="str">
            <v>51-28-5</v>
          </cell>
          <cell r="K129">
            <v>-1</v>
          </cell>
        </row>
        <row r="130">
          <cell r="D130" t="str">
            <v>120-36-5</v>
          </cell>
          <cell r="K130">
            <v>92</v>
          </cell>
        </row>
        <row r="131">
          <cell r="D131" t="str">
            <v>112-49-2</v>
          </cell>
          <cell r="K131">
            <v>-1</v>
          </cell>
        </row>
        <row r="132">
          <cell r="D132" t="str">
            <v>95-87-4</v>
          </cell>
          <cell r="K132">
            <v>-1</v>
          </cell>
        </row>
        <row r="133">
          <cell r="D133" t="str">
            <v>15944-74-8</v>
          </cell>
          <cell r="K133">
            <v>-1</v>
          </cell>
        </row>
        <row r="134">
          <cell r="D134" t="str">
            <v>95-82-9</v>
          </cell>
          <cell r="K134">
            <v>-1</v>
          </cell>
        </row>
        <row r="135">
          <cell r="D135" t="str">
            <v>583-78-8</v>
          </cell>
          <cell r="K135">
            <v>-1</v>
          </cell>
        </row>
        <row r="136">
          <cell r="D136" t="str">
            <v>576-26-1</v>
          </cell>
          <cell r="K136">
            <v>-1</v>
          </cell>
        </row>
        <row r="137">
          <cell r="D137" t="str">
            <v>99-30-9</v>
          </cell>
          <cell r="K137">
            <v>-1</v>
          </cell>
        </row>
        <row r="138">
          <cell r="D138" t="str">
            <v>608-31-1</v>
          </cell>
          <cell r="K138">
            <v>-1</v>
          </cell>
        </row>
        <row r="139">
          <cell r="D139" t="str">
            <v>2008-58-4</v>
          </cell>
          <cell r="K139">
            <v>-1</v>
          </cell>
        </row>
        <row r="140">
          <cell r="D140" t="str">
            <v>87-65-0</v>
          </cell>
          <cell r="K140">
            <v>-1</v>
          </cell>
        </row>
        <row r="141">
          <cell r="D141" t="str">
            <v>50-30-6</v>
          </cell>
          <cell r="K141">
            <v>-1</v>
          </cell>
        </row>
        <row r="142">
          <cell r="D142" t="str">
            <v>719-22-2</v>
          </cell>
          <cell r="K142">
            <v>-1</v>
          </cell>
        </row>
        <row r="143">
          <cell r="D143" t="str">
            <v>87-62-7</v>
          </cell>
          <cell r="K143">
            <v>-1</v>
          </cell>
        </row>
        <row r="144">
          <cell r="D144" t="str">
            <v>551-93-9</v>
          </cell>
          <cell r="K144">
            <v>-1</v>
          </cell>
        </row>
        <row r="145">
          <cell r="D145" t="str">
            <v>994-05-8</v>
          </cell>
          <cell r="K145">
            <v>-1</v>
          </cell>
        </row>
        <row r="146">
          <cell r="D146" t="str">
            <v>3251-56-7</v>
          </cell>
          <cell r="K146">
            <v>-1</v>
          </cell>
        </row>
        <row r="147">
          <cell r="D147" t="str">
            <v>90-04-0</v>
          </cell>
          <cell r="K147">
            <v>-1</v>
          </cell>
        </row>
        <row r="148">
          <cell r="D148" t="str">
            <v>2682-20-4</v>
          </cell>
          <cell r="K148">
            <v>-1</v>
          </cell>
        </row>
        <row r="149">
          <cell r="D149" t="str">
            <v>120-75-2</v>
          </cell>
          <cell r="K149">
            <v>190</v>
          </cell>
        </row>
        <row r="150">
          <cell r="D150" t="str">
            <v>615-22-5</v>
          </cell>
          <cell r="K150">
            <v>787.90909090909088</v>
          </cell>
        </row>
        <row r="151">
          <cell r="D151" t="str">
            <v>637-92-3</v>
          </cell>
          <cell r="K151">
            <v>-1</v>
          </cell>
        </row>
        <row r="152">
          <cell r="D152" t="str">
            <v>104-76-7</v>
          </cell>
          <cell r="K152">
            <v>-1</v>
          </cell>
        </row>
        <row r="153">
          <cell r="D153" t="str">
            <v>5466-77-3</v>
          </cell>
          <cell r="K153">
            <v>-1</v>
          </cell>
        </row>
        <row r="154">
          <cell r="D154" t="str">
            <v>1241-94-7</v>
          </cell>
          <cell r="K154">
            <v>-1</v>
          </cell>
        </row>
        <row r="155">
          <cell r="D155" t="str">
            <v>90-00-6</v>
          </cell>
          <cell r="K155">
            <v>-1</v>
          </cell>
        </row>
        <row r="156">
          <cell r="D156" t="str">
            <v>611-14-3</v>
          </cell>
          <cell r="K156">
            <v>-1</v>
          </cell>
        </row>
        <row r="157">
          <cell r="D157" t="str">
            <v>34880-43-8</v>
          </cell>
          <cell r="K157">
            <v>-1</v>
          </cell>
        </row>
        <row r="158">
          <cell r="D158" t="str">
            <v>56247-53-1</v>
          </cell>
          <cell r="K158">
            <v>-1</v>
          </cell>
        </row>
        <row r="159">
          <cell r="D159" t="str">
            <v>626-93-7</v>
          </cell>
          <cell r="K159">
            <v>-1</v>
          </cell>
        </row>
        <row r="160">
          <cell r="D160" t="str">
            <v>26530-20-1</v>
          </cell>
          <cell r="K160">
            <v>-1</v>
          </cell>
        </row>
        <row r="161">
          <cell r="D161" t="str">
            <v>95-51-2</v>
          </cell>
          <cell r="K161">
            <v>-1</v>
          </cell>
        </row>
        <row r="162">
          <cell r="D162" t="str">
            <v>95-57-8</v>
          </cell>
          <cell r="K162">
            <v>-1</v>
          </cell>
        </row>
        <row r="163">
          <cell r="D163" t="str">
            <v>95-49-8</v>
          </cell>
          <cell r="K163">
            <v>-1</v>
          </cell>
        </row>
        <row r="164">
          <cell r="D164" t="str">
            <v>122-98-5</v>
          </cell>
          <cell r="K164">
            <v>-1</v>
          </cell>
        </row>
        <row r="165">
          <cell r="D165" t="str">
            <v>90-43-7</v>
          </cell>
          <cell r="K165">
            <v>-1</v>
          </cell>
        </row>
        <row r="166">
          <cell r="D166" t="str">
            <v>2163-68-0</v>
          </cell>
          <cell r="K166">
            <v>13</v>
          </cell>
        </row>
        <row r="167">
          <cell r="D167" t="str">
            <v>934-34-9</v>
          </cell>
          <cell r="K167">
            <v>49</v>
          </cell>
        </row>
        <row r="168">
          <cell r="D168" t="str">
            <v>51146-55-5</v>
          </cell>
          <cell r="K168">
            <v>-1</v>
          </cell>
        </row>
        <row r="169">
          <cell r="D169" t="str">
            <v>88-75-5</v>
          </cell>
          <cell r="K169">
            <v>-1</v>
          </cell>
        </row>
        <row r="170">
          <cell r="D170" t="str">
            <v>27619-97-2</v>
          </cell>
          <cell r="K170">
            <v>114.33333333333333</v>
          </cell>
        </row>
        <row r="171">
          <cell r="D171" t="str">
            <v>149-30-4</v>
          </cell>
          <cell r="K171">
            <v>-1</v>
          </cell>
        </row>
        <row r="172">
          <cell r="D172" t="str">
            <v>828-83-1</v>
          </cell>
          <cell r="K172">
            <v>-1</v>
          </cell>
        </row>
        <row r="173">
          <cell r="D173" t="str">
            <v>122-99-6</v>
          </cell>
          <cell r="K173">
            <v>-1</v>
          </cell>
        </row>
        <row r="174">
          <cell r="D174" t="str">
            <v>25152-84-5</v>
          </cell>
          <cell r="K174">
            <v>-1</v>
          </cell>
        </row>
        <row r="175">
          <cell r="D175" t="str">
            <v>121-00-6</v>
          </cell>
          <cell r="K175">
            <v>-1</v>
          </cell>
        </row>
        <row r="176">
          <cell r="D176" t="str">
            <v>634-91-3</v>
          </cell>
          <cell r="K176">
            <v>-1</v>
          </cell>
        </row>
        <row r="177">
          <cell r="D177" t="str">
            <v>609-19-8</v>
          </cell>
          <cell r="K177">
            <v>-1</v>
          </cell>
        </row>
        <row r="178">
          <cell r="D178" t="str">
            <v>95-65-8</v>
          </cell>
          <cell r="K178">
            <v>-1</v>
          </cell>
        </row>
        <row r="179">
          <cell r="D179" t="str">
            <v>95-76-1</v>
          </cell>
          <cell r="K179">
            <v>-1</v>
          </cell>
        </row>
        <row r="180">
          <cell r="D180" t="str">
            <v>51-44-5</v>
          </cell>
          <cell r="K180">
            <v>-1</v>
          </cell>
        </row>
        <row r="181">
          <cell r="D181" t="str">
            <v>95-77-2</v>
          </cell>
          <cell r="K181">
            <v>-1</v>
          </cell>
        </row>
        <row r="182">
          <cell r="D182" t="str">
            <v>626-43-7</v>
          </cell>
          <cell r="K182">
            <v>-1</v>
          </cell>
        </row>
        <row r="183">
          <cell r="D183" t="str">
            <v>591-35-5</v>
          </cell>
          <cell r="K183">
            <v>-1</v>
          </cell>
        </row>
        <row r="184">
          <cell r="D184" t="str">
            <v>107-74-4</v>
          </cell>
          <cell r="K184">
            <v>-1</v>
          </cell>
        </row>
        <row r="185">
          <cell r="D185" t="str">
            <v>53778-72-6</v>
          </cell>
          <cell r="K185">
            <v>-1</v>
          </cell>
        </row>
        <row r="186">
          <cell r="D186" t="str">
            <v>105-43-1</v>
          </cell>
          <cell r="K186">
            <v>-1</v>
          </cell>
        </row>
        <row r="187">
          <cell r="D187" t="str">
            <v>20189-42-8</v>
          </cell>
          <cell r="K187">
            <v>-1</v>
          </cell>
        </row>
        <row r="188">
          <cell r="D188" t="str">
            <v>620-17-7</v>
          </cell>
          <cell r="K188">
            <v>-1</v>
          </cell>
        </row>
        <row r="189">
          <cell r="D189" t="str">
            <v>620-14-4</v>
          </cell>
          <cell r="K189">
            <v>-1</v>
          </cell>
        </row>
        <row r="190">
          <cell r="D190" t="str">
            <v>95-74-9</v>
          </cell>
          <cell r="K190">
            <v>-1</v>
          </cell>
        </row>
        <row r="191">
          <cell r="D191" t="str">
            <v>13142-64-8</v>
          </cell>
          <cell r="K191">
            <v>-1</v>
          </cell>
        </row>
        <row r="192">
          <cell r="D192" t="str">
            <v>108-42-9</v>
          </cell>
          <cell r="K192">
            <v>-1</v>
          </cell>
        </row>
        <row r="193">
          <cell r="D193" t="str">
            <v>107-05-1</v>
          </cell>
          <cell r="K193">
            <v>-1</v>
          </cell>
        </row>
        <row r="194">
          <cell r="D194" t="str">
            <v>108-43-0</v>
          </cell>
          <cell r="K194">
            <v>-1</v>
          </cell>
        </row>
        <row r="195">
          <cell r="D195" t="str">
            <v>108-41-8</v>
          </cell>
          <cell r="K195">
            <v>-1</v>
          </cell>
        </row>
        <row r="196">
          <cell r="D196" t="str">
            <v>20503-92-8</v>
          </cell>
          <cell r="K196">
            <v>-1</v>
          </cell>
        </row>
        <row r="197">
          <cell r="D197" t="str">
            <v>72-54-8</v>
          </cell>
          <cell r="K197">
            <v>-1</v>
          </cell>
        </row>
        <row r="198">
          <cell r="D198" t="str">
            <v>72-55-9</v>
          </cell>
          <cell r="K198">
            <v>-1</v>
          </cell>
        </row>
        <row r="199">
          <cell r="D199" t="str">
            <v>50-29-3</v>
          </cell>
          <cell r="K199">
            <v>-1</v>
          </cell>
        </row>
        <row r="200">
          <cell r="D200" t="str">
            <v>64359-81-5</v>
          </cell>
          <cell r="K200">
            <v>-1</v>
          </cell>
        </row>
        <row r="201">
          <cell r="D201" t="str">
            <v>123-11-5</v>
          </cell>
          <cell r="K201">
            <v>-1</v>
          </cell>
        </row>
        <row r="202">
          <cell r="D202" t="str">
            <v>29878-31-7</v>
          </cell>
          <cell r="K202">
            <v>-1</v>
          </cell>
        </row>
        <row r="203">
          <cell r="D203" t="str">
            <v>108-10-1</v>
          </cell>
          <cell r="K203">
            <v>-1</v>
          </cell>
        </row>
        <row r="204">
          <cell r="D204" t="str">
            <v>5877-42-9</v>
          </cell>
          <cell r="K204">
            <v>-1</v>
          </cell>
        </row>
        <row r="205">
          <cell r="D205" t="str">
            <v>622-96-8</v>
          </cell>
          <cell r="K205">
            <v>-1</v>
          </cell>
        </row>
        <row r="206">
          <cell r="D206" t="str">
            <v>122-94-1</v>
          </cell>
          <cell r="K206">
            <v>-1</v>
          </cell>
        </row>
        <row r="207">
          <cell r="D207" t="str">
            <v>1806-26-4</v>
          </cell>
          <cell r="K207">
            <v>-1</v>
          </cell>
        </row>
        <row r="208">
          <cell r="D208" t="str">
            <v>104-40-5</v>
          </cell>
          <cell r="K208">
            <v>-1</v>
          </cell>
        </row>
        <row r="209">
          <cell r="D209" t="str">
            <v>122-88-3</v>
          </cell>
          <cell r="K209">
            <v>-1</v>
          </cell>
        </row>
        <row r="210">
          <cell r="D210" t="str">
            <v>95-69-2</v>
          </cell>
          <cell r="K210">
            <v>-1</v>
          </cell>
        </row>
        <row r="211">
          <cell r="D211" t="str">
            <v>59-50-7</v>
          </cell>
          <cell r="K211">
            <v>-1</v>
          </cell>
        </row>
        <row r="212">
          <cell r="D212" t="str">
            <v>106-47-8</v>
          </cell>
          <cell r="K212">
            <v>-1</v>
          </cell>
        </row>
        <row r="213">
          <cell r="D213" t="str">
            <v>106-48-9</v>
          </cell>
          <cell r="K213">
            <v>-1</v>
          </cell>
        </row>
        <row r="214">
          <cell r="D214" t="str">
            <v>106-43-4</v>
          </cell>
          <cell r="K214">
            <v>-1</v>
          </cell>
        </row>
        <row r="215">
          <cell r="D215" t="str">
            <v>100-23-2</v>
          </cell>
          <cell r="K215">
            <v>-1</v>
          </cell>
        </row>
        <row r="216">
          <cell r="D216" t="str">
            <v>100-02-7</v>
          </cell>
          <cell r="K216">
            <v>-1</v>
          </cell>
        </row>
        <row r="217">
          <cell r="D217" t="str">
            <v>140-66-9</v>
          </cell>
          <cell r="K217">
            <v>115.18181818181819</v>
          </cell>
        </row>
        <row r="218">
          <cell r="D218" t="str">
            <v>26172-55-4</v>
          </cell>
          <cell r="K218">
            <v>-1</v>
          </cell>
        </row>
        <row r="219">
          <cell r="D219" t="str">
            <v>601-53-6</v>
          </cell>
          <cell r="K219">
            <v>-1</v>
          </cell>
        </row>
        <row r="220">
          <cell r="D220" t="str">
            <v>570-74-1</v>
          </cell>
          <cell r="K220">
            <v>-1</v>
          </cell>
        </row>
        <row r="221">
          <cell r="D221" t="str">
            <v>2091-29-4</v>
          </cell>
          <cell r="K221">
            <v>-1</v>
          </cell>
        </row>
        <row r="222">
          <cell r="D222" t="str">
            <v>5090-41-5</v>
          </cell>
          <cell r="K222">
            <v>-1</v>
          </cell>
        </row>
        <row r="223">
          <cell r="D223" t="str">
            <v>13171-00-1</v>
          </cell>
          <cell r="K223">
            <v>-1</v>
          </cell>
        </row>
        <row r="224">
          <cell r="D224" t="str">
            <v>15323-35-0</v>
          </cell>
          <cell r="K224">
            <v>-1</v>
          </cell>
        </row>
        <row r="225">
          <cell r="D225" t="str">
            <v>1066-51-9</v>
          </cell>
          <cell r="K225">
            <v>-1</v>
          </cell>
        </row>
        <row r="226">
          <cell r="D226" t="str">
            <v>32388-55-9</v>
          </cell>
          <cell r="K226">
            <v>-1</v>
          </cell>
        </row>
        <row r="227">
          <cell r="D227" t="str">
            <v>68140-48-7</v>
          </cell>
          <cell r="K227">
            <v>-1</v>
          </cell>
        </row>
        <row r="228">
          <cell r="D228" t="str">
            <v>83-32-9</v>
          </cell>
          <cell r="K228">
            <v>-1</v>
          </cell>
        </row>
        <row r="229">
          <cell r="D229" t="str">
            <v>208-96-8</v>
          </cell>
          <cell r="K229">
            <v>-1</v>
          </cell>
        </row>
        <row r="230">
          <cell r="D230" t="str">
            <v>62-53-3</v>
          </cell>
          <cell r="K230">
            <v>-1</v>
          </cell>
        </row>
        <row r="231">
          <cell r="D231" t="str">
            <v>120-12-7</v>
          </cell>
          <cell r="K231">
            <v>-1</v>
          </cell>
        </row>
        <row r="232">
          <cell r="D232" t="str">
            <v>2032-59-9</v>
          </cell>
          <cell r="K232">
            <v>-1</v>
          </cell>
        </row>
        <row r="233">
          <cell r="D233" t="str">
            <v>58-15-1</v>
          </cell>
          <cell r="K233">
            <v>15</v>
          </cell>
        </row>
        <row r="234">
          <cell r="D234" t="str">
            <v>150114-71-9</v>
          </cell>
          <cell r="K234">
            <v>-1</v>
          </cell>
        </row>
        <row r="235">
          <cell r="D235" t="str">
            <v>17790-81-7</v>
          </cell>
          <cell r="K235">
            <v>-1</v>
          </cell>
        </row>
        <row r="236">
          <cell r="D236" t="str">
            <v>128-37-0</v>
          </cell>
          <cell r="K236">
            <v>-1</v>
          </cell>
        </row>
        <row r="237">
          <cell r="D237" t="str">
            <v>56-55-3</v>
          </cell>
          <cell r="K237">
            <v>-1</v>
          </cell>
        </row>
        <row r="238">
          <cell r="D238" t="str">
            <v>50-32-8</v>
          </cell>
          <cell r="K238">
            <v>-1</v>
          </cell>
        </row>
        <row r="239">
          <cell r="D239" t="str">
            <v>205-99-2</v>
          </cell>
          <cell r="K239">
            <v>-1</v>
          </cell>
        </row>
        <row r="240">
          <cell r="D240" t="str">
            <v>71-43-2</v>
          </cell>
          <cell r="K240">
            <v>-1</v>
          </cell>
        </row>
        <row r="241">
          <cell r="D241" t="str">
            <v>191-24-2</v>
          </cell>
          <cell r="K241">
            <v>-1</v>
          </cell>
        </row>
        <row r="242">
          <cell r="D242" t="str">
            <v>207-08-9</v>
          </cell>
          <cell r="K242">
            <v>-1</v>
          </cell>
        </row>
        <row r="243">
          <cell r="D243" t="str">
            <v>108-86-1</v>
          </cell>
          <cell r="K243">
            <v>-1</v>
          </cell>
        </row>
        <row r="244">
          <cell r="D244" t="str">
            <v>5589-96-8</v>
          </cell>
          <cell r="K244">
            <v>-1</v>
          </cell>
        </row>
        <row r="245">
          <cell r="D245" t="str">
            <v>79-08-3</v>
          </cell>
          <cell r="K245">
            <v>-1</v>
          </cell>
        </row>
        <row r="246">
          <cell r="D246" t="str">
            <v>15541-45-4</v>
          </cell>
          <cell r="K246">
            <v>-1</v>
          </cell>
        </row>
        <row r="247">
          <cell r="D247" t="str">
            <v>1689-84-5</v>
          </cell>
          <cell r="K247">
            <v>-1</v>
          </cell>
        </row>
        <row r="248">
          <cell r="D248" t="str">
            <v>25614-03-3</v>
          </cell>
          <cell r="K248">
            <v>-1</v>
          </cell>
        </row>
        <row r="249">
          <cell r="D249" t="str">
            <v>18181-80-1</v>
          </cell>
          <cell r="K249">
            <v>-1</v>
          </cell>
        </row>
        <row r="250">
          <cell r="D250" t="str">
            <v>124-18-5</v>
          </cell>
          <cell r="K250">
            <v>-1</v>
          </cell>
        </row>
        <row r="251">
          <cell r="D251" t="str">
            <v>334-48-5</v>
          </cell>
          <cell r="K251">
            <v>-1</v>
          </cell>
        </row>
        <row r="252">
          <cell r="D252" t="str">
            <v>143-07-7</v>
          </cell>
          <cell r="K252">
            <v>-1</v>
          </cell>
        </row>
        <row r="253">
          <cell r="D253" t="str">
            <v>112-00-5</v>
          </cell>
          <cell r="K253">
            <v>-1</v>
          </cell>
        </row>
        <row r="254">
          <cell r="D254" t="str">
            <v>544-63-8</v>
          </cell>
          <cell r="K254">
            <v>-1</v>
          </cell>
        </row>
        <row r="255">
          <cell r="D255" t="str">
            <v>1574-04-3</v>
          </cell>
          <cell r="K255">
            <v>-1</v>
          </cell>
        </row>
        <row r="256">
          <cell r="D256" t="str">
            <v>57-10-3</v>
          </cell>
          <cell r="K256">
            <v>-1</v>
          </cell>
        </row>
        <row r="257">
          <cell r="D257" t="str">
            <v>112-02-7</v>
          </cell>
          <cell r="K257">
            <v>-1</v>
          </cell>
        </row>
        <row r="258">
          <cell r="D258" t="str">
            <v>57-11-4</v>
          </cell>
          <cell r="K258">
            <v>-1</v>
          </cell>
        </row>
        <row r="259">
          <cell r="D259" t="str">
            <v>50-00-0</v>
          </cell>
          <cell r="K259">
            <v>-1</v>
          </cell>
        </row>
        <row r="260">
          <cell r="D260" t="str">
            <v>72-43-5</v>
          </cell>
          <cell r="K260">
            <v>-1</v>
          </cell>
        </row>
        <row r="261">
          <cell r="D261" t="str">
            <v>161050-58-4</v>
          </cell>
          <cell r="K261">
            <v>-1</v>
          </cell>
        </row>
        <row r="262">
          <cell r="D262" t="str">
            <v>100-61-8</v>
          </cell>
          <cell r="K262">
            <v>-1</v>
          </cell>
        </row>
        <row r="263">
          <cell r="D263" t="str">
            <v>2104-96-3</v>
          </cell>
          <cell r="K263">
            <v>-1</v>
          </cell>
        </row>
        <row r="264">
          <cell r="D264" t="str">
            <v>5598-13-0</v>
          </cell>
          <cell r="K264">
            <v>-1</v>
          </cell>
        </row>
        <row r="265">
          <cell r="D265" t="str">
            <v>24851-98-7</v>
          </cell>
          <cell r="K265">
            <v>-1</v>
          </cell>
        </row>
        <row r="266">
          <cell r="D266" t="str">
            <v>301-12-2</v>
          </cell>
          <cell r="K266">
            <v>-1</v>
          </cell>
        </row>
        <row r="267">
          <cell r="D267">
            <v>1000766</v>
          </cell>
          <cell r="K267">
            <v>-1</v>
          </cell>
        </row>
        <row r="268">
          <cell r="D268" t="str">
            <v>86-50-0</v>
          </cell>
          <cell r="K268">
            <v>-1</v>
          </cell>
        </row>
        <row r="269">
          <cell r="D269" t="str">
            <v>17254-80-7</v>
          </cell>
          <cell r="K269">
            <v>57.333333333333336</v>
          </cell>
        </row>
        <row r="270">
          <cell r="D270" t="str">
            <v>74223-64-6</v>
          </cell>
          <cell r="K270">
            <v>-1</v>
          </cell>
        </row>
        <row r="271">
          <cell r="D271" t="str">
            <v>80-62-6</v>
          </cell>
          <cell r="K271">
            <v>-1</v>
          </cell>
        </row>
        <row r="272">
          <cell r="D272" t="str">
            <v>29232-93-7</v>
          </cell>
          <cell r="K272">
            <v>-1</v>
          </cell>
        </row>
        <row r="273">
          <cell r="D273" t="str">
            <v>298-00-0</v>
          </cell>
          <cell r="K273">
            <v>-1</v>
          </cell>
        </row>
        <row r="274">
          <cell r="D274" t="str">
            <v>1634-04-4</v>
          </cell>
          <cell r="K274">
            <v>-1</v>
          </cell>
        </row>
        <row r="275">
          <cell r="D275" t="str">
            <v>126801-58-9</v>
          </cell>
          <cell r="K275">
            <v>-1</v>
          </cell>
        </row>
        <row r="276">
          <cell r="D276" t="str">
            <v>100-41-4</v>
          </cell>
          <cell r="K276">
            <v>-1</v>
          </cell>
        </row>
        <row r="277">
          <cell r="D277" t="str">
            <v>4824-78-6</v>
          </cell>
          <cell r="K277">
            <v>-1</v>
          </cell>
        </row>
        <row r="278">
          <cell r="D278" t="str">
            <v>2921-88-2</v>
          </cell>
          <cell r="K278">
            <v>-1</v>
          </cell>
        </row>
        <row r="279">
          <cell r="D279" t="str">
            <v>2642-71-9</v>
          </cell>
          <cell r="K279">
            <v>-1</v>
          </cell>
        </row>
        <row r="280">
          <cell r="D280" t="str">
            <v>23505-41-1</v>
          </cell>
          <cell r="K280">
            <v>-1</v>
          </cell>
        </row>
        <row r="281">
          <cell r="D281" t="str">
            <v>56-38-2</v>
          </cell>
          <cell r="K281">
            <v>-1</v>
          </cell>
        </row>
        <row r="282">
          <cell r="D282" t="str">
            <v>123-38-6</v>
          </cell>
          <cell r="K282">
            <v>-1</v>
          </cell>
        </row>
        <row r="283">
          <cell r="D283" t="str">
            <v>123-72-8</v>
          </cell>
          <cell r="K283">
            <v>-1</v>
          </cell>
        </row>
        <row r="284">
          <cell r="D284" t="str">
            <v>104-51-8</v>
          </cell>
          <cell r="K284">
            <v>-1</v>
          </cell>
        </row>
        <row r="285">
          <cell r="D285" t="str">
            <v>3622-84-2</v>
          </cell>
          <cell r="K285">
            <v>248.28571428571428</v>
          </cell>
        </row>
        <row r="286">
          <cell r="D286" t="str">
            <v>109-66-0</v>
          </cell>
          <cell r="K286">
            <v>-1</v>
          </cell>
        </row>
        <row r="287">
          <cell r="D287" t="str">
            <v>110-54-3</v>
          </cell>
          <cell r="K287">
            <v>-1</v>
          </cell>
        </row>
        <row r="288">
          <cell r="D288" t="str">
            <v>142-62-1</v>
          </cell>
          <cell r="K288">
            <v>-1</v>
          </cell>
        </row>
        <row r="289">
          <cell r="D289" t="str">
            <v>142-82-5</v>
          </cell>
          <cell r="K289">
            <v>-1</v>
          </cell>
        </row>
        <row r="290">
          <cell r="D290" t="str">
            <v>106-73-0</v>
          </cell>
          <cell r="K290">
            <v>-1</v>
          </cell>
        </row>
        <row r="291">
          <cell r="D291" t="str">
            <v>111-65-9</v>
          </cell>
          <cell r="K291">
            <v>-1</v>
          </cell>
        </row>
        <row r="292">
          <cell r="D292" t="str">
            <v>124-07-2</v>
          </cell>
          <cell r="K292">
            <v>-1</v>
          </cell>
        </row>
        <row r="293">
          <cell r="D293" t="str">
            <v>9036-19-5</v>
          </cell>
          <cell r="K293">
            <v>-1</v>
          </cell>
        </row>
        <row r="294">
          <cell r="D294" t="str">
            <v>111-84-2</v>
          </cell>
          <cell r="K294">
            <v>-1</v>
          </cell>
        </row>
        <row r="295">
          <cell r="D295" t="str">
            <v>25154-52-3</v>
          </cell>
          <cell r="K295">
            <v>-1</v>
          </cell>
        </row>
        <row r="296">
          <cell r="D296" t="str">
            <v>57-12-5</v>
          </cell>
          <cell r="K296">
            <v>-1</v>
          </cell>
        </row>
        <row r="297">
          <cell r="D297" t="str">
            <v>21725-46-2</v>
          </cell>
          <cell r="K297">
            <v>-1</v>
          </cell>
        </row>
        <row r="298">
          <cell r="D298" t="str">
            <v>75-15-0</v>
          </cell>
          <cell r="K298">
            <v>-1</v>
          </cell>
        </row>
        <row r="299">
          <cell r="D299" t="str">
            <v>7440-70-2</v>
          </cell>
          <cell r="K299">
            <v>-1</v>
          </cell>
        </row>
        <row r="300">
          <cell r="D300" t="str">
            <v>7440-43-9</v>
          </cell>
          <cell r="K300">
            <v>-1</v>
          </cell>
        </row>
        <row r="301">
          <cell r="D301" t="str">
            <v>7440-45-1</v>
          </cell>
          <cell r="K301">
            <v>-1</v>
          </cell>
        </row>
        <row r="302">
          <cell r="D302" t="str">
            <v>218-01-9</v>
          </cell>
          <cell r="K302">
            <v>-1</v>
          </cell>
        </row>
        <row r="303">
          <cell r="D303" t="str">
            <v>16887-00-6</v>
          </cell>
          <cell r="K303">
            <v>-1</v>
          </cell>
        </row>
        <row r="304">
          <cell r="D304" t="str">
            <v>108-90-7</v>
          </cell>
          <cell r="K304">
            <v>-1</v>
          </cell>
        </row>
        <row r="305">
          <cell r="D305" t="str">
            <v>75-00-3</v>
          </cell>
          <cell r="K305">
            <v>-1</v>
          </cell>
        </row>
        <row r="306">
          <cell r="D306" t="str">
            <v>75-01-4</v>
          </cell>
          <cell r="K306">
            <v>-1</v>
          </cell>
        </row>
        <row r="307">
          <cell r="D307" t="str">
            <v>79-11-8</v>
          </cell>
          <cell r="K307">
            <v>-1</v>
          </cell>
        </row>
        <row r="308">
          <cell r="D308" t="str">
            <v>1891-95-8</v>
          </cell>
          <cell r="K308">
            <v>-1</v>
          </cell>
        </row>
        <row r="309">
          <cell r="D309" t="str">
            <v>57-62-5</v>
          </cell>
          <cell r="K309">
            <v>-1</v>
          </cell>
        </row>
        <row r="310">
          <cell r="D310" t="str">
            <v>56-75-7</v>
          </cell>
          <cell r="K310">
            <v>25.25</v>
          </cell>
        </row>
        <row r="311">
          <cell r="D311" t="str">
            <v>13360-45-7</v>
          </cell>
          <cell r="K311">
            <v>-1</v>
          </cell>
        </row>
        <row r="312">
          <cell r="D312" t="str">
            <v>57-74-9</v>
          </cell>
          <cell r="K312">
            <v>-1</v>
          </cell>
        </row>
        <row r="313">
          <cell r="D313" t="str">
            <v>470-90-6</v>
          </cell>
          <cell r="K313">
            <v>-1</v>
          </cell>
        </row>
        <row r="314">
          <cell r="D314" t="str">
            <v>1698-60-8</v>
          </cell>
          <cell r="K314">
            <v>2.4</v>
          </cell>
        </row>
        <row r="315">
          <cell r="D315" t="str">
            <v>1982-47-4</v>
          </cell>
          <cell r="K315">
            <v>-1</v>
          </cell>
        </row>
        <row r="316">
          <cell r="D316" t="str">
            <v>101-21-3</v>
          </cell>
          <cell r="K316">
            <v>-1</v>
          </cell>
        </row>
        <row r="317">
          <cell r="D317" t="str">
            <v>50-53-3</v>
          </cell>
          <cell r="K317">
            <v>-1</v>
          </cell>
        </row>
        <row r="318">
          <cell r="D318" t="str">
            <v>113-59-7</v>
          </cell>
          <cell r="K318">
            <v>-1</v>
          </cell>
        </row>
        <row r="319">
          <cell r="D319" t="str">
            <v>64902-72-3</v>
          </cell>
          <cell r="K319">
            <v>-1</v>
          </cell>
        </row>
        <row r="320">
          <cell r="D320" t="str">
            <v>1897-45-6</v>
          </cell>
          <cell r="K320">
            <v>-1</v>
          </cell>
        </row>
        <row r="321">
          <cell r="D321" t="str">
            <v>15545-48-9</v>
          </cell>
          <cell r="K321">
            <v>1327.5</v>
          </cell>
        </row>
        <row r="322">
          <cell r="D322" t="str">
            <v>7440-48-4</v>
          </cell>
          <cell r="K322">
            <v>-1</v>
          </cell>
        </row>
        <row r="323">
          <cell r="D323" t="str">
            <v>-</v>
          </cell>
          <cell r="K323">
            <v>-1</v>
          </cell>
        </row>
        <row r="324">
          <cell r="D324" t="str">
            <v>7440-47-3</v>
          </cell>
          <cell r="K324">
            <v>-1</v>
          </cell>
        </row>
        <row r="325">
          <cell r="D325" t="str">
            <v>18540-29-9</v>
          </cell>
          <cell r="K325">
            <v>-1</v>
          </cell>
        </row>
        <row r="326">
          <cell r="D326" t="str">
            <v>7440-46-2</v>
          </cell>
          <cell r="K326">
            <v>-1</v>
          </cell>
        </row>
        <row r="327">
          <cell r="D327" t="str">
            <v>7440-50-8</v>
          </cell>
          <cell r="K327">
            <v>-1</v>
          </cell>
        </row>
        <row r="328">
          <cell r="D328" t="str">
            <v>928-36-9</v>
          </cell>
          <cell r="K328">
            <v>-1</v>
          </cell>
        </row>
        <row r="329">
          <cell r="D329" t="str">
            <v>53-70-3</v>
          </cell>
          <cell r="K329">
            <v>-1</v>
          </cell>
        </row>
        <row r="330">
          <cell r="D330" t="str">
            <v>74-95-3</v>
          </cell>
          <cell r="K330">
            <v>-1</v>
          </cell>
        </row>
        <row r="331">
          <cell r="D331" t="str">
            <v>124-48-1</v>
          </cell>
          <cell r="K331">
            <v>-1</v>
          </cell>
        </row>
        <row r="332">
          <cell r="D332" t="str">
            <v>631-64-1</v>
          </cell>
          <cell r="K332">
            <v>-1</v>
          </cell>
        </row>
        <row r="333">
          <cell r="D333" t="str">
            <v>109-87-5</v>
          </cell>
          <cell r="K333">
            <v>-1</v>
          </cell>
        </row>
        <row r="334">
          <cell r="D334" t="str">
            <v>624-92-0</v>
          </cell>
          <cell r="K334">
            <v>-1</v>
          </cell>
        </row>
        <row r="335">
          <cell r="D335" t="str">
            <v>131-11-3</v>
          </cell>
          <cell r="K335">
            <v>-1</v>
          </cell>
        </row>
        <row r="336">
          <cell r="D336" t="str">
            <v>75-18-3</v>
          </cell>
          <cell r="K336">
            <v>-1</v>
          </cell>
        </row>
        <row r="337">
          <cell r="D337" t="str">
            <v>68-12-2</v>
          </cell>
          <cell r="K337">
            <v>-1</v>
          </cell>
        </row>
        <row r="338">
          <cell r="D338" t="str">
            <v>3984-14-3</v>
          </cell>
          <cell r="K338">
            <v>-1</v>
          </cell>
        </row>
        <row r="339">
          <cell r="D339" t="str">
            <v>109-89-7</v>
          </cell>
          <cell r="K339">
            <v>-1</v>
          </cell>
        </row>
        <row r="340">
          <cell r="D340" t="str">
            <v>60-29-7</v>
          </cell>
          <cell r="K340">
            <v>-1</v>
          </cell>
        </row>
        <row r="341">
          <cell r="D341" t="str">
            <v>84-66-2</v>
          </cell>
          <cell r="K341">
            <v>14.708000000000002</v>
          </cell>
        </row>
        <row r="342">
          <cell r="D342" t="str">
            <v>131-16-8</v>
          </cell>
          <cell r="K342">
            <v>-1</v>
          </cell>
        </row>
        <row r="343">
          <cell r="D343" t="str">
            <v>89197-69-3</v>
          </cell>
          <cell r="K343">
            <v>-1</v>
          </cell>
        </row>
        <row r="344">
          <cell r="D344" t="str">
            <v>84-74-2</v>
          </cell>
          <cell r="K344">
            <v>7.8199999999999985</v>
          </cell>
        </row>
        <row r="345">
          <cell r="D345" t="str">
            <v>131-18-0</v>
          </cell>
          <cell r="K345">
            <v>-1</v>
          </cell>
        </row>
        <row r="346">
          <cell r="D346" t="str">
            <v>84-75-3</v>
          </cell>
          <cell r="K346">
            <v>-1</v>
          </cell>
        </row>
        <row r="347">
          <cell r="D347" t="str">
            <v>3648-21-3</v>
          </cell>
          <cell r="K347">
            <v>-1</v>
          </cell>
        </row>
        <row r="348">
          <cell r="D348" t="str">
            <v>117-84-0</v>
          </cell>
          <cell r="K348">
            <v>-1</v>
          </cell>
        </row>
        <row r="349">
          <cell r="D349" t="str">
            <v>75-27-4</v>
          </cell>
          <cell r="K349">
            <v>-1</v>
          </cell>
        </row>
        <row r="350">
          <cell r="D350" t="str">
            <v>75-09-2</v>
          </cell>
          <cell r="K350">
            <v>-1</v>
          </cell>
        </row>
        <row r="351">
          <cell r="D351" t="str">
            <v>79-43-6</v>
          </cell>
          <cell r="K351">
            <v>-1</v>
          </cell>
        </row>
        <row r="352">
          <cell r="D352" t="str">
            <v>15165-67-0</v>
          </cell>
          <cell r="K352">
            <v>-1</v>
          </cell>
        </row>
        <row r="353">
          <cell r="D353" t="str">
            <v>62-73-7</v>
          </cell>
          <cell r="K353">
            <v>-1</v>
          </cell>
        </row>
        <row r="354">
          <cell r="D354" t="str">
            <v>139-07-1</v>
          </cell>
          <cell r="K354">
            <v>-1</v>
          </cell>
        </row>
        <row r="355">
          <cell r="D355" t="str">
            <v>7173-51-5</v>
          </cell>
          <cell r="K355">
            <v>-1</v>
          </cell>
        </row>
        <row r="356">
          <cell r="D356" t="str">
            <v>2500-83-6</v>
          </cell>
          <cell r="K356">
            <v>-1</v>
          </cell>
        </row>
        <row r="357">
          <cell r="D357" t="str">
            <v>134-62-3</v>
          </cell>
          <cell r="K357">
            <v>39.142857142857146</v>
          </cell>
        </row>
        <row r="358">
          <cell r="D358" t="str">
            <v>117-81-7</v>
          </cell>
          <cell r="K358">
            <v>-1</v>
          </cell>
        </row>
        <row r="359">
          <cell r="D359" t="str">
            <v>122-39-4</v>
          </cell>
          <cell r="K359">
            <v>-1</v>
          </cell>
        </row>
        <row r="360">
          <cell r="D360" t="str">
            <v>80-97-7</v>
          </cell>
          <cell r="K360">
            <v>-1</v>
          </cell>
        </row>
        <row r="361">
          <cell r="D361" t="str">
            <v>66840-71-9</v>
          </cell>
          <cell r="K361">
            <v>-1</v>
          </cell>
        </row>
        <row r="362">
          <cell r="D362" t="str">
            <v>534-52-1</v>
          </cell>
          <cell r="K362">
            <v>-1</v>
          </cell>
        </row>
        <row r="363">
          <cell r="D363" t="str">
            <v>33704-61-9</v>
          </cell>
          <cell r="K363">
            <v>-1</v>
          </cell>
        </row>
        <row r="364">
          <cell r="D364" t="str">
            <v>67-43-6</v>
          </cell>
          <cell r="K364">
            <v>-1</v>
          </cell>
        </row>
        <row r="365">
          <cell r="D365" t="str">
            <v>333-41-5</v>
          </cell>
          <cell r="K365">
            <v>24.6</v>
          </cell>
        </row>
        <row r="366">
          <cell r="D366" t="str">
            <v>1918-00-9</v>
          </cell>
          <cell r="K366">
            <v>-1</v>
          </cell>
        </row>
        <row r="367">
          <cell r="D367" t="str">
            <v>1194-65-6</v>
          </cell>
          <cell r="K367">
            <v>-1</v>
          </cell>
        </row>
        <row r="368">
          <cell r="D368" t="str">
            <v>84-61-7</v>
          </cell>
          <cell r="K368">
            <v>-1</v>
          </cell>
        </row>
        <row r="369">
          <cell r="D369" t="str">
            <v>77-73-6</v>
          </cell>
          <cell r="K369">
            <v>-1</v>
          </cell>
        </row>
        <row r="370">
          <cell r="D370" t="str">
            <v>77-19-0</v>
          </cell>
          <cell r="K370">
            <v>-1</v>
          </cell>
        </row>
        <row r="371">
          <cell r="D371" t="str">
            <v>1085-98-9</v>
          </cell>
          <cell r="K371">
            <v>-1</v>
          </cell>
        </row>
        <row r="372">
          <cell r="D372" t="str">
            <v>115-32-2</v>
          </cell>
          <cell r="K372">
            <v>-1</v>
          </cell>
        </row>
        <row r="373">
          <cell r="D373" t="str">
            <v>3116-76-5</v>
          </cell>
          <cell r="K373">
            <v>7.759999999999998</v>
          </cell>
        </row>
        <row r="374">
          <cell r="D374" t="str">
            <v>87130-20-9</v>
          </cell>
          <cell r="K374">
            <v>-1</v>
          </cell>
        </row>
        <row r="375">
          <cell r="D375" t="str">
            <v>35367-38-5</v>
          </cell>
          <cell r="K375">
            <v>-1</v>
          </cell>
        </row>
        <row r="376">
          <cell r="D376" t="str">
            <v>83164-33-4</v>
          </cell>
          <cell r="K376">
            <v>-1</v>
          </cell>
        </row>
        <row r="377">
          <cell r="D377" t="str">
            <v>58-73-1</v>
          </cell>
          <cell r="K377">
            <v>1446.7142857142858</v>
          </cell>
        </row>
        <row r="378">
          <cell r="D378" t="str">
            <v>56073-07-5</v>
          </cell>
          <cell r="K378">
            <v>-1</v>
          </cell>
        </row>
        <row r="379">
          <cell r="D379" t="str">
            <v>119446-68-3</v>
          </cell>
          <cell r="K379">
            <v>-1</v>
          </cell>
        </row>
        <row r="380">
          <cell r="D380" t="str">
            <v>14214-32-5</v>
          </cell>
          <cell r="K380">
            <v>-1</v>
          </cell>
        </row>
        <row r="381">
          <cell r="D381" t="str">
            <v>108-20-3</v>
          </cell>
          <cell r="K381">
            <v>-1</v>
          </cell>
        </row>
        <row r="382">
          <cell r="D382" t="str">
            <v>84-69-5</v>
          </cell>
          <cell r="K382">
            <v>-1</v>
          </cell>
        </row>
        <row r="383">
          <cell r="D383" t="str">
            <v>551-92-8</v>
          </cell>
          <cell r="K383">
            <v>-1</v>
          </cell>
        </row>
        <row r="384">
          <cell r="D384" t="str">
            <v>34205-21-5</v>
          </cell>
          <cell r="K384">
            <v>-1</v>
          </cell>
        </row>
        <row r="385">
          <cell r="D385" t="str">
            <v>87674-68-8</v>
          </cell>
          <cell r="K385">
            <v>-1</v>
          </cell>
        </row>
        <row r="386">
          <cell r="D386" t="str">
            <v>50563-36-5</v>
          </cell>
          <cell r="K386">
            <v>-1</v>
          </cell>
        </row>
        <row r="387">
          <cell r="D387" t="str">
            <v>60-51-5</v>
          </cell>
          <cell r="K387">
            <v>-1</v>
          </cell>
        </row>
        <row r="388">
          <cell r="D388" t="str">
            <v>110488-70-5</v>
          </cell>
          <cell r="K388">
            <v>-1</v>
          </cell>
        </row>
        <row r="389">
          <cell r="D389" t="str">
            <v>205939-58-8</v>
          </cell>
          <cell r="K389">
            <v>-1</v>
          </cell>
        </row>
        <row r="390">
          <cell r="D390" t="str">
            <v>163515-14-8</v>
          </cell>
          <cell r="K390">
            <v>-1</v>
          </cell>
        </row>
        <row r="391">
          <cell r="D391" t="str">
            <v>88-85-7</v>
          </cell>
          <cell r="K391">
            <v>-1</v>
          </cell>
        </row>
        <row r="392">
          <cell r="D392" t="str">
            <v>1420-07-1</v>
          </cell>
          <cell r="K392">
            <v>-1</v>
          </cell>
        </row>
        <row r="393">
          <cell r="D393" t="str">
            <v>6315-52-2</v>
          </cell>
          <cell r="K393">
            <v>-1</v>
          </cell>
        </row>
        <row r="394">
          <cell r="D394" t="str">
            <v>58-32-2</v>
          </cell>
          <cell r="K394">
            <v>6.2</v>
          </cell>
        </row>
        <row r="395">
          <cell r="D395" t="str">
            <v>2764-72-9</v>
          </cell>
          <cell r="K395">
            <v>-1</v>
          </cell>
        </row>
        <row r="396">
          <cell r="D396" t="str">
            <v>298-04-4</v>
          </cell>
          <cell r="K396">
            <v>-1</v>
          </cell>
        </row>
        <row r="397">
          <cell r="D397" t="str">
            <v>3347-22-6</v>
          </cell>
          <cell r="K397">
            <v>-1</v>
          </cell>
        </row>
        <row r="398">
          <cell r="D398" t="str">
            <v>7429-91-6</v>
          </cell>
          <cell r="K398">
            <v>-1</v>
          </cell>
        </row>
        <row r="399">
          <cell r="D399" t="str">
            <v>60-00-4</v>
          </cell>
          <cell r="K399">
            <v>-1</v>
          </cell>
        </row>
        <row r="400">
          <cell r="D400" t="str">
            <v>759-94-4</v>
          </cell>
          <cell r="K400">
            <v>-1</v>
          </cell>
        </row>
        <row r="401">
          <cell r="D401" t="str">
            <v>28219-61-6</v>
          </cell>
          <cell r="K401">
            <v>-1</v>
          </cell>
        </row>
        <row r="402">
          <cell r="D402" t="str">
            <v>7440-52-0</v>
          </cell>
          <cell r="K402">
            <v>-1</v>
          </cell>
        </row>
        <row r="403">
          <cell r="D403" t="str">
            <v>2991-50-6</v>
          </cell>
          <cell r="K403">
            <v>-1</v>
          </cell>
        </row>
        <row r="404">
          <cell r="D404" t="str">
            <v>7440-53-1</v>
          </cell>
          <cell r="K404">
            <v>-1</v>
          </cell>
        </row>
        <row r="405">
          <cell r="D405" t="str">
            <v>16984-48-8</v>
          </cell>
          <cell r="K405">
            <v>-1</v>
          </cell>
        </row>
        <row r="406">
          <cell r="D406" t="str">
            <v>13252-13-6</v>
          </cell>
          <cell r="K406">
            <v>-1</v>
          </cell>
        </row>
        <row r="407">
          <cell r="D407" t="str">
            <v>7439-89-6</v>
          </cell>
          <cell r="K407">
            <v>-1</v>
          </cell>
        </row>
        <row r="408">
          <cell r="D408" t="str">
            <v>85-01-8</v>
          </cell>
          <cell r="K408">
            <v>-1</v>
          </cell>
        </row>
        <row r="409">
          <cell r="D409" t="str">
            <v>86-73-7</v>
          </cell>
          <cell r="K409">
            <v>-1</v>
          </cell>
        </row>
        <row r="410">
          <cell r="D410" t="str">
            <v>206-44-0</v>
          </cell>
          <cell r="K410">
            <v>-1</v>
          </cell>
        </row>
        <row r="411">
          <cell r="D411" t="str">
            <v>108-95-2</v>
          </cell>
          <cell r="K411">
            <v>-1</v>
          </cell>
        </row>
        <row r="412">
          <cell r="D412" t="str">
            <v>93-90-3</v>
          </cell>
          <cell r="K412">
            <v>-1</v>
          </cell>
        </row>
        <row r="413">
          <cell r="D413" t="str">
            <v>7440-55-3</v>
          </cell>
          <cell r="K413">
            <v>-1</v>
          </cell>
        </row>
        <row r="414">
          <cell r="D414" t="str">
            <v>7440-54-2</v>
          </cell>
          <cell r="K414">
            <v>-1</v>
          </cell>
        </row>
        <row r="415">
          <cell r="D415" t="str">
            <v>7440-56-4</v>
          </cell>
          <cell r="K415">
            <v>-1</v>
          </cell>
        </row>
        <row r="416">
          <cell r="D416" t="str">
            <v>25637-99-4</v>
          </cell>
          <cell r="K416">
            <v>-1</v>
          </cell>
        </row>
        <row r="417">
          <cell r="D417" t="str">
            <v>118-74-1</v>
          </cell>
          <cell r="K417">
            <v>-1</v>
          </cell>
        </row>
        <row r="418">
          <cell r="D418" t="str">
            <v>1222-05-5</v>
          </cell>
          <cell r="K418">
            <v>-1</v>
          </cell>
        </row>
        <row r="419">
          <cell r="D419" t="str">
            <v>28343-61-5</v>
          </cell>
          <cell r="K419">
            <v>-1</v>
          </cell>
        </row>
        <row r="420">
          <cell r="D420" t="str">
            <v>7664-39-3</v>
          </cell>
          <cell r="K420">
            <v>-1</v>
          </cell>
        </row>
        <row r="421">
          <cell r="D421" t="str">
            <v>7439-97-6</v>
          </cell>
          <cell r="K421">
            <v>-1</v>
          </cell>
        </row>
        <row r="422">
          <cell r="D422" t="str">
            <v>7440-60-0</v>
          </cell>
          <cell r="K422">
            <v>-1</v>
          </cell>
        </row>
        <row r="423">
          <cell r="D423" t="str">
            <v>68-88-2</v>
          </cell>
          <cell r="K423">
            <v>3.5</v>
          </cell>
        </row>
        <row r="424">
          <cell r="D424" t="str">
            <v>76-44-8</v>
          </cell>
          <cell r="K424">
            <v>-1</v>
          </cell>
        </row>
        <row r="425">
          <cell r="D425" t="str">
            <v>100-97-0</v>
          </cell>
          <cell r="K425">
            <v>-1</v>
          </cell>
        </row>
        <row r="426">
          <cell r="D426" t="str">
            <v>67-72-1</v>
          </cell>
          <cell r="K426">
            <v>-1</v>
          </cell>
        </row>
        <row r="427">
          <cell r="D427" t="str">
            <v>87-68-3</v>
          </cell>
          <cell r="K427">
            <v>-1</v>
          </cell>
        </row>
        <row r="428">
          <cell r="D428" t="str">
            <v>51235-04-2</v>
          </cell>
          <cell r="K428">
            <v>-1</v>
          </cell>
        </row>
        <row r="429">
          <cell r="D429" t="str">
            <v>7440-74-6</v>
          </cell>
          <cell r="K429">
            <v>-1</v>
          </cell>
        </row>
        <row r="430">
          <cell r="D430" t="str">
            <v>193-39-5</v>
          </cell>
          <cell r="K430">
            <v>-1</v>
          </cell>
        </row>
        <row r="431">
          <cell r="D431" t="str">
            <v>55406-53-6</v>
          </cell>
          <cell r="K431">
            <v>-1</v>
          </cell>
        </row>
        <row r="432">
          <cell r="D432" t="str">
            <v>7439-88-5</v>
          </cell>
          <cell r="K432">
            <v>-1</v>
          </cell>
        </row>
        <row r="433">
          <cell r="D433" t="str">
            <v>185119-76-0</v>
          </cell>
          <cell r="K433">
            <v>-1</v>
          </cell>
        </row>
        <row r="434">
          <cell r="D434" t="str">
            <v>144550-36-7</v>
          </cell>
          <cell r="K434">
            <v>-1</v>
          </cell>
        </row>
        <row r="435">
          <cell r="D435">
            <v>2023695</v>
          </cell>
          <cell r="K435">
            <v>-1</v>
          </cell>
        </row>
        <row r="436">
          <cell r="D436" t="str">
            <v>335-77-3</v>
          </cell>
          <cell r="K436">
            <v>-1</v>
          </cell>
        </row>
        <row r="437">
          <cell r="D437" t="str">
            <v>375-92-8</v>
          </cell>
          <cell r="K437">
            <v>-1</v>
          </cell>
        </row>
        <row r="438">
          <cell r="D438" t="str">
            <v>7439-91-0</v>
          </cell>
          <cell r="K438">
            <v>-1</v>
          </cell>
        </row>
        <row r="439">
          <cell r="D439" t="str">
            <v>7439-93-2</v>
          </cell>
          <cell r="K439">
            <v>-1</v>
          </cell>
        </row>
        <row r="440">
          <cell r="D440" t="str">
            <v>7439-94-3</v>
          </cell>
          <cell r="K440">
            <v>-1</v>
          </cell>
        </row>
        <row r="441">
          <cell r="D441" t="str">
            <v>94-74-6</v>
          </cell>
          <cell r="K441">
            <v>1382.4</v>
          </cell>
        </row>
        <row r="442">
          <cell r="D442" t="str">
            <v>94-81-5</v>
          </cell>
          <cell r="K442">
            <v>-1</v>
          </cell>
        </row>
        <row r="443">
          <cell r="D443" t="str">
            <v>13683-89-1</v>
          </cell>
          <cell r="K443">
            <v>-1</v>
          </cell>
        </row>
        <row r="444">
          <cell r="D444" t="str">
            <v>6923-22-4</v>
          </cell>
          <cell r="K444">
            <v>-1</v>
          </cell>
        </row>
        <row r="445">
          <cell r="D445" t="str">
            <v>159381-10-9</v>
          </cell>
          <cell r="K445">
            <v>-1</v>
          </cell>
        </row>
        <row r="446">
          <cell r="D446" t="str">
            <v>7439-95-4</v>
          </cell>
          <cell r="K446">
            <v>-1</v>
          </cell>
        </row>
        <row r="447">
          <cell r="D447" t="str">
            <v>1746-81-2</v>
          </cell>
          <cell r="K447">
            <v>1.9</v>
          </cell>
        </row>
        <row r="448">
          <cell r="D448" t="str">
            <v>7439-96-5</v>
          </cell>
          <cell r="K448">
            <v>-1</v>
          </cell>
        </row>
        <row r="449">
          <cell r="D449" t="str">
            <v>7439-98-7</v>
          </cell>
          <cell r="K449">
            <v>-1</v>
          </cell>
        </row>
        <row r="450">
          <cell r="D450" t="str">
            <v>68298-12-4</v>
          </cell>
          <cell r="K450">
            <v>-1</v>
          </cell>
        </row>
        <row r="451">
          <cell r="D451" t="str">
            <v>103-70-8</v>
          </cell>
          <cell r="K451">
            <v>-1</v>
          </cell>
        </row>
        <row r="452">
          <cell r="D452" t="str">
            <v>14798-03-9</v>
          </cell>
          <cell r="K452">
            <v>-1</v>
          </cell>
        </row>
        <row r="453">
          <cell r="D453" t="str">
            <v>99-97-8</v>
          </cell>
          <cell r="K453">
            <v>-1</v>
          </cell>
        </row>
        <row r="454">
          <cell r="D454" t="str">
            <v>761-65-9</v>
          </cell>
          <cell r="K454">
            <v>-1</v>
          </cell>
        </row>
        <row r="455">
          <cell r="D455" t="str">
            <v>14797-65-0</v>
          </cell>
          <cell r="K455">
            <v>-1</v>
          </cell>
        </row>
        <row r="456">
          <cell r="D456" t="str">
            <v>14797-55-8</v>
          </cell>
          <cell r="K456">
            <v>-1</v>
          </cell>
        </row>
        <row r="457">
          <cell r="D457" t="str">
            <v>9016-45-9</v>
          </cell>
          <cell r="K457">
            <v>-1</v>
          </cell>
        </row>
        <row r="458">
          <cell r="D458" t="str">
            <v>27176-93-8</v>
          </cell>
          <cell r="K458">
            <v>-1</v>
          </cell>
        </row>
        <row r="459">
          <cell r="D459" t="str">
            <v>139-13-9</v>
          </cell>
          <cell r="K459">
            <v>-1</v>
          </cell>
        </row>
        <row r="460">
          <cell r="D460" t="str">
            <v>7440-23-5</v>
          </cell>
          <cell r="K460">
            <v>-1</v>
          </cell>
        </row>
        <row r="461">
          <cell r="D461" t="str">
            <v>91-20-3</v>
          </cell>
          <cell r="K461">
            <v>-1</v>
          </cell>
        </row>
        <row r="462">
          <cell r="D462">
            <v>2023505</v>
          </cell>
          <cell r="K462">
            <v>-1</v>
          </cell>
        </row>
        <row r="463">
          <cell r="D463" t="str">
            <v>7440-00-8</v>
          </cell>
          <cell r="K463">
            <v>-1</v>
          </cell>
        </row>
        <row r="464">
          <cell r="D464" t="str">
            <v>7440-02-0</v>
          </cell>
          <cell r="K464">
            <v>-1</v>
          </cell>
        </row>
        <row r="465">
          <cell r="D465" t="str">
            <v>54464-57-2</v>
          </cell>
          <cell r="K465">
            <v>-1</v>
          </cell>
        </row>
        <row r="466">
          <cell r="D466" t="str">
            <v>19666-30-9</v>
          </cell>
          <cell r="K466">
            <v>-1</v>
          </cell>
        </row>
        <row r="467">
          <cell r="D467" t="str">
            <v>77732-09-3</v>
          </cell>
          <cell r="K467">
            <v>-1</v>
          </cell>
        </row>
        <row r="468">
          <cell r="D468" t="str">
            <v>66-79-5</v>
          </cell>
          <cell r="K468">
            <v>374.3</v>
          </cell>
        </row>
        <row r="469">
          <cell r="D469" t="str">
            <v>30558-43-1</v>
          </cell>
          <cell r="K469">
            <v>-1</v>
          </cell>
        </row>
        <row r="470">
          <cell r="D470" t="str">
            <v>23135-22-0</v>
          </cell>
          <cell r="K470">
            <v>-1</v>
          </cell>
        </row>
        <row r="471">
          <cell r="D471" t="str">
            <v>144651-06-9</v>
          </cell>
          <cell r="K471">
            <v>-1</v>
          </cell>
        </row>
        <row r="472">
          <cell r="D472" t="str">
            <v>1000-05-1</v>
          </cell>
          <cell r="K472">
            <v>-1</v>
          </cell>
        </row>
        <row r="473">
          <cell r="D473" t="str">
            <v>14698-29-4</v>
          </cell>
          <cell r="K473">
            <v>-1</v>
          </cell>
        </row>
        <row r="474">
          <cell r="D474" t="str">
            <v>6153-64-6</v>
          </cell>
          <cell r="K474">
            <v>-1</v>
          </cell>
        </row>
        <row r="475">
          <cell r="D475" t="str">
            <v>60044-26-0</v>
          </cell>
          <cell r="K475">
            <v>-1</v>
          </cell>
        </row>
        <row r="476">
          <cell r="D476" t="str">
            <v>189084-64-8</v>
          </cell>
          <cell r="K476">
            <v>-1</v>
          </cell>
        </row>
        <row r="477">
          <cell r="D477" t="str">
            <v>86029-64-3</v>
          </cell>
          <cell r="K477">
            <v>-1</v>
          </cell>
        </row>
        <row r="478">
          <cell r="D478" t="str">
            <v>182677-30-1</v>
          </cell>
          <cell r="K478">
            <v>-1</v>
          </cell>
        </row>
        <row r="479">
          <cell r="D479" t="str">
            <v>68631-49-2</v>
          </cell>
          <cell r="K479">
            <v>-1</v>
          </cell>
        </row>
        <row r="480">
          <cell r="D480" t="str">
            <v>207122-15-4</v>
          </cell>
          <cell r="K480">
            <v>-1</v>
          </cell>
        </row>
        <row r="481">
          <cell r="D481" t="str">
            <v>207122-16-5</v>
          </cell>
          <cell r="K481">
            <v>-1</v>
          </cell>
        </row>
        <row r="482">
          <cell r="D482" t="str">
            <v>189084-68-2</v>
          </cell>
          <cell r="K482">
            <v>-1</v>
          </cell>
        </row>
        <row r="483">
          <cell r="D483" t="str">
            <v>63387-28-0</v>
          </cell>
          <cell r="K483">
            <v>-1</v>
          </cell>
        </row>
        <row r="484">
          <cell r="D484" t="str">
            <v>437701-79-6</v>
          </cell>
          <cell r="K484">
            <v>-1</v>
          </cell>
        </row>
        <row r="485">
          <cell r="D485" t="str">
            <v>437701-78-5</v>
          </cell>
          <cell r="K485">
            <v>-1</v>
          </cell>
        </row>
        <row r="486">
          <cell r="D486" t="str">
            <v>1163-19-5</v>
          </cell>
          <cell r="K486">
            <v>-1</v>
          </cell>
        </row>
        <row r="487">
          <cell r="D487" t="str">
            <v>41318-75-6</v>
          </cell>
          <cell r="K487">
            <v>-1</v>
          </cell>
        </row>
        <row r="488">
          <cell r="D488" t="str">
            <v>5436-43-1</v>
          </cell>
          <cell r="K488">
            <v>-1</v>
          </cell>
        </row>
        <row r="489">
          <cell r="D489" t="str">
            <v>243982-82-3</v>
          </cell>
          <cell r="K489">
            <v>-1</v>
          </cell>
        </row>
        <row r="490">
          <cell r="D490" t="str">
            <v>189084-61-5</v>
          </cell>
          <cell r="K490">
            <v>-1</v>
          </cell>
        </row>
        <row r="491">
          <cell r="D491" t="str">
            <v>189084-62-6</v>
          </cell>
          <cell r="K491">
            <v>-1</v>
          </cell>
        </row>
        <row r="492">
          <cell r="D492" t="str">
            <v>189084-63-7</v>
          </cell>
          <cell r="K492">
            <v>-1</v>
          </cell>
        </row>
        <row r="493">
          <cell r="D493" t="str">
            <v>93703-48-1</v>
          </cell>
          <cell r="K493">
            <v>-1</v>
          </cell>
        </row>
        <row r="494">
          <cell r="D494" t="str">
            <v>182346-21-0</v>
          </cell>
          <cell r="K494">
            <v>-1</v>
          </cell>
        </row>
        <row r="495">
          <cell r="D495" t="str">
            <v>60348-60-9</v>
          </cell>
          <cell r="K495">
            <v>-1</v>
          </cell>
        </row>
        <row r="496">
          <cell r="D496" t="str">
            <v>37680-73-2</v>
          </cell>
          <cell r="K496">
            <v>-1</v>
          </cell>
        </row>
        <row r="497">
          <cell r="D497" t="str">
            <v>31508-00-6</v>
          </cell>
          <cell r="K497">
            <v>-1</v>
          </cell>
        </row>
        <row r="498">
          <cell r="D498" t="str">
            <v>35065-28-2</v>
          </cell>
          <cell r="K498">
            <v>-1</v>
          </cell>
        </row>
        <row r="499">
          <cell r="D499" t="str">
            <v>35065-27-1</v>
          </cell>
          <cell r="K499">
            <v>-1</v>
          </cell>
        </row>
        <row r="500">
          <cell r="D500" t="str">
            <v>35065-29-3</v>
          </cell>
          <cell r="K500">
            <v>-1</v>
          </cell>
        </row>
        <row r="501">
          <cell r="D501" t="str">
            <v>7012-37-5</v>
          </cell>
          <cell r="K501">
            <v>-1</v>
          </cell>
        </row>
        <row r="502">
          <cell r="D502" t="str">
            <v>35693-99-3</v>
          </cell>
          <cell r="K502">
            <v>-1</v>
          </cell>
        </row>
        <row r="503">
          <cell r="D503" t="str">
            <v>1746-01-6</v>
          </cell>
          <cell r="K503">
            <v>-1</v>
          </cell>
        </row>
        <row r="504">
          <cell r="D504" t="str">
            <v>40321-76-4</v>
          </cell>
          <cell r="K504">
            <v>-1</v>
          </cell>
        </row>
        <row r="505">
          <cell r="D505" t="str">
            <v>39227-28-6</v>
          </cell>
          <cell r="K505">
            <v>-1</v>
          </cell>
        </row>
        <row r="506">
          <cell r="D506" t="str">
            <v>57653-85-7</v>
          </cell>
          <cell r="K506">
            <v>-1</v>
          </cell>
        </row>
        <row r="507">
          <cell r="D507" t="str">
            <v>19408-74-3</v>
          </cell>
          <cell r="K507">
            <v>-1</v>
          </cell>
        </row>
        <row r="508">
          <cell r="D508" t="str">
            <v>35822-46-9</v>
          </cell>
          <cell r="K508">
            <v>-1</v>
          </cell>
        </row>
        <row r="509">
          <cell r="D509" t="str">
            <v>3268-87-9</v>
          </cell>
          <cell r="K509">
            <v>-1</v>
          </cell>
        </row>
        <row r="510">
          <cell r="D510" t="str">
            <v>57117-43-8</v>
          </cell>
          <cell r="K510">
            <v>-1</v>
          </cell>
        </row>
        <row r="511">
          <cell r="D511" t="str">
            <v>57117-31-4</v>
          </cell>
          <cell r="K511">
            <v>-1</v>
          </cell>
        </row>
        <row r="512">
          <cell r="D512" t="str">
            <v>70648-26-9</v>
          </cell>
          <cell r="K512">
            <v>-1</v>
          </cell>
        </row>
        <row r="513">
          <cell r="D513" t="str">
            <v>57117-44-9</v>
          </cell>
          <cell r="K513">
            <v>-1</v>
          </cell>
        </row>
        <row r="514">
          <cell r="D514" t="str">
            <v>72918-21-9</v>
          </cell>
          <cell r="K514">
            <v>-1</v>
          </cell>
        </row>
        <row r="515">
          <cell r="D515" t="str">
            <v>60851-34-5</v>
          </cell>
          <cell r="K515">
            <v>-1</v>
          </cell>
        </row>
        <row r="516">
          <cell r="D516" t="str">
            <v>67562-39-4</v>
          </cell>
          <cell r="K516">
            <v>-1</v>
          </cell>
        </row>
        <row r="517">
          <cell r="D517" t="str">
            <v>55673-89-7</v>
          </cell>
          <cell r="K517">
            <v>-1</v>
          </cell>
        </row>
        <row r="518">
          <cell r="D518" t="str">
            <v>39001-02-0</v>
          </cell>
          <cell r="K518">
            <v>-1</v>
          </cell>
        </row>
        <row r="519">
          <cell r="D519" t="str">
            <v>51207-31-9</v>
          </cell>
          <cell r="K519">
            <v>-1</v>
          </cell>
        </row>
        <row r="520">
          <cell r="D520" t="str">
            <v>57117-41-6</v>
          </cell>
          <cell r="K520">
            <v>-1</v>
          </cell>
        </row>
        <row r="521">
          <cell r="D521" t="str">
            <v>375-22-4</v>
          </cell>
          <cell r="K521">
            <v>-1</v>
          </cell>
        </row>
        <row r="522">
          <cell r="D522" t="str">
            <v>67905-19-5</v>
          </cell>
          <cell r="K522">
            <v>-1</v>
          </cell>
        </row>
        <row r="523">
          <cell r="D523" t="str">
            <v>16517-11-6</v>
          </cell>
          <cell r="K523">
            <v>-1</v>
          </cell>
        </row>
        <row r="524">
          <cell r="D524" t="str">
            <v>30334-69-1</v>
          </cell>
          <cell r="K524">
            <v>-1</v>
          </cell>
        </row>
        <row r="525">
          <cell r="D525" t="str">
            <v>335-76-2</v>
          </cell>
          <cell r="K525">
            <v>-1</v>
          </cell>
        </row>
        <row r="526">
          <cell r="D526" t="str">
            <v>307-55-1</v>
          </cell>
          <cell r="K526">
            <v>-1</v>
          </cell>
        </row>
        <row r="527">
          <cell r="D527" t="str">
            <v>375-85-9</v>
          </cell>
          <cell r="K527">
            <v>-1</v>
          </cell>
        </row>
        <row r="528">
          <cell r="D528" t="str">
            <v>307-24-4</v>
          </cell>
          <cell r="K528">
            <v>1.9</v>
          </cell>
        </row>
        <row r="529">
          <cell r="D529" t="str">
            <v>375-95-1</v>
          </cell>
          <cell r="K529">
            <v>-1</v>
          </cell>
        </row>
        <row r="530">
          <cell r="D530" t="str">
            <v>754-91-6</v>
          </cell>
          <cell r="K530">
            <v>-1</v>
          </cell>
        </row>
        <row r="531">
          <cell r="D531" t="str">
            <v>2706-90-3</v>
          </cell>
          <cell r="K531">
            <v>-1</v>
          </cell>
        </row>
        <row r="532">
          <cell r="D532" t="str">
            <v>72629-94-8</v>
          </cell>
          <cell r="K532">
            <v>-1</v>
          </cell>
        </row>
        <row r="533">
          <cell r="D533" t="str">
            <v>376-06-7</v>
          </cell>
          <cell r="K533">
            <v>-1</v>
          </cell>
        </row>
        <row r="534">
          <cell r="D534" t="str">
            <v>2058-94-8</v>
          </cell>
          <cell r="K534">
            <v>-1</v>
          </cell>
        </row>
        <row r="535">
          <cell r="D535" t="str">
            <v>27083-27-8</v>
          </cell>
          <cell r="K535">
            <v>-1</v>
          </cell>
        </row>
        <row r="536">
          <cell r="D536" t="str">
            <v>14265-44-2</v>
          </cell>
          <cell r="K536">
            <v>-1</v>
          </cell>
        </row>
        <row r="537">
          <cell r="D537" t="str">
            <v>7439-92-1</v>
          </cell>
          <cell r="K537">
            <v>-1</v>
          </cell>
        </row>
        <row r="538">
          <cell r="D538">
            <v>2023568</v>
          </cell>
          <cell r="K538">
            <v>-1</v>
          </cell>
        </row>
        <row r="539">
          <cell r="D539" t="str">
            <v>527-20-8</v>
          </cell>
          <cell r="K539">
            <v>-1</v>
          </cell>
        </row>
        <row r="540">
          <cell r="D540" t="str">
            <v>608-93-5</v>
          </cell>
          <cell r="K540">
            <v>-1</v>
          </cell>
        </row>
        <row r="541">
          <cell r="D541" t="str">
            <v>87-86-5</v>
          </cell>
          <cell r="K541">
            <v>-1</v>
          </cell>
        </row>
        <row r="542">
          <cell r="D542" t="str">
            <v>82-68-8</v>
          </cell>
          <cell r="K542">
            <v>-1</v>
          </cell>
        </row>
        <row r="543">
          <cell r="D543" t="str">
            <v>1825-21-4</v>
          </cell>
          <cell r="K543">
            <v>-1</v>
          </cell>
        </row>
        <row r="544">
          <cell r="D544" t="str">
            <v>7440-10-0</v>
          </cell>
          <cell r="K544">
            <v>-1</v>
          </cell>
        </row>
        <row r="545">
          <cell r="D545">
            <v>2023600</v>
          </cell>
          <cell r="K545">
            <v>-1</v>
          </cell>
        </row>
        <row r="546">
          <cell r="D546" t="str">
            <v>129-00-0</v>
          </cell>
          <cell r="K546">
            <v>-1</v>
          </cell>
        </row>
        <row r="547">
          <cell r="D547" t="str">
            <v>7440-17-7</v>
          </cell>
          <cell r="K547">
            <v>-1</v>
          </cell>
        </row>
        <row r="548">
          <cell r="D548" t="str">
            <v>7440-15-5</v>
          </cell>
          <cell r="K548">
            <v>-1</v>
          </cell>
        </row>
        <row r="549">
          <cell r="D549" t="str">
            <v>7440-18-8</v>
          </cell>
          <cell r="K549">
            <v>-1</v>
          </cell>
        </row>
        <row r="550">
          <cell r="D550" t="str">
            <v>18496-25-8</v>
          </cell>
          <cell r="K550">
            <v>-1</v>
          </cell>
        </row>
        <row r="551">
          <cell r="D551" t="str">
            <v>14808-79-8</v>
          </cell>
          <cell r="K551">
            <v>-1</v>
          </cell>
        </row>
        <row r="552">
          <cell r="D552" t="str">
            <v>7440-36-0</v>
          </cell>
          <cell r="K552">
            <v>-1</v>
          </cell>
        </row>
        <row r="553">
          <cell r="D553" t="str">
            <v>7440-20-2</v>
          </cell>
          <cell r="K553">
            <v>-1</v>
          </cell>
        </row>
        <row r="554">
          <cell r="D554" t="str">
            <v>7782-49-2</v>
          </cell>
          <cell r="K554">
            <v>-1</v>
          </cell>
        </row>
        <row r="555">
          <cell r="D555" t="str">
            <v>7440-21-3</v>
          </cell>
          <cell r="K555">
            <v>-1</v>
          </cell>
        </row>
        <row r="556">
          <cell r="D556" t="str">
            <v>7440-19-9</v>
          </cell>
          <cell r="K556">
            <v>-1</v>
          </cell>
        </row>
        <row r="557">
          <cell r="D557" t="str">
            <v>87392-12-9</v>
          </cell>
          <cell r="K557">
            <v>-1</v>
          </cell>
        </row>
        <row r="558">
          <cell r="D558" t="str">
            <v>7440-31-5</v>
          </cell>
          <cell r="K558">
            <v>-1</v>
          </cell>
        </row>
        <row r="559">
          <cell r="D559" t="str">
            <v>7440-24-6</v>
          </cell>
          <cell r="K559">
            <v>-1</v>
          </cell>
        </row>
        <row r="560">
          <cell r="D560" t="str">
            <v>115-96-8</v>
          </cell>
          <cell r="K560">
            <v>-1</v>
          </cell>
        </row>
        <row r="561">
          <cell r="D561" t="str">
            <v>79-94-7</v>
          </cell>
          <cell r="K561">
            <v>-1</v>
          </cell>
        </row>
        <row r="562">
          <cell r="D562" t="str">
            <v>1461-25-2</v>
          </cell>
          <cell r="K562">
            <v>-1</v>
          </cell>
        </row>
        <row r="563">
          <cell r="D563" t="str">
            <v>56-23-5</v>
          </cell>
          <cell r="K563">
            <v>-1</v>
          </cell>
        </row>
        <row r="564">
          <cell r="D564" t="str">
            <v>25322-20-7</v>
          </cell>
          <cell r="K564">
            <v>-1</v>
          </cell>
        </row>
        <row r="565">
          <cell r="D565" t="str">
            <v>127-18-4</v>
          </cell>
          <cell r="K565">
            <v>-1</v>
          </cell>
        </row>
        <row r="566">
          <cell r="D566" t="str">
            <v>961-11-5</v>
          </cell>
          <cell r="K566">
            <v>-1</v>
          </cell>
        </row>
        <row r="567">
          <cell r="D567" t="str">
            <v>1469-48-3</v>
          </cell>
          <cell r="K567">
            <v>31.181818181818183</v>
          </cell>
        </row>
        <row r="568">
          <cell r="D568" t="str">
            <v>109-99-9</v>
          </cell>
          <cell r="K568">
            <v>-1</v>
          </cell>
        </row>
        <row r="569">
          <cell r="D569" t="str">
            <v>60-54-8</v>
          </cell>
          <cell r="K569">
            <v>-1</v>
          </cell>
        </row>
        <row r="570">
          <cell r="D570" t="str">
            <v>112281-77-3</v>
          </cell>
          <cell r="K570">
            <v>-1</v>
          </cell>
        </row>
        <row r="571">
          <cell r="D571" t="str">
            <v>7696-12-0</v>
          </cell>
          <cell r="K571">
            <v>-1</v>
          </cell>
        </row>
        <row r="572">
          <cell r="D572" t="str">
            <v>37853-61-5</v>
          </cell>
          <cell r="K572">
            <v>-1</v>
          </cell>
        </row>
        <row r="573">
          <cell r="D573" t="str">
            <v>75-25-2</v>
          </cell>
          <cell r="K573">
            <v>-1</v>
          </cell>
        </row>
        <row r="574">
          <cell r="D574" t="str">
            <v>512-56-1</v>
          </cell>
          <cell r="K574">
            <v>-1</v>
          </cell>
        </row>
        <row r="575">
          <cell r="D575" t="str">
            <v>1741-01-1</v>
          </cell>
          <cell r="K575">
            <v>-1</v>
          </cell>
        </row>
        <row r="576">
          <cell r="D576" t="str">
            <v>121-44-8</v>
          </cell>
          <cell r="K576">
            <v>-1</v>
          </cell>
        </row>
        <row r="577">
          <cell r="D577" t="str">
            <v>78-40-0</v>
          </cell>
          <cell r="K577">
            <v>5.6</v>
          </cell>
        </row>
        <row r="578">
          <cell r="D578" t="str">
            <v>77-93-0</v>
          </cell>
          <cell r="K578">
            <v>36</v>
          </cell>
        </row>
        <row r="579">
          <cell r="D579" t="str">
            <v>126-73-8</v>
          </cell>
          <cell r="K579">
            <v>-1</v>
          </cell>
        </row>
        <row r="580">
          <cell r="D580" t="str">
            <v>36643-28-4</v>
          </cell>
          <cell r="K580">
            <v>-1</v>
          </cell>
        </row>
        <row r="581">
          <cell r="D581" t="str">
            <v>21564-17-0</v>
          </cell>
          <cell r="K581">
            <v>-1</v>
          </cell>
        </row>
        <row r="582">
          <cell r="D582" t="str">
            <v>12002-48-1</v>
          </cell>
          <cell r="K582">
            <v>-1</v>
          </cell>
        </row>
        <row r="583">
          <cell r="D583" t="str">
            <v>67-66-3</v>
          </cell>
          <cell r="K583">
            <v>-1</v>
          </cell>
        </row>
        <row r="584">
          <cell r="D584" t="str">
            <v>79-01-6</v>
          </cell>
          <cell r="K584">
            <v>-1</v>
          </cell>
        </row>
        <row r="585">
          <cell r="D585" t="str">
            <v>13674-84-5</v>
          </cell>
          <cell r="K585">
            <v>-1</v>
          </cell>
        </row>
        <row r="586">
          <cell r="D586" t="str">
            <v>76-03-9</v>
          </cell>
          <cell r="K586">
            <v>-1</v>
          </cell>
        </row>
        <row r="587">
          <cell r="D587" t="str">
            <v>52-68-6</v>
          </cell>
          <cell r="K587">
            <v>-1</v>
          </cell>
        </row>
        <row r="588">
          <cell r="D588" t="str">
            <v>143-24-8</v>
          </cell>
          <cell r="K588">
            <v>3508.818181818182</v>
          </cell>
        </row>
        <row r="589">
          <cell r="D589" t="str">
            <v>76-05-1</v>
          </cell>
          <cell r="K589">
            <v>-1</v>
          </cell>
        </row>
        <row r="590">
          <cell r="D590" t="str">
            <v>115-86-6</v>
          </cell>
          <cell r="K590">
            <v>0.60000000000000009</v>
          </cell>
        </row>
        <row r="591">
          <cell r="D591" t="str">
            <v>668-34-8</v>
          </cell>
          <cell r="K591">
            <v>-1</v>
          </cell>
        </row>
        <row r="592">
          <cell r="D592" t="str">
            <v>3878-45-3</v>
          </cell>
          <cell r="K592">
            <v>-1</v>
          </cell>
        </row>
        <row r="593">
          <cell r="D593" t="str">
            <v>791-28-6</v>
          </cell>
          <cell r="K593">
            <v>363.2</v>
          </cell>
        </row>
        <row r="594">
          <cell r="D594" t="str">
            <v>7440-25-7</v>
          </cell>
          <cell r="K594">
            <v>-1</v>
          </cell>
        </row>
        <row r="595">
          <cell r="D595" t="str">
            <v>43121-43-3</v>
          </cell>
          <cell r="K595">
            <v>-1</v>
          </cell>
        </row>
        <row r="596">
          <cell r="D596" t="str">
            <v>55219-65-3</v>
          </cell>
          <cell r="K596">
            <v>-1</v>
          </cell>
        </row>
        <row r="597">
          <cell r="D597" t="str">
            <v>2303-17-5</v>
          </cell>
          <cell r="K597">
            <v>-1</v>
          </cell>
        </row>
        <row r="598">
          <cell r="D598" t="str">
            <v>24017-47-8</v>
          </cell>
          <cell r="K598">
            <v>-1</v>
          </cell>
        </row>
        <row r="599">
          <cell r="D599" t="str">
            <v>7440-27-9</v>
          </cell>
          <cell r="K599">
            <v>-1</v>
          </cell>
        </row>
        <row r="600">
          <cell r="D600" t="str">
            <v>101200-48-0</v>
          </cell>
          <cell r="K600">
            <v>-1</v>
          </cell>
        </row>
        <row r="601">
          <cell r="D601" t="str">
            <v>101-20-2</v>
          </cell>
          <cell r="K601">
            <v>-1</v>
          </cell>
        </row>
        <row r="602">
          <cell r="D602" t="str">
            <v>55335-06-3</v>
          </cell>
          <cell r="K602">
            <v>-1</v>
          </cell>
        </row>
        <row r="603">
          <cell r="D603" t="str">
            <v>1330-78-5</v>
          </cell>
          <cell r="K603">
            <v>-1</v>
          </cell>
        </row>
        <row r="604">
          <cell r="D604" t="str">
            <v>13494-80-9</v>
          </cell>
          <cell r="K604">
            <v>-1</v>
          </cell>
        </row>
        <row r="605">
          <cell r="D605" t="str">
            <v>68694-11-1</v>
          </cell>
          <cell r="K605">
            <v>-1</v>
          </cell>
        </row>
        <row r="606">
          <cell r="D606" t="str">
            <v>1582-09-8</v>
          </cell>
          <cell r="K606">
            <v>-1</v>
          </cell>
        </row>
        <row r="607">
          <cell r="D607" t="str">
            <v>126535-15-7</v>
          </cell>
          <cell r="K607">
            <v>-1</v>
          </cell>
        </row>
        <row r="608">
          <cell r="D608" t="str">
            <v>141517-21-7</v>
          </cell>
          <cell r="K608">
            <v>-1</v>
          </cell>
        </row>
        <row r="609">
          <cell r="D609" t="str">
            <v>7440-29-1</v>
          </cell>
          <cell r="K609">
            <v>-1</v>
          </cell>
        </row>
        <row r="610">
          <cell r="D610" t="str">
            <v>144-11-6</v>
          </cell>
          <cell r="K610">
            <v>-1</v>
          </cell>
        </row>
        <row r="611">
          <cell r="D611" t="str">
            <v>7440-32-6</v>
          </cell>
          <cell r="K611">
            <v>-1</v>
          </cell>
        </row>
        <row r="612">
          <cell r="D612" t="str">
            <v>126-71-6</v>
          </cell>
          <cell r="K612">
            <v>-1</v>
          </cell>
        </row>
        <row r="613">
          <cell r="D613" t="str">
            <v>7440-28-0</v>
          </cell>
          <cell r="K613">
            <v>-1</v>
          </cell>
        </row>
        <row r="614">
          <cell r="D614" t="str">
            <v>7440-30-4</v>
          </cell>
          <cell r="K614">
            <v>-1</v>
          </cell>
        </row>
        <row r="615">
          <cell r="D615" t="str">
            <v>2686-99-9</v>
          </cell>
          <cell r="K615">
            <v>-1</v>
          </cell>
        </row>
        <row r="616">
          <cell r="D616" t="str">
            <v>95266-40-3</v>
          </cell>
          <cell r="K616">
            <v>-1</v>
          </cell>
        </row>
        <row r="617">
          <cell r="D617" t="str">
            <v>108-88-3</v>
          </cell>
          <cell r="K617">
            <v>-1</v>
          </cell>
        </row>
        <row r="618">
          <cell r="D618" t="str">
            <v>7440-61-1</v>
          </cell>
          <cell r="K618">
            <v>-1</v>
          </cell>
        </row>
        <row r="619">
          <cell r="D619" t="str">
            <v>7440-62-2</v>
          </cell>
          <cell r="K619">
            <v>-1</v>
          </cell>
        </row>
        <row r="620">
          <cell r="D620" t="str">
            <v>7440-33-7</v>
          </cell>
          <cell r="K620">
            <v>-1</v>
          </cell>
        </row>
        <row r="621">
          <cell r="D621" t="str">
            <v>7440-65-5</v>
          </cell>
          <cell r="K621">
            <v>-1</v>
          </cell>
        </row>
        <row r="622">
          <cell r="D622" t="str">
            <v>7440-64-4</v>
          </cell>
          <cell r="K622">
            <v>-1</v>
          </cell>
        </row>
        <row r="623">
          <cell r="D623" t="str">
            <v>7440-66-6</v>
          </cell>
          <cell r="K623">
            <v>-1</v>
          </cell>
        </row>
        <row r="624">
          <cell r="D624" t="str">
            <v>13463-41-7</v>
          </cell>
          <cell r="K624">
            <v>-1</v>
          </cell>
        </row>
        <row r="625">
          <cell r="D625" t="str">
            <v>7440-67-7</v>
          </cell>
          <cell r="K625">
            <v>-1</v>
          </cell>
        </row>
        <row r="626">
          <cell r="D626" t="str">
            <v>98-83-9</v>
          </cell>
          <cell r="K626">
            <v>-1</v>
          </cell>
        </row>
        <row r="627">
          <cell r="D627" t="str">
            <v>319-84-6</v>
          </cell>
          <cell r="K627">
            <v>-1</v>
          </cell>
        </row>
        <row r="628">
          <cell r="D628" t="str">
            <v>71751-41-2</v>
          </cell>
          <cell r="K628">
            <v>-1</v>
          </cell>
        </row>
        <row r="629">
          <cell r="D629" t="str">
            <v>260-94-6</v>
          </cell>
          <cell r="K629">
            <v>-1</v>
          </cell>
        </row>
        <row r="630">
          <cell r="D630" t="str">
            <v>107-13-1</v>
          </cell>
          <cell r="K630">
            <v>-1</v>
          </cell>
        </row>
        <row r="631">
          <cell r="D631" t="str">
            <v>74070-46-5</v>
          </cell>
          <cell r="K631">
            <v>-1</v>
          </cell>
        </row>
        <row r="632">
          <cell r="D632" t="str">
            <v>67375-30-8</v>
          </cell>
          <cell r="K632">
            <v>-1</v>
          </cell>
        </row>
        <row r="633">
          <cell r="D633" t="str">
            <v>57960-19-7</v>
          </cell>
          <cell r="K633">
            <v>-1</v>
          </cell>
        </row>
        <row r="634">
          <cell r="D634" t="str">
            <v>55589-62-3</v>
          </cell>
          <cell r="K634">
            <v>-1</v>
          </cell>
        </row>
        <row r="635">
          <cell r="D635" t="str">
            <v>160430-64-8</v>
          </cell>
          <cell r="K635">
            <v>8.3333333333333339</v>
          </cell>
        </row>
        <row r="636">
          <cell r="D636" t="str">
            <v>75-05-8</v>
          </cell>
          <cell r="K636">
            <v>-1</v>
          </cell>
        </row>
        <row r="637">
          <cell r="D637" t="str">
            <v>21312-10-7</v>
          </cell>
          <cell r="K637">
            <v>11.219999999999997</v>
          </cell>
        </row>
        <row r="638">
          <cell r="D638" t="str">
            <v>959-98-8</v>
          </cell>
          <cell r="K638">
            <v>-1</v>
          </cell>
        </row>
        <row r="639">
          <cell r="D639" t="str">
            <v>15972-60-8</v>
          </cell>
          <cell r="K639">
            <v>-1</v>
          </cell>
        </row>
        <row r="640">
          <cell r="D640" t="str">
            <v>1646-87-3</v>
          </cell>
          <cell r="K640">
            <v>-1</v>
          </cell>
        </row>
        <row r="641">
          <cell r="D641" t="str">
            <v>116-06-3</v>
          </cell>
          <cell r="K641">
            <v>-1</v>
          </cell>
        </row>
        <row r="642">
          <cell r="D642" t="str">
            <v>1646-88-4</v>
          </cell>
          <cell r="K642">
            <v>-1</v>
          </cell>
        </row>
        <row r="643">
          <cell r="D643" t="str">
            <v>309-00-2</v>
          </cell>
          <cell r="K643">
            <v>-1</v>
          </cell>
        </row>
        <row r="644">
          <cell r="D644" t="str">
            <v>81403-80-7</v>
          </cell>
          <cell r="K644">
            <v>-1</v>
          </cell>
        </row>
        <row r="645">
          <cell r="D645" t="str">
            <v>584-79-2</v>
          </cell>
          <cell r="K645">
            <v>59.4</v>
          </cell>
        </row>
        <row r="646">
          <cell r="D646" t="str">
            <v>83130-01-2</v>
          </cell>
          <cell r="K646">
            <v>-1</v>
          </cell>
        </row>
        <row r="647">
          <cell r="D647" t="str">
            <v>28981-97-7</v>
          </cell>
          <cell r="K647">
            <v>0.8633333333333334</v>
          </cell>
        </row>
        <row r="648">
          <cell r="D648" t="str">
            <v>117-96-4</v>
          </cell>
          <cell r="K648">
            <v>-1</v>
          </cell>
        </row>
        <row r="649">
          <cell r="D649" t="str">
            <v>120923-37-7</v>
          </cell>
          <cell r="K649">
            <v>-1</v>
          </cell>
        </row>
        <row r="650">
          <cell r="D650" t="str">
            <v>1951-25-3</v>
          </cell>
          <cell r="K650">
            <v>-1</v>
          </cell>
        </row>
        <row r="651">
          <cell r="D651" t="str">
            <v>69-53-4</v>
          </cell>
          <cell r="K651">
            <v>7.15</v>
          </cell>
        </row>
        <row r="652">
          <cell r="D652" t="str">
            <v>348635-87-0</v>
          </cell>
          <cell r="K652">
            <v>-1</v>
          </cell>
        </row>
        <row r="653">
          <cell r="D653" t="str">
            <v>834-12-8</v>
          </cell>
          <cell r="K653">
            <v>22</v>
          </cell>
        </row>
        <row r="654">
          <cell r="D654" t="str">
            <v>865318-97-4</v>
          </cell>
          <cell r="K654">
            <v>-1</v>
          </cell>
        </row>
        <row r="655">
          <cell r="D655" t="str">
            <v>50-48-6</v>
          </cell>
          <cell r="K655">
            <v>15.75</v>
          </cell>
        </row>
        <row r="656">
          <cell r="D656" t="str">
            <v>26787-78-0</v>
          </cell>
          <cell r="K656">
            <v>78.888888888888886</v>
          </cell>
        </row>
        <row r="657">
          <cell r="D657" t="str">
            <v>23893-13-2</v>
          </cell>
          <cell r="K657">
            <v>-1</v>
          </cell>
        </row>
        <row r="658">
          <cell r="D658" t="str">
            <v>84-65-1</v>
          </cell>
          <cell r="K658">
            <v>-1</v>
          </cell>
        </row>
        <row r="659">
          <cell r="D659" t="str">
            <v>140-57-8</v>
          </cell>
          <cell r="K659">
            <v>-1</v>
          </cell>
        </row>
        <row r="660">
          <cell r="D660" t="str">
            <v>1332-21-4</v>
          </cell>
          <cell r="K660">
            <v>-1</v>
          </cell>
        </row>
        <row r="661">
          <cell r="D661" t="str">
            <v>3337-71-1</v>
          </cell>
          <cell r="K661">
            <v>-1</v>
          </cell>
        </row>
        <row r="662">
          <cell r="D662" t="str">
            <v>50-78-2</v>
          </cell>
          <cell r="K662">
            <v>12.142857142857142</v>
          </cell>
        </row>
        <row r="663">
          <cell r="D663" t="str">
            <v>22839-47-0</v>
          </cell>
          <cell r="K663">
            <v>-1</v>
          </cell>
        </row>
        <row r="664">
          <cell r="D664" t="str">
            <v>29122-68-7</v>
          </cell>
          <cell r="K664">
            <v>70.454545454545453</v>
          </cell>
        </row>
        <row r="665">
          <cell r="D665" t="str">
            <v>1610-17-9</v>
          </cell>
          <cell r="K665">
            <v>-1</v>
          </cell>
        </row>
        <row r="666">
          <cell r="D666" t="str">
            <v>134523-00-5</v>
          </cell>
          <cell r="K666">
            <v>246.90909090909091</v>
          </cell>
        </row>
        <row r="667">
          <cell r="D667" t="str">
            <v>1912-24-9</v>
          </cell>
          <cell r="K667">
            <v>69.75</v>
          </cell>
        </row>
        <row r="668">
          <cell r="D668" t="str">
            <v>60207-31-0</v>
          </cell>
          <cell r="K668">
            <v>-1</v>
          </cell>
        </row>
        <row r="669">
          <cell r="D669" t="str">
            <v>58581-89-8</v>
          </cell>
          <cell r="K669">
            <v>-1</v>
          </cell>
        </row>
        <row r="670">
          <cell r="D670" t="str">
            <v>35575-96-3</v>
          </cell>
          <cell r="K670">
            <v>-1</v>
          </cell>
        </row>
        <row r="671">
          <cell r="D671" t="str">
            <v>131860-33-8</v>
          </cell>
          <cell r="K671">
            <v>1.5</v>
          </cell>
        </row>
        <row r="672">
          <cell r="D672" t="str">
            <v>4658-28-0</v>
          </cell>
          <cell r="K672">
            <v>-1</v>
          </cell>
        </row>
        <row r="673">
          <cell r="D673" t="str">
            <v>120162-55-2</v>
          </cell>
          <cell r="K673">
            <v>-1</v>
          </cell>
        </row>
        <row r="674">
          <cell r="D674" t="str">
            <v>83905-01-5</v>
          </cell>
          <cell r="K674">
            <v>11.6</v>
          </cell>
        </row>
        <row r="675">
          <cell r="D675" t="str">
            <v>319-85-7</v>
          </cell>
          <cell r="K675">
            <v>-1</v>
          </cell>
        </row>
        <row r="676">
          <cell r="D676" t="str">
            <v>18751-99-0</v>
          </cell>
          <cell r="K676">
            <v>-1</v>
          </cell>
        </row>
        <row r="677">
          <cell r="D677" t="str">
            <v>33213-65-9</v>
          </cell>
          <cell r="K677">
            <v>-1</v>
          </cell>
        </row>
        <row r="678">
          <cell r="D678" t="str">
            <v>113614-08-7</v>
          </cell>
          <cell r="K678">
            <v>-1</v>
          </cell>
        </row>
        <row r="679">
          <cell r="D679" t="str">
            <v>22781-23-3</v>
          </cell>
          <cell r="K679">
            <v>-1</v>
          </cell>
        </row>
        <row r="680">
          <cell r="D680" t="str">
            <v>1861-40-1</v>
          </cell>
          <cell r="K680">
            <v>-1</v>
          </cell>
        </row>
        <row r="681">
          <cell r="D681" t="str">
            <v>71626-11-4</v>
          </cell>
          <cell r="K681">
            <v>-1</v>
          </cell>
        </row>
        <row r="682">
          <cell r="D682" t="str">
            <v>98243-83-5</v>
          </cell>
          <cell r="K682">
            <v>-1</v>
          </cell>
        </row>
        <row r="683">
          <cell r="D683" t="str">
            <v>177406-68-7</v>
          </cell>
          <cell r="K683">
            <v>-1</v>
          </cell>
        </row>
        <row r="684">
          <cell r="D684" t="str">
            <v>25057-89-0</v>
          </cell>
          <cell r="K684">
            <v>15.9</v>
          </cell>
        </row>
        <row r="685">
          <cell r="D685" t="str">
            <v>85-68-7</v>
          </cell>
          <cell r="K685">
            <v>-1</v>
          </cell>
        </row>
        <row r="686">
          <cell r="D686" t="str">
            <v>100-44-7</v>
          </cell>
          <cell r="K686">
            <v>-1</v>
          </cell>
        </row>
        <row r="687">
          <cell r="D687" t="str">
            <v>965-32-2</v>
          </cell>
          <cell r="K687">
            <v>-1</v>
          </cell>
        </row>
        <row r="688">
          <cell r="D688" t="str">
            <v>139-08-2</v>
          </cell>
          <cell r="K688">
            <v>-1</v>
          </cell>
        </row>
        <row r="689">
          <cell r="D689" t="str">
            <v>122-18-9</v>
          </cell>
          <cell r="K689">
            <v>-1</v>
          </cell>
        </row>
        <row r="690">
          <cell r="D690" t="str">
            <v>122-19-0</v>
          </cell>
          <cell r="K690">
            <v>-1</v>
          </cell>
        </row>
        <row r="691">
          <cell r="D691" t="str">
            <v>959-55-7</v>
          </cell>
          <cell r="K691">
            <v>-1</v>
          </cell>
        </row>
        <row r="692">
          <cell r="D692" t="str">
            <v>94-09-7</v>
          </cell>
          <cell r="K692">
            <v>-1</v>
          </cell>
        </row>
        <row r="693">
          <cell r="D693" t="str">
            <v>65-85-0</v>
          </cell>
          <cell r="K693">
            <v>352.6</v>
          </cell>
        </row>
        <row r="694">
          <cell r="D694" t="str">
            <v>95-16-9</v>
          </cell>
          <cell r="K694">
            <v>1062.375</v>
          </cell>
        </row>
        <row r="695">
          <cell r="D695" t="str">
            <v>63659-18-7</v>
          </cell>
          <cell r="K695">
            <v>-1</v>
          </cell>
        </row>
        <row r="696">
          <cell r="D696" t="str">
            <v>41859-67-0</v>
          </cell>
          <cell r="K696">
            <v>316.60000000000002</v>
          </cell>
        </row>
        <row r="697">
          <cell r="D697" t="str">
            <v>42576-02-3</v>
          </cell>
          <cell r="K697">
            <v>-1</v>
          </cell>
        </row>
        <row r="698">
          <cell r="D698" t="str">
            <v>92-52-4</v>
          </cell>
          <cell r="K698">
            <v>-1</v>
          </cell>
        </row>
        <row r="699">
          <cell r="D699" t="str">
            <v>82657-04-3</v>
          </cell>
          <cell r="K699">
            <v>-1</v>
          </cell>
        </row>
        <row r="700">
          <cell r="D700" t="str">
            <v>514-65-8</v>
          </cell>
          <cell r="K700">
            <v>-1</v>
          </cell>
        </row>
        <row r="701">
          <cell r="D701" t="str">
            <v>111-96-6</v>
          </cell>
          <cell r="K701">
            <v>53</v>
          </cell>
        </row>
        <row r="702">
          <cell r="D702" t="str">
            <v>66722-44-9</v>
          </cell>
          <cell r="K702">
            <v>254.63636363636363</v>
          </cell>
        </row>
        <row r="703">
          <cell r="D703" t="str">
            <v>55179-31-2</v>
          </cell>
          <cell r="K703">
            <v>-1</v>
          </cell>
        </row>
        <row r="704">
          <cell r="D704" t="str">
            <v>581809-46-3</v>
          </cell>
          <cell r="K704">
            <v>-1</v>
          </cell>
        </row>
        <row r="705">
          <cell r="D705" t="str">
            <v>188425-85-6</v>
          </cell>
          <cell r="K705">
            <v>17.5</v>
          </cell>
        </row>
        <row r="706">
          <cell r="D706" t="str">
            <v>56073-10-0</v>
          </cell>
          <cell r="K706">
            <v>-1</v>
          </cell>
        </row>
        <row r="707">
          <cell r="D707" t="str">
            <v>314-40-9</v>
          </cell>
          <cell r="K707">
            <v>-1</v>
          </cell>
        </row>
        <row r="708">
          <cell r="D708" t="str">
            <v>28772-56-7</v>
          </cell>
          <cell r="K708">
            <v>-1</v>
          </cell>
        </row>
        <row r="709">
          <cell r="D709" t="str">
            <v>52-51-7</v>
          </cell>
          <cell r="K709">
            <v>-1</v>
          </cell>
        </row>
        <row r="710">
          <cell r="D710" t="str">
            <v>83-46-5</v>
          </cell>
          <cell r="K710">
            <v>-1</v>
          </cell>
        </row>
        <row r="711">
          <cell r="D711" t="str">
            <v>69327-76-0</v>
          </cell>
          <cell r="K711">
            <v>-1</v>
          </cell>
        </row>
        <row r="712">
          <cell r="D712" t="str">
            <v>52485-79-7</v>
          </cell>
          <cell r="K712">
            <v>4.0999999999999899</v>
          </cell>
        </row>
        <row r="713">
          <cell r="D713" t="str">
            <v>34911-55-2</v>
          </cell>
          <cell r="K713">
            <v>31</v>
          </cell>
        </row>
        <row r="714">
          <cell r="D714" t="str">
            <v>41483-43-6</v>
          </cell>
          <cell r="K714">
            <v>-1</v>
          </cell>
        </row>
        <row r="715">
          <cell r="D715" t="str">
            <v>23184-66-9</v>
          </cell>
          <cell r="K715">
            <v>-1</v>
          </cell>
        </row>
        <row r="716">
          <cell r="D716" t="str">
            <v>34681-10-2</v>
          </cell>
          <cell r="K716">
            <v>-1</v>
          </cell>
        </row>
        <row r="717">
          <cell r="D717" t="str">
            <v>34681-24-8</v>
          </cell>
          <cell r="K717">
            <v>-1</v>
          </cell>
        </row>
        <row r="718">
          <cell r="D718" t="str">
            <v>34681-23-7</v>
          </cell>
          <cell r="K718">
            <v>-1</v>
          </cell>
        </row>
        <row r="719">
          <cell r="D719" t="str">
            <v>2416-20-8</v>
          </cell>
          <cell r="K719">
            <v>-1</v>
          </cell>
        </row>
        <row r="720">
          <cell r="D720" t="str">
            <v>156-59-2</v>
          </cell>
          <cell r="K720">
            <v>-1</v>
          </cell>
        </row>
        <row r="721">
          <cell r="D721" t="str">
            <v>10061-01-5</v>
          </cell>
          <cell r="K721">
            <v>-1</v>
          </cell>
        </row>
        <row r="722">
          <cell r="D722" t="str">
            <v>5103-71-9</v>
          </cell>
          <cell r="K722">
            <v>-1</v>
          </cell>
        </row>
        <row r="723">
          <cell r="D723" t="str">
            <v>58-89-9</v>
          </cell>
          <cell r="K723">
            <v>-1</v>
          </cell>
        </row>
        <row r="724">
          <cell r="D724" t="str">
            <v>1024-57-3</v>
          </cell>
          <cell r="K724">
            <v>-1</v>
          </cell>
        </row>
        <row r="725">
          <cell r="D725" t="str">
            <v>22248-79-9</v>
          </cell>
          <cell r="K725">
            <v>-1</v>
          </cell>
        </row>
        <row r="726">
          <cell r="D726" t="str">
            <v>58-08-2</v>
          </cell>
          <cell r="K726">
            <v>2401.2727272727275</v>
          </cell>
        </row>
        <row r="727">
          <cell r="D727" t="str">
            <v>3144-16-9</v>
          </cell>
          <cell r="K727">
            <v>-1</v>
          </cell>
        </row>
        <row r="728">
          <cell r="D728" t="str">
            <v>154361-50-9</v>
          </cell>
          <cell r="K728">
            <v>-1</v>
          </cell>
        </row>
        <row r="729">
          <cell r="D729">
            <v>191906</v>
          </cell>
          <cell r="K729">
            <v>-1</v>
          </cell>
        </row>
        <row r="730">
          <cell r="D730" t="str">
            <v>133-06-2</v>
          </cell>
          <cell r="K730">
            <v>-1</v>
          </cell>
        </row>
        <row r="731">
          <cell r="D731">
            <v>1791337</v>
          </cell>
          <cell r="K731">
            <v>-1</v>
          </cell>
        </row>
        <row r="732">
          <cell r="D732" t="str">
            <v>10605-21-7</v>
          </cell>
          <cell r="K732">
            <v>38.545454545454547</v>
          </cell>
        </row>
        <row r="733">
          <cell r="D733" t="str">
            <v>1563-66-2</v>
          </cell>
          <cell r="K733">
            <v>-1</v>
          </cell>
        </row>
        <row r="734">
          <cell r="D734" t="str">
            <v>36507-30-9</v>
          </cell>
          <cell r="K734">
            <v>2.4428571428571431</v>
          </cell>
        </row>
        <row r="735">
          <cell r="D735" t="str">
            <v>63-25-2</v>
          </cell>
          <cell r="K735">
            <v>-1</v>
          </cell>
        </row>
        <row r="736">
          <cell r="D736" t="str">
            <v>55285-14-8</v>
          </cell>
          <cell r="K736">
            <v>-1</v>
          </cell>
        </row>
        <row r="737">
          <cell r="D737" t="str">
            <v>16118-49-3</v>
          </cell>
          <cell r="K737">
            <v>-1</v>
          </cell>
        </row>
        <row r="738">
          <cell r="D738" t="str">
            <v>128639-02-1</v>
          </cell>
          <cell r="K738">
            <v>-1</v>
          </cell>
        </row>
        <row r="739">
          <cell r="D739" t="str">
            <v>73384-59-5</v>
          </cell>
          <cell r="K739">
            <v>-1</v>
          </cell>
        </row>
        <row r="740">
          <cell r="D740" t="str">
            <v>53994-73-3</v>
          </cell>
          <cell r="K740">
            <v>18.218181818181815</v>
          </cell>
        </row>
        <row r="741">
          <cell r="D741" t="str">
            <v>50370-12-2</v>
          </cell>
          <cell r="K741">
            <v>-1</v>
          </cell>
        </row>
        <row r="742">
          <cell r="D742" t="str">
            <v>15686-71-2</v>
          </cell>
          <cell r="K742">
            <v>-1</v>
          </cell>
        </row>
        <row r="743">
          <cell r="D743" t="str">
            <v>55268-75-2</v>
          </cell>
          <cell r="K743">
            <v>-1</v>
          </cell>
        </row>
        <row r="744">
          <cell r="D744" t="str">
            <v>80370-57-6</v>
          </cell>
          <cell r="K744">
            <v>-1</v>
          </cell>
        </row>
        <row r="745">
          <cell r="D745" t="str">
            <v>79350-37-1</v>
          </cell>
          <cell r="K745">
            <v>-1</v>
          </cell>
        </row>
        <row r="746">
          <cell r="D746" t="str">
            <v>23783-98-4</v>
          </cell>
          <cell r="K746">
            <v>-1</v>
          </cell>
        </row>
        <row r="747">
          <cell r="D747" t="str">
            <v>500008-45-7</v>
          </cell>
          <cell r="K747">
            <v>-1</v>
          </cell>
        </row>
        <row r="748">
          <cell r="D748" t="str">
            <v>84332-86-5</v>
          </cell>
          <cell r="K748">
            <v>-1</v>
          </cell>
        </row>
        <row r="749">
          <cell r="D749" t="str">
            <v>57-88-5</v>
          </cell>
          <cell r="K749">
            <v>-1</v>
          </cell>
        </row>
        <row r="750">
          <cell r="D750" t="str">
            <v>92077-78-6</v>
          </cell>
          <cell r="K750">
            <v>-1</v>
          </cell>
        </row>
        <row r="751">
          <cell r="D751" t="str">
            <v>142891-20-1</v>
          </cell>
          <cell r="K751">
            <v>-1</v>
          </cell>
        </row>
        <row r="752">
          <cell r="D752" t="str">
            <v>143-50-0</v>
          </cell>
          <cell r="K752">
            <v>-1</v>
          </cell>
        </row>
        <row r="753">
          <cell r="D753" t="str">
            <v>15686-51-8</v>
          </cell>
          <cell r="K753">
            <v>-1</v>
          </cell>
        </row>
        <row r="754">
          <cell r="D754" t="str">
            <v>37148-27-9</v>
          </cell>
          <cell r="K754">
            <v>-1</v>
          </cell>
        </row>
        <row r="755">
          <cell r="D755" t="str">
            <v>18472-51-0</v>
          </cell>
          <cell r="K755">
            <v>-1</v>
          </cell>
        </row>
        <row r="756">
          <cell r="D756" t="str">
            <v>18323-44-9</v>
          </cell>
          <cell r="K756">
            <v>-1</v>
          </cell>
        </row>
        <row r="757">
          <cell r="D757" t="str">
            <v>7003-89-6</v>
          </cell>
          <cell r="K757">
            <v>-1</v>
          </cell>
        </row>
        <row r="758">
          <cell r="D758" t="str">
            <v>105512-06-9</v>
          </cell>
          <cell r="K758">
            <v>-1</v>
          </cell>
        </row>
        <row r="759">
          <cell r="D759" t="str">
            <v>882-09-7</v>
          </cell>
          <cell r="K759">
            <v>-1</v>
          </cell>
        </row>
        <row r="760">
          <cell r="D760" t="str">
            <v>637-07-0</v>
          </cell>
          <cell r="K760">
            <v>-1</v>
          </cell>
        </row>
        <row r="761">
          <cell r="D761" t="str">
            <v>303-49-1</v>
          </cell>
          <cell r="K761">
            <v>0.91000000000000014</v>
          </cell>
        </row>
        <row r="762">
          <cell r="D762" t="str">
            <v>81777-89-1</v>
          </cell>
          <cell r="K762">
            <v>-1</v>
          </cell>
        </row>
        <row r="763">
          <cell r="D763" t="str">
            <v>1622-61-3</v>
          </cell>
          <cell r="K763">
            <v>-1</v>
          </cell>
        </row>
        <row r="764">
          <cell r="D764" t="str">
            <v>1702-17-6</v>
          </cell>
          <cell r="K764">
            <v>-1</v>
          </cell>
        </row>
        <row r="765">
          <cell r="D765" t="str">
            <v>99607-70-2</v>
          </cell>
          <cell r="K765">
            <v>-1</v>
          </cell>
        </row>
        <row r="766">
          <cell r="D766" t="str">
            <v>210880-92-5</v>
          </cell>
          <cell r="K766">
            <v>1.6</v>
          </cell>
        </row>
        <row r="767">
          <cell r="D767" t="str">
            <v>23593-75-1</v>
          </cell>
          <cell r="K767">
            <v>-1</v>
          </cell>
        </row>
        <row r="768">
          <cell r="D768" t="str">
            <v>61-72-3</v>
          </cell>
          <cell r="K768">
            <v>-1</v>
          </cell>
        </row>
        <row r="769">
          <cell r="D769" t="str">
            <v>5786-21-0</v>
          </cell>
          <cell r="K769">
            <v>93.090909090909093</v>
          </cell>
        </row>
        <row r="770">
          <cell r="D770" t="str">
            <v>1861-32-1</v>
          </cell>
          <cell r="K770">
            <v>-1</v>
          </cell>
        </row>
        <row r="771">
          <cell r="D771" t="str">
            <v>2136-79-0</v>
          </cell>
          <cell r="K771">
            <v>-1</v>
          </cell>
        </row>
        <row r="772">
          <cell r="D772" t="str">
            <v>88-04-0</v>
          </cell>
          <cell r="K772">
            <v>-1</v>
          </cell>
        </row>
        <row r="773">
          <cell r="D773" t="str">
            <v>76-57-3</v>
          </cell>
          <cell r="K773">
            <v>0.9742857142857142</v>
          </cell>
        </row>
        <row r="774">
          <cell r="D774" t="str">
            <v>53-06-5</v>
          </cell>
          <cell r="K774">
            <v>-1</v>
          </cell>
        </row>
        <row r="775">
          <cell r="D775" t="str">
            <v>5836-29-3</v>
          </cell>
          <cell r="K775">
            <v>-1</v>
          </cell>
        </row>
        <row r="776">
          <cell r="D776" t="str">
            <v>61949-76-6</v>
          </cell>
          <cell r="K776">
            <v>-1</v>
          </cell>
        </row>
        <row r="777">
          <cell r="D777" t="str">
            <v>83227-23-0</v>
          </cell>
          <cell r="K777">
            <v>-1</v>
          </cell>
        </row>
        <row r="778">
          <cell r="D778" t="str">
            <v>56-72-4</v>
          </cell>
          <cell r="K778">
            <v>-1</v>
          </cell>
        </row>
        <row r="779">
          <cell r="D779" t="str">
            <v>98-82-8</v>
          </cell>
          <cell r="K779">
            <v>-1</v>
          </cell>
        </row>
        <row r="780">
          <cell r="D780" t="str">
            <v>13067-93-1</v>
          </cell>
          <cell r="K780">
            <v>-1</v>
          </cell>
        </row>
        <row r="781">
          <cell r="D781" t="str">
            <v>2636-26-2</v>
          </cell>
          <cell r="K781">
            <v>-1</v>
          </cell>
        </row>
        <row r="782">
          <cell r="D782" t="str">
            <v>120116-88-3</v>
          </cell>
          <cell r="K782">
            <v>-1</v>
          </cell>
        </row>
        <row r="783">
          <cell r="D783" t="str">
            <v>110-82-7</v>
          </cell>
          <cell r="K783">
            <v>-1</v>
          </cell>
        </row>
        <row r="784">
          <cell r="D784" t="str">
            <v>110-83-8</v>
          </cell>
          <cell r="K784">
            <v>-1</v>
          </cell>
        </row>
        <row r="785">
          <cell r="D785" t="str">
            <v>1134-23-2</v>
          </cell>
          <cell r="K785">
            <v>-1</v>
          </cell>
        </row>
        <row r="786">
          <cell r="D786" t="str">
            <v>50-18-0</v>
          </cell>
          <cell r="K786">
            <v>-1</v>
          </cell>
        </row>
        <row r="787">
          <cell r="D787" t="str">
            <v>100-88-9</v>
          </cell>
          <cell r="K787">
            <v>36492.272727272728</v>
          </cell>
        </row>
        <row r="788">
          <cell r="D788" t="str">
            <v>101205-02-1</v>
          </cell>
          <cell r="K788">
            <v>-1</v>
          </cell>
        </row>
        <row r="789">
          <cell r="D789" t="str">
            <v>180409-60-3</v>
          </cell>
          <cell r="K789">
            <v>-1</v>
          </cell>
        </row>
        <row r="790">
          <cell r="D790" t="str">
            <v>400882-07-7</v>
          </cell>
          <cell r="K790">
            <v>-1</v>
          </cell>
        </row>
        <row r="791">
          <cell r="D791" t="str">
            <v>68359-37-5</v>
          </cell>
          <cell r="K791">
            <v>-1</v>
          </cell>
        </row>
        <row r="792">
          <cell r="D792" t="str">
            <v>68085-85-8</v>
          </cell>
          <cell r="K792">
            <v>-1</v>
          </cell>
        </row>
        <row r="793">
          <cell r="D793" t="str">
            <v>57966-95-7</v>
          </cell>
          <cell r="K793">
            <v>-1</v>
          </cell>
        </row>
        <row r="794">
          <cell r="D794" t="str">
            <v>129-03-3</v>
          </cell>
          <cell r="K794">
            <v>-1</v>
          </cell>
        </row>
        <row r="795">
          <cell r="D795" t="str">
            <v>94361-06-5</v>
          </cell>
          <cell r="K795">
            <v>-1</v>
          </cell>
        </row>
        <row r="796">
          <cell r="D796" t="str">
            <v>121552-61-2</v>
          </cell>
          <cell r="K796">
            <v>45.8</v>
          </cell>
        </row>
        <row r="797">
          <cell r="D797" t="str">
            <v>52315-07-8</v>
          </cell>
          <cell r="K797">
            <v>-1</v>
          </cell>
        </row>
        <row r="798">
          <cell r="D798" t="str">
            <v>66215-27-8</v>
          </cell>
          <cell r="K798">
            <v>30.5</v>
          </cell>
        </row>
        <row r="799">
          <cell r="D799" t="str">
            <v>115-93-5</v>
          </cell>
          <cell r="K799">
            <v>-1</v>
          </cell>
        </row>
        <row r="800">
          <cell r="D800" t="str">
            <v>486-66-8</v>
          </cell>
          <cell r="K800">
            <v>33.545454545454547</v>
          </cell>
        </row>
        <row r="801">
          <cell r="D801" t="str">
            <v>1596-84-5</v>
          </cell>
          <cell r="K801">
            <v>-1</v>
          </cell>
        </row>
        <row r="802">
          <cell r="D802" t="str">
            <v>80-08-0</v>
          </cell>
          <cell r="K802">
            <v>-1</v>
          </cell>
        </row>
        <row r="803">
          <cell r="D803" t="str">
            <v>919-86-8</v>
          </cell>
          <cell r="K803">
            <v>-1</v>
          </cell>
        </row>
        <row r="804">
          <cell r="D804" t="str">
            <v>17040-19-6</v>
          </cell>
          <cell r="K804">
            <v>-1</v>
          </cell>
        </row>
        <row r="805">
          <cell r="D805" t="str">
            <v>298-03-3</v>
          </cell>
          <cell r="K805">
            <v>-1</v>
          </cell>
        </row>
        <row r="806">
          <cell r="D806" t="str">
            <v>6190-65-4</v>
          </cell>
          <cell r="K806">
            <v>34</v>
          </cell>
        </row>
        <row r="807">
          <cell r="D807" t="str">
            <v>30125-63-4</v>
          </cell>
          <cell r="K807">
            <v>-1</v>
          </cell>
        </row>
        <row r="808">
          <cell r="D808" t="str">
            <v>6339-19-1</v>
          </cell>
          <cell r="K808">
            <v>-1</v>
          </cell>
        </row>
        <row r="809">
          <cell r="D809" t="str">
            <v>1007-28-9</v>
          </cell>
          <cell r="K809">
            <v>-1</v>
          </cell>
        </row>
        <row r="810">
          <cell r="D810" t="str">
            <v>13684-56-5</v>
          </cell>
          <cell r="K810">
            <v>-1</v>
          </cell>
        </row>
        <row r="811">
          <cell r="D811" t="str">
            <v>1014-69-3</v>
          </cell>
          <cell r="K811">
            <v>-1</v>
          </cell>
        </row>
        <row r="812">
          <cell r="D812" t="str">
            <v>50-02-2</v>
          </cell>
          <cell r="K812">
            <v>-1</v>
          </cell>
        </row>
        <row r="813">
          <cell r="D813" t="str">
            <v>60-57-1</v>
          </cell>
          <cell r="K813">
            <v>-1</v>
          </cell>
        </row>
        <row r="814">
          <cell r="D814" t="str">
            <v>52508-35-7</v>
          </cell>
          <cell r="K814">
            <v>-1</v>
          </cell>
        </row>
        <row r="815">
          <cell r="D815" t="str">
            <v>42399-41-7</v>
          </cell>
          <cell r="K815">
            <v>-1</v>
          </cell>
        </row>
        <row r="816">
          <cell r="D816" t="str">
            <v>5989-27-5</v>
          </cell>
          <cell r="K816">
            <v>-1</v>
          </cell>
        </row>
        <row r="817">
          <cell r="D817" t="str">
            <v>52918-63-5</v>
          </cell>
          <cell r="K817">
            <v>-1</v>
          </cell>
        </row>
        <row r="818">
          <cell r="D818" t="str">
            <v>1593-77-7</v>
          </cell>
          <cell r="K818">
            <v>-1</v>
          </cell>
        </row>
        <row r="819">
          <cell r="D819">
            <v>197143</v>
          </cell>
          <cell r="K819">
            <v>-1</v>
          </cell>
        </row>
        <row r="820">
          <cell r="D820" t="str">
            <v>564-25-0</v>
          </cell>
          <cell r="K820">
            <v>-1</v>
          </cell>
        </row>
        <row r="821">
          <cell r="D821" t="str">
            <v>116539-59-4</v>
          </cell>
          <cell r="K821">
            <v>-1</v>
          </cell>
        </row>
        <row r="822">
          <cell r="D822" t="str">
            <v>2593-15-9</v>
          </cell>
          <cell r="K822">
            <v>-1</v>
          </cell>
        </row>
        <row r="823">
          <cell r="D823" t="str">
            <v>17109-49-8</v>
          </cell>
          <cell r="K823">
            <v>-1</v>
          </cell>
        </row>
        <row r="824">
          <cell r="D824" t="str">
            <v>155569-91-8</v>
          </cell>
          <cell r="K824">
            <v>-1</v>
          </cell>
        </row>
        <row r="825">
          <cell r="D825" t="str">
            <v>119791-41-2</v>
          </cell>
          <cell r="K825">
            <v>-1</v>
          </cell>
        </row>
        <row r="826">
          <cell r="D826" t="str">
            <v>72-20-8</v>
          </cell>
          <cell r="K826">
            <v>-1</v>
          </cell>
        </row>
        <row r="827">
          <cell r="D827" t="str">
            <v>1031-07-8</v>
          </cell>
          <cell r="K827">
            <v>-1</v>
          </cell>
        </row>
        <row r="828">
          <cell r="D828" t="str">
            <v>115-29-7</v>
          </cell>
          <cell r="K828">
            <v>-1</v>
          </cell>
        </row>
        <row r="829">
          <cell r="D829" t="str">
            <v>75847-73-3</v>
          </cell>
          <cell r="K829">
            <v>-1</v>
          </cell>
        </row>
        <row r="830">
          <cell r="D830" t="str">
            <v>93106-60-6</v>
          </cell>
          <cell r="K830">
            <v>-1</v>
          </cell>
        </row>
        <row r="831">
          <cell r="D831" t="str">
            <v>74011-58-8</v>
          </cell>
          <cell r="K831">
            <v>-1</v>
          </cell>
        </row>
        <row r="832">
          <cell r="D832" t="str">
            <v>106-89-8</v>
          </cell>
          <cell r="K832">
            <v>-1</v>
          </cell>
        </row>
        <row r="833">
          <cell r="D833" t="str">
            <v>133040-01-4</v>
          </cell>
          <cell r="K833">
            <v>26.25</v>
          </cell>
        </row>
        <row r="834">
          <cell r="D834" t="str">
            <v>133855-98-8</v>
          </cell>
          <cell r="K834">
            <v>-1</v>
          </cell>
        </row>
        <row r="835">
          <cell r="D835" t="str">
            <v>50-27-1</v>
          </cell>
          <cell r="K835">
            <v>-1</v>
          </cell>
        </row>
        <row r="836">
          <cell r="D836" t="str">
            <v>66230-04-4</v>
          </cell>
          <cell r="K836">
            <v>-1</v>
          </cell>
        </row>
        <row r="837">
          <cell r="D837" t="str">
            <v>60207-93-4</v>
          </cell>
          <cell r="K837">
            <v>-1</v>
          </cell>
        </row>
        <row r="838">
          <cell r="D838" t="str">
            <v>30043-49-3</v>
          </cell>
          <cell r="K838">
            <v>-1</v>
          </cell>
        </row>
        <row r="839">
          <cell r="D839" t="str">
            <v>31637-97-5</v>
          </cell>
          <cell r="K839">
            <v>-1</v>
          </cell>
        </row>
        <row r="840">
          <cell r="D840" t="str">
            <v>26225-79-6</v>
          </cell>
          <cell r="K840">
            <v>-1</v>
          </cell>
        </row>
        <row r="841">
          <cell r="D841" t="str">
            <v>80844-07-1</v>
          </cell>
          <cell r="K841">
            <v>-1</v>
          </cell>
        </row>
        <row r="842">
          <cell r="D842" t="str">
            <v>38260-54-7</v>
          </cell>
          <cell r="K842">
            <v>-1</v>
          </cell>
        </row>
        <row r="843">
          <cell r="D843" t="str">
            <v>54048-10-1</v>
          </cell>
          <cell r="K843">
            <v>-1</v>
          </cell>
        </row>
        <row r="844">
          <cell r="D844" t="str">
            <v>29973-13-5</v>
          </cell>
          <cell r="K844">
            <v>-1</v>
          </cell>
        </row>
        <row r="845">
          <cell r="D845" t="str">
            <v>53380-22-6</v>
          </cell>
          <cell r="K845">
            <v>-1</v>
          </cell>
        </row>
        <row r="846">
          <cell r="D846" t="str">
            <v>53380-23-7</v>
          </cell>
          <cell r="K846">
            <v>-1</v>
          </cell>
        </row>
        <row r="847">
          <cell r="D847" t="str">
            <v>563-12-2</v>
          </cell>
          <cell r="K847">
            <v>-1</v>
          </cell>
        </row>
        <row r="848">
          <cell r="D848" t="str">
            <v>13194-48-4</v>
          </cell>
          <cell r="K848">
            <v>-1</v>
          </cell>
        </row>
        <row r="849">
          <cell r="D849" t="str">
            <v>181587-01-9</v>
          </cell>
          <cell r="K849">
            <v>-1</v>
          </cell>
        </row>
        <row r="850">
          <cell r="D850" t="str">
            <v>33419-42-0</v>
          </cell>
          <cell r="K850">
            <v>-1</v>
          </cell>
        </row>
        <row r="851">
          <cell r="D851" t="str">
            <v>91-53-2</v>
          </cell>
          <cell r="K851">
            <v>-1</v>
          </cell>
        </row>
        <row r="852">
          <cell r="D852" t="str">
            <v>153233-91-1</v>
          </cell>
          <cell r="K852">
            <v>-1</v>
          </cell>
        </row>
        <row r="853">
          <cell r="D853" t="str">
            <v>131807-57-3</v>
          </cell>
          <cell r="K853">
            <v>-1</v>
          </cell>
        </row>
        <row r="854">
          <cell r="D854" t="str">
            <v>4602-84-0</v>
          </cell>
          <cell r="K854">
            <v>-1</v>
          </cell>
        </row>
        <row r="855">
          <cell r="D855" t="str">
            <v>122-14-5</v>
          </cell>
          <cell r="K855">
            <v>-1</v>
          </cell>
        </row>
        <row r="856">
          <cell r="D856" t="str">
            <v>299-84-3</v>
          </cell>
          <cell r="K856">
            <v>-1</v>
          </cell>
        </row>
        <row r="857">
          <cell r="D857" t="str">
            <v>72490-01-8</v>
          </cell>
          <cell r="K857">
            <v>-1</v>
          </cell>
        </row>
        <row r="858">
          <cell r="D858" t="str">
            <v>22224-92-6</v>
          </cell>
          <cell r="K858">
            <v>-1</v>
          </cell>
        </row>
        <row r="859">
          <cell r="D859" t="str">
            <v>60168-88-9</v>
          </cell>
          <cell r="K859">
            <v>-1</v>
          </cell>
        </row>
        <row r="860">
          <cell r="D860" t="str">
            <v>3766-81-2</v>
          </cell>
          <cell r="K860">
            <v>-1</v>
          </cell>
        </row>
        <row r="861">
          <cell r="D861" t="str">
            <v>114369-43-6</v>
          </cell>
          <cell r="K861">
            <v>-1</v>
          </cell>
        </row>
        <row r="862">
          <cell r="D862" t="str">
            <v>43210-67-9</v>
          </cell>
          <cell r="K862">
            <v>-1</v>
          </cell>
        </row>
        <row r="863">
          <cell r="D863" t="str">
            <v>13356-08-6</v>
          </cell>
          <cell r="K863">
            <v>-1</v>
          </cell>
        </row>
        <row r="864">
          <cell r="D864" t="str">
            <v>42017-89-0</v>
          </cell>
          <cell r="K864">
            <v>45</v>
          </cell>
        </row>
        <row r="865">
          <cell r="D865" t="str">
            <v>49562-28-9</v>
          </cell>
          <cell r="K865">
            <v>1.3</v>
          </cell>
        </row>
        <row r="866">
          <cell r="D866" t="str">
            <v>126833-17-8</v>
          </cell>
          <cell r="K866">
            <v>3.3</v>
          </cell>
        </row>
        <row r="867">
          <cell r="D867" t="str">
            <v>13684-63-4</v>
          </cell>
          <cell r="K867">
            <v>-1</v>
          </cell>
        </row>
        <row r="868">
          <cell r="D868" t="str">
            <v>161326-34-7</v>
          </cell>
          <cell r="K868">
            <v>2.8</v>
          </cell>
        </row>
        <row r="869">
          <cell r="D869" t="str">
            <v>29679-58-1</v>
          </cell>
          <cell r="K869">
            <v>-1</v>
          </cell>
        </row>
        <row r="870">
          <cell r="D870" t="str">
            <v>67306-00-7</v>
          </cell>
          <cell r="K870">
            <v>-1</v>
          </cell>
        </row>
        <row r="871">
          <cell r="D871" t="str">
            <v>67564-91-4</v>
          </cell>
          <cell r="K871">
            <v>-1</v>
          </cell>
        </row>
        <row r="872">
          <cell r="D872" t="str">
            <v>473798-59-3</v>
          </cell>
          <cell r="K872">
            <v>-1</v>
          </cell>
        </row>
        <row r="873">
          <cell r="D873" t="str">
            <v>39515-41-8</v>
          </cell>
          <cell r="K873">
            <v>-1</v>
          </cell>
        </row>
        <row r="874">
          <cell r="D874" t="str">
            <v>134098-61-6</v>
          </cell>
          <cell r="K874">
            <v>-1</v>
          </cell>
        </row>
        <row r="875">
          <cell r="D875" t="str">
            <v>101-42-8</v>
          </cell>
          <cell r="K875">
            <v>-1</v>
          </cell>
        </row>
        <row r="876">
          <cell r="D876" t="str">
            <v>115-90-2</v>
          </cell>
          <cell r="K876">
            <v>-1</v>
          </cell>
        </row>
        <row r="877">
          <cell r="D877">
            <v>254642</v>
          </cell>
          <cell r="K877">
            <v>-1</v>
          </cell>
        </row>
        <row r="878">
          <cell r="D878" t="str">
            <v>437-38-7</v>
          </cell>
          <cell r="K878">
            <v>-1</v>
          </cell>
        </row>
        <row r="879">
          <cell r="D879" t="str">
            <v>3761-41-9</v>
          </cell>
          <cell r="K879">
            <v>-1</v>
          </cell>
        </row>
        <row r="880">
          <cell r="D880" t="str">
            <v>55-38-9</v>
          </cell>
          <cell r="K880">
            <v>-1</v>
          </cell>
        </row>
        <row r="881">
          <cell r="D881" t="str">
            <v>13392-18-2</v>
          </cell>
          <cell r="K881">
            <v>-1</v>
          </cell>
        </row>
        <row r="882">
          <cell r="D882" t="str">
            <v>51630-58-1</v>
          </cell>
          <cell r="K882">
            <v>-1</v>
          </cell>
        </row>
        <row r="883">
          <cell r="D883" t="str">
            <v>71283-80-2</v>
          </cell>
          <cell r="K883">
            <v>-1</v>
          </cell>
        </row>
        <row r="884">
          <cell r="D884" t="str">
            <v>60-80-0</v>
          </cell>
          <cell r="K884">
            <v>4.8999999999999968</v>
          </cell>
        </row>
        <row r="885">
          <cell r="D885" t="str">
            <v>120928-09-8</v>
          </cell>
          <cell r="K885">
            <v>-1</v>
          </cell>
        </row>
        <row r="886">
          <cell r="D886" t="str">
            <v>83799-24-0</v>
          </cell>
          <cell r="K886">
            <v>3.6666666666666665</v>
          </cell>
        </row>
        <row r="887">
          <cell r="D887" t="str">
            <v>120068-36-2</v>
          </cell>
          <cell r="K887">
            <v>5.833333333333333</v>
          </cell>
        </row>
        <row r="888">
          <cell r="D888" t="str">
            <v>120068-37-3</v>
          </cell>
          <cell r="K888">
            <v>14.175000000000001</v>
          </cell>
        </row>
        <row r="889">
          <cell r="D889" t="str">
            <v>205650-65-3</v>
          </cell>
          <cell r="K889">
            <v>-1</v>
          </cell>
        </row>
        <row r="890">
          <cell r="D890" t="str">
            <v>54143-55-4</v>
          </cell>
          <cell r="K890">
            <v>-1</v>
          </cell>
        </row>
        <row r="891">
          <cell r="D891" t="str">
            <v>158062-67-0</v>
          </cell>
          <cell r="K891">
            <v>-1</v>
          </cell>
        </row>
        <row r="892">
          <cell r="D892" t="str">
            <v>73231-34-2</v>
          </cell>
          <cell r="K892">
            <v>317.96666666666664</v>
          </cell>
        </row>
        <row r="893">
          <cell r="D893" t="str">
            <v>96525-23-4</v>
          </cell>
          <cell r="K893">
            <v>-1</v>
          </cell>
        </row>
        <row r="894">
          <cell r="D894" t="str">
            <v>79241-46-6</v>
          </cell>
          <cell r="K894">
            <v>-1</v>
          </cell>
        </row>
        <row r="895">
          <cell r="D895" t="str">
            <v>69335-91-7</v>
          </cell>
          <cell r="K895">
            <v>-1</v>
          </cell>
        </row>
        <row r="896">
          <cell r="D896" t="str">
            <v>79622-59-6</v>
          </cell>
          <cell r="K896">
            <v>-1</v>
          </cell>
        </row>
        <row r="897">
          <cell r="D897" t="str">
            <v>272451-65-7</v>
          </cell>
          <cell r="K897">
            <v>-1</v>
          </cell>
        </row>
        <row r="898">
          <cell r="D898" t="str">
            <v>86386-73-4</v>
          </cell>
          <cell r="K898">
            <v>117.1</v>
          </cell>
        </row>
        <row r="899">
          <cell r="D899" t="str">
            <v>131341-86-1</v>
          </cell>
          <cell r="K899">
            <v>0.6825</v>
          </cell>
        </row>
        <row r="900">
          <cell r="D900" t="str">
            <v>142459-58-3</v>
          </cell>
          <cell r="K900">
            <v>-1</v>
          </cell>
        </row>
        <row r="901">
          <cell r="D901" t="str">
            <v>69-23-8</v>
          </cell>
          <cell r="K901">
            <v>-1</v>
          </cell>
        </row>
        <row r="902">
          <cell r="D902" t="str">
            <v>103361-09-7</v>
          </cell>
          <cell r="K902">
            <v>-1</v>
          </cell>
        </row>
        <row r="903">
          <cell r="D903" t="str">
            <v>42835-25-6</v>
          </cell>
          <cell r="K903">
            <v>2.2999999999999901</v>
          </cell>
        </row>
        <row r="904">
          <cell r="D904" t="str">
            <v>239110-15-7</v>
          </cell>
          <cell r="K904">
            <v>-1</v>
          </cell>
        </row>
        <row r="905">
          <cell r="D905" t="str">
            <v>658066-35-4</v>
          </cell>
          <cell r="K905">
            <v>-1</v>
          </cell>
        </row>
        <row r="906">
          <cell r="D906" t="str">
            <v>193740-76-0</v>
          </cell>
          <cell r="K906">
            <v>-1</v>
          </cell>
        </row>
        <row r="907">
          <cell r="D907" t="str">
            <v>54910-89-3</v>
          </cell>
          <cell r="K907">
            <v>6.1</v>
          </cell>
        </row>
        <row r="908">
          <cell r="D908" t="str">
            <v>2709-56-0</v>
          </cell>
          <cell r="K908">
            <v>-1</v>
          </cell>
        </row>
        <row r="909">
          <cell r="D909" t="str">
            <v>69377-81-7</v>
          </cell>
          <cell r="K909">
            <v>-1</v>
          </cell>
        </row>
        <row r="910">
          <cell r="D910" t="str">
            <v>51-21-8</v>
          </cell>
          <cell r="K910">
            <v>-1</v>
          </cell>
        </row>
        <row r="911">
          <cell r="D911" t="str">
            <v>145701-23-1</v>
          </cell>
          <cell r="K911">
            <v>-1</v>
          </cell>
        </row>
        <row r="912">
          <cell r="D912" t="str">
            <v>66332-96-5</v>
          </cell>
          <cell r="K912">
            <v>-1</v>
          </cell>
        </row>
        <row r="913">
          <cell r="D913" t="str">
            <v>13311-84-7</v>
          </cell>
          <cell r="K913">
            <v>1.7124999999999999</v>
          </cell>
        </row>
        <row r="914">
          <cell r="D914" t="str">
            <v>907204-31-3</v>
          </cell>
          <cell r="K914">
            <v>-1</v>
          </cell>
        </row>
        <row r="915">
          <cell r="D915" t="str">
            <v>133-07-3</v>
          </cell>
          <cell r="K915">
            <v>-1</v>
          </cell>
        </row>
        <row r="916">
          <cell r="D916" t="str">
            <v>944-22-9</v>
          </cell>
          <cell r="K916">
            <v>-1</v>
          </cell>
        </row>
        <row r="917">
          <cell r="D917" t="str">
            <v>173159-57-4</v>
          </cell>
          <cell r="K917">
            <v>-1</v>
          </cell>
        </row>
        <row r="918">
          <cell r="D918" t="str">
            <v>298-02-2</v>
          </cell>
          <cell r="K918">
            <v>-1</v>
          </cell>
        </row>
        <row r="919">
          <cell r="D919" t="str">
            <v>39148-24-8</v>
          </cell>
          <cell r="K919">
            <v>-1</v>
          </cell>
        </row>
        <row r="920">
          <cell r="D920" t="str">
            <v>2310-17-0</v>
          </cell>
          <cell r="K920">
            <v>-1</v>
          </cell>
        </row>
        <row r="921">
          <cell r="D921" t="str">
            <v>98886-44-3</v>
          </cell>
          <cell r="K921">
            <v>-1</v>
          </cell>
        </row>
        <row r="922">
          <cell r="D922" t="str">
            <v>85-41-6</v>
          </cell>
          <cell r="K922">
            <v>-1</v>
          </cell>
        </row>
        <row r="923">
          <cell r="D923" t="str">
            <v>57646-30-7</v>
          </cell>
          <cell r="K923">
            <v>-1</v>
          </cell>
        </row>
        <row r="924">
          <cell r="D924" t="str">
            <v>54-31-9</v>
          </cell>
          <cell r="K924">
            <v>3903.909090909091</v>
          </cell>
        </row>
        <row r="925">
          <cell r="D925" t="str">
            <v>65907-30-4</v>
          </cell>
          <cell r="K925">
            <v>-1</v>
          </cell>
        </row>
        <row r="926">
          <cell r="D926" t="str">
            <v>67-45-8</v>
          </cell>
          <cell r="K926">
            <v>-1</v>
          </cell>
        </row>
        <row r="927">
          <cell r="D927" t="str">
            <v>95058-81-4</v>
          </cell>
          <cell r="K927">
            <v>-1</v>
          </cell>
        </row>
        <row r="928">
          <cell r="D928" t="str">
            <v>25812-30-0</v>
          </cell>
          <cell r="K928">
            <v>-1</v>
          </cell>
        </row>
        <row r="929">
          <cell r="D929" t="str">
            <v>490-79-9</v>
          </cell>
          <cell r="K929">
            <v>-1</v>
          </cell>
        </row>
        <row r="930">
          <cell r="D930" t="str">
            <v>10238-21-8</v>
          </cell>
          <cell r="K930">
            <v>-1</v>
          </cell>
        </row>
        <row r="931">
          <cell r="D931" t="str">
            <v>93479-97-1</v>
          </cell>
          <cell r="K931">
            <v>-1</v>
          </cell>
        </row>
        <row r="932">
          <cell r="D932" t="str">
            <v>51276-47-2</v>
          </cell>
          <cell r="K932">
            <v>-1</v>
          </cell>
        </row>
        <row r="933">
          <cell r="D933" t="str">
            <v>77182-82-2</v>
          </cell>
          <cell r="K933">
            <v>-1</v>
          </cell>
        </row>
        <row r="934">
          <cell r="D934" t="str">
            <v>1071-83-6</v>
          </cell>
          <cell r="K934">
            <v>-1</v>
          </cell>
        </row>
        <row r="935">
          <cell r="D935" t="str">
            <v>141-83-3</v>
          </cell>
          <cell r="K935">
            <v>-1</v>
          </cell>
        </row>
        <row r="936">
          <cell r="D936" t="str">
            <v>87237-48-7</v>
          </cell>
          <cell r="K936">
            <v>-1</v>
          </cell>
        </row>
        <row r="937">
          <cell r="D937" t="str">
            <v>72619-32-0</v>
          </cell>
          <cell r="K937">
            <v>-1</v>
          </cell>
        </row>
        <row r="938">
          <cell r="D938" t="str">
            <v>69806-34-4</v>
          </cell>
          <cell r="K938">
            <v>-1</v>
          </cell>
        </row>
        <row r="939">
          <cell r="D939" t="str">
            <v>943831-98-9</v>
          </cell>
          <cell r="K939">
            <v>-1</v>
          </cell>
        </row>
        <row r="940">
          <cell r="D940" t="str">
            <v>74-97-5</v>
          </cell>
          <cell r="K940">
            <v>-1</v>
          </cell>
        </row>
        <row r="941">
          <cell r="D941" t="str">
            <v>52-86-8</v>
          </cell>
          <cell r="K941">
            <v>-1</v>
          </cell>
        </row>
        <row r="942">
          <cell r="D942" t="str">
            <v>23560-59-0</v>
          </cell>
          <cell r="K942">
            <v>-1</v>
          </cell>
        </row>
        <row r="943">
          <cell r="D943" t="str">
            <v>78587-05-0</v>
          </cell>
          <cell r="K943">
            <v>-1</v>
          </cell>
        </row>
        <row r="944">
          <cell r="D944" t="str">
            <v>10004-44-1</v>
          </cell>
          <cell r="K944">
            <v>-1</v>
          </cell>
        </row>
        <row r="945">
          <cell r="D945" t="str">
            <v>30391-89-0</v>
          </cell>
          <cell r="K945">
            <v>-1</v>
          </cell>
        </row>
        <row r="946">
          <cell r="D946" t="str">
            <v>538-93-2</v>
          </cell>
          <cell r="K946">
            <v>-1</v>
          </cell>
        </row>
        <row r="947">
          <cell r="D947" t="str">
            <v>1698-61-9</v>
          </cell>
          <cell r="K947">
            <v>-1</v>
          </cell>
        </row>
        <row r="948">
          <cell r="D948" t="str">
            <v>141112-29-0</v>
          </cell>
          <cell r="K948">
            <v>-1</v>
          </cell>
        </row>
        <row r="949">
          <cell r="D949" t="str">
            <v>1689-83-4</v>
          </cell>
          <cell r="K949">
            <v>-1</v>
          </cell>
        </row>
        <row r="950">
          <cell r="D950" t="str">
            <v>15687-27-1</v>
          </cell>
          <cell r="K950">
            <v>-1</v>
          </cell>
        </row>
        <row r="951">
          <cell r="D951" t="str">
            <v>465-73-6</v>
          </cell>
          <cell r="K951">
            <v>-1</v>
          </cell>
        </row>
        <row r="952">
          <cell r="D952" t="str">
            <v>3778-73-2</v>
          </cell>
          <cell r="K952">
            <v>-1</v>
          </cell>
        </row>
        <row r="953">
          <cell r="D953" t="str">
            <v>138261-41-3</v>
          </cell>
          <cell r="K953">
            <v>24.5</v>
          </cell>
        </row>
        <row r="954">
          <cell r="D954" t="str">
            <v>35554-44-0</v>
          </cell>
          <cell r="K954">
            <v>6</v>
          </cell>
        </row>
        <row r="955">
          <cell r="D955" t="str">
            <v>114311-32-9</v>
          </cell>
          <cell r="K955">
            <v>-1</v>
          </cell>
        </row>
        <row r="956">
          <cell r="D956" t="str">
            <v>496-11-7</v>
          </cell>
          <cell r="K956">
            <v>-1</v>
          </cell>
        </row>
        <row r="957">
          <cell r="D957" t="str">
            <v>120-72-9</v>
          </cell>
          <cell r="K957">
            <v>-1</v>
          </cell>
        </row>
        <row r="958">
          <cell r="D958" t="str">
            <v>53-86-1</v>
          </cell>
          <cell r="K958">
            <v>101.375</v>
          </cell>
        </row>
        <row r="959">
          <cell r="D959" t="str">
            <v>173584-44-6</v>
          </cell>
          <cell r="K959">
            <v>-1</v>
          </cell>
        </row>
        <row r="960">
          <cell r="D960" t="str">
            <v>36734-19-7</v>
          </cell>
          <cell r="K960">
            <v>-1</v>
          </cell>
        </row>
        <row r="961">
          <cell r="D961" t="str">
            <v>28159-98-0</v>
          </cell>
          <cell r="K961">
            <v>16</v>
          </cell>
        </row>
        <row r="962">
          <cell r="D962" t="str">
            <v>881685-58-1</v>
          </cell>
          <cell r="K962">
            <v>-1</v>
          </cell>
        </row>
        <row r="963">
          <cell r="D963" t="str">
            <v>82558-50-7</v>
          </cell>
          <cell r="K963">
            <v>-1</v>
          </cell>
        </row>
        <row r="964">
          <cell r="D964" t="str">
            <v>70288-86-7</v>
          </cell>
          <cell r="K964">
            <v>-1</v>
          </cell>
        </row>
        <row r="965">
          <cell r="D965" t="str">
            <v>163520-33-0</v>
          </cell>
          <cell r="K965">
            <v>-1</v>
          </cell>
        </row>
        <row r="966">
          <cell r="D966" t="str">
            <v>606-17-7</v>
          </cell>
          <cell r="K966">
            <v>-1</v>
          </cell>
        </row>
        <row r="967">
          <cell r="D967" t="str">
            <v>66108-95-0</v>
          </cell>
          <cell r="K967">
            <v>75</v>
          </cell>
        </row>
        <row r="968">
          <cell r="D968" t="str">
            <v>78649-41-9</v>
          </cell>
          <cell r="K968">
            <v>7.0499999999999954</v>
          </cell>
        </row>
        <row r="969">
          <cell r="D969" t="str">
            <v>73334-07-3</v>
          </cell>
          <cell r="K969">
            <v>53</v>
          </cell>
        </row>
        <row r="970">
          <cell r="D970" t="str">
            <v>60208-45-9</v>
          </cell>
          <cell r="K970">
            <v>-1</v>
          </cell>
        </row>
        <row r="971">
          <cell r="D971" t="str">
            <v>96-83-3</v>
          </cell>
          <cell r="K971">
            <v>-1</v>
          </cell>
        </row>
        <row r="972">
          <cell r="D972" t="str">
            <v>2276-90-6</v>
          </cell>
          <cell r="K972">
            <v>-1</v>
          </cell>
        </row>
        <row r="973">
          <cell r="D973" t="str">
            <v>59017-64-0</v>
          </cell>
          <cell r="K973">
            <v>-1</v>
          </cell>
        </row>
        <row r="974">
          <cell r="D974" t="str">
            <v>28179-44-4</v>
          </cell>
          <cell r="K974">
            <v>-1</v>
          </cell>
        </row>
        <row r="975">
          <cell r="D975" t="str">
            <v>22071-15-4</v>
          </cell>
          <cell r="K975">
            <v>76.42</v>
          </cell>
        </row>
        <row r="976">
          <cell r="D976" t="str">
            <v>143390-89-0</v>
          </cell>
          <cell r="K976">
            <v>-1</v>
          </cell>
        </row>
        <row r="977">
          <cell r="D977" t="str">
            <v>91465-08-6</v>
          </cell>
          <cell r="K977">
            <v>-1</v>
          </cell>
        </row>
        <row r="978">
          <cell r="D978">
            <v>96639</v>
          </cell>
          <cell r="K978">
            <v>66.5</v>
          </cell>
        </row>
        <row r="979">
          <cell r="D979" t="str">
            <v>14769-73-4</v>
          </cell>
          <cell r="K979">
            <v>-1</v>
          </cell>
        </row>
        <row r="980">
          <cell r="D980" t="str">
            <v>102767-28-2</v>
          </cell>
          <cell r="K980">
            <v>-1</v>
          </cell>
        </row>
        <row r="981">
          <cell r="D981" t="str">
            <v>137-58-6</v>
          </cell>
          <cell r="K981">
            <v>113</v>
          </cell>
        </row>
        <row r="982">
          <cell r="D982" t="str">
            <v>138-86-3</v>
          </cell>
          <cell r="K982">
            <v>-1</v>
          </cell>
        </row>
        <row r="983">
          <cell r="D983" t="str">
            <v>154-21-2</v>
          </cell>
          <cell r="K983">
            <v>138.6</v>
          </cell>
        </row>
        <row r="984">
          <cell r="D984" t="str">
            <v>330-55-2</v>
          </cell>
          <cell r="K984">
            <v>-1</v>
          </cell>
        </row>
        <row r="985">
          <cell r="D985" t="str">
            <v>53179-11-6</v>
          </cell>
          <cell r="K985">
            <v>-1</v>
          </cell>
        </row>
        <row r="986">
          <cell r="D986" t="str">
            <v>114798-26-4</v>
          </cell>
          <cell r="K986">
            <v>5.92</v>
          </cell>
        </row>
        <row r="987">
          <cell r="D987" t="str">
            <v>103055-07-8</v>
          </cell>
          <cell r="K987">
            <v>-1</v>
          </cell>
        </row>
        <row r="988">
          <cell r="D988" t="str">
            <v>9002-91-9</v>
          </cell>
          <cell r="K988">
            <v>-1</v>
          </cell>
        </row>
        <row r="989">
          <cell r="D989" t="str">
            <v>121-75-5</v>
          </cell>
          <cell r="K989">
            <v>4.2</v>
          </cell>
        </row>
        <row r="990">
          <cell r="D990" t="str">
            <v>12427-38-2</v>
          </cell>
          <cell r="K990">
            <v>-1</v>
          </cell>
        </row>
        <row r="991">
          <cell r="D991" t="str">
            <v>374726-62-2</v>
          </cell>
          <cell r="K991">
            <v>-1</v>
          </cell>
        </row>
        <row r="992">
          <cell r="D992" t="str">
            <v>10262-69-8</v>
          </cell>
          <cell r="K992">
            <v>-1</v>
          </cell>
        </row>
        <row r="993">
          <cell r="D993" t="str">
            <v>108-39-4</v>
          </cell>
          <cell r="K993">
            <v>-1</v>
          </cell>
        </row>
        <row r="994">
          <cell r="D994" t="str">
            <v>31431-39-7</v>
          </cell>
          <cell r="K994">
            <v>45.5</v>
          </cell>
        </row>
        <row r="995">
          <cell r="D995" t="str">
            <v>2013-58-3</v>
          </cell>
          <cell r="K995">
            <v>-1</v>
          </cell>
        </row>
        <row r="996">
          <cell r="D996" t="str">
            <v>16484-77-8</v>
          </cell>
          <cell r="K996">
            <v>-1</v>
          </cell>
        </row>
        <row r="997">
          <cell r="D997" t="str">
            <v>569-65-3</v>
          </cell>
          <cell r="K997">
            <v>-1</v>
          </cell>
        </row>
        <row r="998">
          <cell r="D998" t="str">
            <v>135590-91-9</v>
          </cell>
          <cell r="K998">
            <v>-1</v>
          </cell>
        </row>
        <row r="999">
          <cell r="D999" t="str">
            <v>19982-08-2</v>
          </cell>
          <cell r="K999">
            <v>44.5</v>
          </cell>
        </row>
        <row r="1000">
          <cell r="D1000" t="str">
            <v>89-78-1</v>
          </cell>
          <cell r="K1000">
            <v>-1</v>
          </cell>
        </row>
        <row r="1001">
          <cell r="D1001" t="str">
            <v>110235-47-7</v>
          </cell>
          <cell r="K1001">
            <v>-1</v>
          </cell>
        </row>
        <row r="1002">
          <cell r="D1002" t="str">
            <v>24307-26-4</v>
          </cell>
          <cell r="K1002">
            <v>-1</v>
          </cell>
        </row>
        <row r="1003">
          <cell r="D1003" t="str">
            <v>15302-91-7</v>
          </cell>
          <cell r="K1003">
            <v>187.81818181818181</v>
          </cell>
        </row>
        <row r="1004">
          <cell r="D1004" t="str">
            <v>72-33-3</v>
          </cell>
          <cell r="K1004">
            <v>-1</v>
          </cell>
        </row>
        <row r="1005">
          <cell r="D1005" t="str">
            <v>208465-21-8</v>
          </cell>
          <cell r="K1005">
            <v>-1</v>
          </cell>
        </row>
        <row r="1006">
          <cell r="D1006" t="str">
            <v>104206-82-8</v>
          </cell>
          <cell r="K1006">
            <v>-1</v>
          </cell>
        </row>
        <row r="1007">
          <cell r="D1007" t="str">
            <v>3060-89-7</v>
          </cell>
          <cell r="K1007">
            <v>-1</v>
          </cell>
        </row>
        <row r="1008">
          <cell r="D1008" t="str">
            <v>18691-97-9</v>
          </cell>
          <cell r="K1008">
            <v>-1</v>
          </cell>
        </row>
        <row r="1009">
          <cell r="D1009" t="str">
            <v>21087-64-9</v>
          </cell>
          <cell r="K1009">
            <v>-1</v>
          </cell>
        </row>
        <row r="1010">
          <cell r="D1010" t="str">
            <v>125116-23-6</v>
          </cell>
          <cell r="K1010">
            <v>-1</v>
          </cell>
        </row>
        <row r="1011">
          <cell r="D1011" t="str">
            <v>950-37-8</v>
          </cell>
          <cell r="K1011">
            <v>-1</v>
          </cell>
        </row>
        <row r="1012">
          <cell r="D1012" t="str">
            <v>220899-03-6</v>
          </cell>
          <cell r="K1012">
            <v>-1</v>
          </cell>
        </row>
        <row r="1013">
          <cell r="D1013" t="str">
            <v>51218-45-2</v>
          </cell>
          <cell r="K1013">
            <v>11.75</v>
          </cell>
        </row>
        <row r="1014">
          <cell r="D1014" t="str">
            <v>171118-09-5</v>
          </cell>
          <cell r="K1014">
            <v>23.375</v>
          </cell>
        </row>
        <row r="1015">
          <cell r="D1015" t="str">
            <v>152019-73-3</v>
          </cell>
          <cell r="K1015">
            <v>18.166666666666668</v>
          </cell>
        </row>
        <row r="1016">
          <cell r="D1016" t="str">
            <v>16752-77-5</v>
          </cell>
          <cell r="K1016">
            <v>-1</v>
          </cell>
        </row>
        <row r="1017">
          <cell r="D1017" t="str">
            <v>443-48-1</v>
          </cell>
          <cell r="K1017">
            <v>31</v>
          </cell>
        </row>
        <row r="1018">
          <cell r="D1018" t="str">
            <v>2032-65-7</v>
          </cell>
          <cell r="K1018">
            <v>-1</v>
          </cell>
        </row>
        <row r="1019">
          <cell r="D1019">
            <v>268728</v>
          </cell>
          <cell r="K1019">
            <v>-1</v>
          </cell>
        </row>
        <row r="1020">
          <cell r="D1020" t="str">
            <v>2179-25-1</v>
          </cell>
          <cell r="K1020">
            <v>-1</v>
          </cell>
        </row>
        <row r="1021">
          <cell r="D1021" t="str">
            <v>59-05-2</v>
          </cell>
          <cell r="K1021">
            <v>-1</v>
          </cell>
        </row>
        <row r="1022">
          <cell r="D1022" t="str">
            <v>19937-59-8</v>
          </cell>
          <cell r="K1022">
            <v>-1</v>
          </cell>
        </row>
        <row r="1023">
          <cell r="D1023" t="str">
            <v>7786-34-7</v>
          </cell>
          <cell r="K1023">
            <v>-1</v>
          </cell>
        </row>
        <row r="1024">
          <cell r="D1024" t="str">
            <v>139968-49-3</v>
          </cell>
          <cell r="K1024">
            <v>-1</v>
          </cell>
        </row>
        <row r="1025">
          <cell r="D1025" t="str">
            <v>24219-97-4</v>
          </cell>
          <cell r="K1025">
            <v>-1</v>
          </cell>
        </row>
        <row r="1026">
          <cell r="D1026" t="str">
            <v>22916-47-8</v>
          </cell>
          <cell r="K1026">
            <v>-1</v>
          </cell>
        </row>
        <row r="1027">
          <cell r="D1027" t="str">
            <v>8042-47-5</v>
          </cell>
          <cell r="K1027">
            <v>-1</v>
          </cell>
        </row>
        <row r="1028">
          <cell r="D1028" t="str">
            <v>2385-85-5</v>
          </cell>
          <cell r="K1028">
            <v>-1</v>
          </cell>
        </row>
        <row r="1029">
          <cell r="D1029" t="str">
            <v>57837-19-1</v>
          </cell>
          <cell r="K1029">
            <v>12.727272727272727</v>
          </cell>
        </row>
        <row r="1030">
          <cell r="D1030" t="str">
            <v>70630-17-0</v>
          </cell>
          <cell r="K1030">
            <v>3.5</v>
          </cell>
        </row>
        <row r="1031">
          <cell r="D1031" t="str">
            <v>41394-05-2</v>
          </cell>
          <cell r="K1031">
            <v>-1</v>
          </cell>
        </row>
        <row r="1032">
          <cell r="D1032" t="str">
            <v>150-68-5</v>
          </cell>
          <cell r="K1032">
            <v>-1</v>
          </cell>
        </row>
        <row r="1033">
          <cell r="D1033" t="str">
            <v>17090-79-8</v>
          </cell>
          <cell r="K1033">
            <v>-1</v>
          </cell>
        </row>
        <row r="1034">
          <cell r="D1034" t="str">
            <v>81-15-2</v>
          </cell>
          <cell r="K1034">
            <v>-1</v>
          </cell>
        </row>
        <row r="1035">
          <cell r="D1035" t="str">
            <v>67129-08-2</v>
          </cell>
          <cell r="K1035">
            <v>-1</v>
          </cell>
        </row>
        <row r="1036">
          <cell r="D1036" t="str">
            <v>147-52-4</v>
          </cell>
          <cell r="K1036">
            <v>-1</v>
          </cell>
        </row>
        <row r="1037">
          <cell r="D1037" t="str">
            <v>15299-99-7</v>
          </cell>
          <cell r="K1037">
            <v>-1</v>
          </cell>
        </row>
        <row r="1038">
          <cell r="D1038" t="str">
            <v>83366-66-9</v>
          </cell>
          <cell r="K1038">
            <v>-1</v>
          </cell>
        </row>
        <row r="1039">
          <cell r="D1039" t="str">
            <v>111991-09-4</v>
          </cell>
          <cell r="K1039">
            <v>342.44444444444446</v>
          </cell>
        </row>
        <row r="1040">
          <cell r="D1040" t="str">
            <v>54-11-5</v>
          </cell>
          <cell r="K1040">
            <v>17.666666666666668</v>
          </cell>
        </row>
        <row r="1041">
          <cell r="D1041" t="str">
            <v>68-22-4</v>
          </cell>
          <cell r="K1041">
            <v>-1</v>
          </cell>
        </row>
        <row r="1042">
          <cell r="D1042" t="str">
            <v>70458-96-7</v>
          </cell>
          <cell r="K1042">
            <v>-1</v>
          </cell>
        </row>
        <row r="1043">
          <cell r="D1043" t="str">
            <v>63284-71-9</v>
          </cell>
          <cell r="K1043">
            <v>-1</v>
          </cell>
        </row>
        <row r="1044">
          <cell r="D1044" t="str">
            <v>95-48-7</v>
          </cell>
          <cell r="K1044">
            <v>-1</v>
          </cell>
        </row>
        <row r="1045">
          <cell r="D1045" t="str">
            <v>53-16-7</v>
          </cell>
          <cell r="K1045">
            <v>-1</v>
          </cell>
        </row>
        <row r="1046">
          <cell r="D1046" t="str">
            <v>82419-36-1</v>
          </cell>
          <cell r="K1046">
            <v>966.1</v>
          </cell>
        </row>
        <row r="1047">
          <cell r="D1047" t="str">
            <v>3922-90-5</v>
          </cell>
          <cell r="K1047">
            <v>-1</v>
          </cell>
        </row>
        <row r="1048">
          <cell r="D1048" t="str">
            <v>7060-74-4</v>
          </cell>
          <cell r="K1048">
            <v>-1</v>
          </cell>
        </row>
        <row r="1049">
          <cell r="D1049" t="str">
            <v>112-80-1</v>
          </cell>
          <cell r="K1049">
            <v>-1</v>
          </cell>
        </row>
        <row r="1050">
          <cell r="D1050" t="str">
            <v>1113-02-6</v>
          </cell>
          <cell r="K1050">
            <v>-1</v>
          </cell>
        </row>
        <row r="1051">
          <cell r="D1051" t="str">
            <v>83-98-7</v>
          </cell>
          <cell r="K1051">
            <v>-1</v>
          </cell>
        </row>
        <row r="1052">
          <cell r="D1052" t="str">
            <v>604-75-1</v>
          </cell>
          <cell r="K1052">
            <v>120.71428571428571</v>
          </cell>
        </row>
        <row r="1053">
          <cell r="D1053" t="str">
            <v>42822-86-6</v>
          </cell>
          <cell r="K1053">
            <v>-1</v>
          </cell>
        </row>
        <row r="1054">
          <cell r="D1054" t="str">
            <v>70-55-3</v>
          </cell>
          <cell r="K1054">
            <v>80.375</v>
          </cell>
        </row>
        <row r="1055">
          <cell r="D1055" t="str">
            <v>61869-08-7</v>
          </cell>
          <cell r="K1055">
            <v>-1</v>
          </cell>
        </row>
        <row r="1056">
          <cell r="D1056" t="str">
            <v>950-35-6</v>
          </cell>
          <cell r="K1056">
            <v>-1</v>
          </cell>
        </row>
        <row r="1057">
          <cell r="D1057" t="str">
            <v>311-45-5</v>
          </cell>
          <cell r="K1057">
            <v>-1</v>
          </cell>
        </row>
        <row r="1058">
          <cell r="D1058" t="str">
            <v>106-44-5</v>
          </cell>
          <cell r="K1058">
            <v>-1</v>
          </cell>
        </row>
        <row r="1059">
          <cell r="D1059" t="str">
            <v>66063-05-6</v>
          </cell>
          <cell r="K1059">
            <v>-1</v>
          </cell>
        </row>
        <row r="1060">
          <cell r="D1060" t="str">
            <v>61-33-6</v>
          </cell>
          <cell r="K1060">
            <v>-1</v>
          </cell>
        </row>
        <row r="1061">
          <cell r="D1061" t="str">
            <v>87-08-1</v>
          </cell>
          <cell r="K1061">
            <v>-1</v>
          </cell>
        </row>
        <row r="1062">
          <cell r="D1062" t="str">
            <v>66246-88-6</v>
          </cell>
          <cell r="K1062">
            <v>-1</v>
          </cell>
        </row>
        <row r="1063">
          <cell r="D1063" t="str">
            <v>40487-42-1</v>
          </cell>
          <cell r="K1063">
            <v>-1</v>
          </cell>
        </row>
        <row r="1064">
          <cell r="D1064" t="str">
            <v>494793-67-8</v>
          </cell>
          <cell r="K1064">
            <v>-1</v>
          </cell>
        </row>
        <row r="1065">
          <cell r="D1065" t="str">
            <v>183675-82-3</v>
          </cell>
          <cell r="K1065">
            <v>-1</v>
          </cell>
        </row>
        <row r="1066">
          <cell r="D1066" t="str">
            <v>58-39-9</v>
          </cell>
          <cell r="K1066">
            <v>-1</v>
          </cell>
        </row>
        <row r="1067">
          <cell r="D1067" t="str">
            <v>52645-53-1</v>
          </cell>
          <cell r="K1067">
            <v>-1</v>
          </cell>
        </row>
        <row r="1068">
          <cell r="D1068" t="str">
            <v>137641-05-5</v>
          </cell>
          <cell r="K1068">
            <v>-1</v>
          </cell>
        </row>
        <row r="1069">
          <cell r="D1069" t="str">
            <v>117428-22-5</v>
          </cell>
          <cell r="K1069">
            <v>-1</v>
          </cell>
        </row>
        <row r="1070">
          <cell r="D1070" t="str">
            <v>243973-20-8</v>
          </cell>
          <cell r="K1070">
            <v>-1</v>
          </cell>
        </row>
        <row r="1071">
          <cell r="D1071" t="str">
            <v>13523-86-9</v>
          </cell>
          <cell r="K1071">
            <v>-1</v>
          </cell>
        </row>
        <row r="1072">
          <cell r="D1072" t="str">
            <v>1893-33-0</v>
          </cell>
          <cell r="K1072">
            <v>-1</v>
          </cell>
        </row>
        <row r="1073">
          <cell r="D1073" t="str">
            <v>51-03-6</v>
          </cell>
          <cell r="K1073">
            <v>181.27272727272728</v>
          </cell>
        </row>
        <row r="1074">
          <cell r="D1074" t="str">
            <v>23103-98-2</v>
          </cell>
          <cell r="K1074">
            <v>-1</v>
          </cell>
        </row>
        <row r="1075">
          <cell r="D1075" t="str">
            <v>15574-96-6</v>
          </cell>
          <cell r="K1075">
            <v>-1</v>
          </cell>
        </row>
        <row r="1076">
          <cell r="D1076">
            <v>1677687</v>
          </cell>
          <cell r="K1076">
            <v>5.8666666666666671</v>
          </cell>
        </row>
        <row r="1077">
          <cell r="D1077" t="str">
            <v>81093-37-0</v>
          </cell>
          <cell r="K1077">
            <v>139.72727272727272</v>
          </cell>
        </row>
        <row r="1078">
          <cell r="D1078" t="str">
            <v>125-33-7</v>
          </cell>
          <cell r="K1078">
            <v>22</v>
          </cell>
        </row>
        <row r="1079">
          <cell r="D1079" t="str">
            <v>67747-09-5</v>
          </cell>
          <cell r="K1079">
            <v>-1</v>
          </cell>
        </row>
        <row r="1080">
          <cell r="D1080" t="str">
            <v>32809-16-8</v>
          </cell>
          <cell r="K1080">
            <v>-1</v>
          </cell>
        </row>
        <row r="1081">
          <cell r="D1081" t="str">
            <v>122-42-9</v>
          </cell>
          <cell r="K1081">
            <v>-1</v>
          </cell>
        </row>
        <row r="1082">
          <cell r="D1082" t="str">
            <v>57-83-0</v>
          </cell>
          <cell r="K1082">
            <v>-1</v>
          </cell>
        </row>
        <row r="1083">
          <cell r="D1083" t="str">
            <v>1610-18-0</v>
          </cell>
          <cell r="K1083">
            <v>-1</v>
          </cell>
        </row>
        <row r="1084">
          <cell r="D1084" t="str">
            <v>7287-19-6</v>
          </cell>
          <cell r="K1084">
            <v>-1</v>
          </cell>
        </row>
        <row r="1085">
          <cell r="D1085" t="str">
            <v>60-87-7</v>
          </cell>
          <cell r="K1085">
            <v>-1</v>
          </cell>
        </row>
        <row r="1086">
          <cell r="D1086" t="str">
            <v>23950-58-5</v>
          </cell>
          <cell r="K1086">
            <v>-1</v>
          </cell>
        </row>
        <row r="1087">
          <cell r="D1087" t="str">
            <v>1918-16-7</v>
          </cell>
          <cell r="K1087">
            <v>-1</v>
          </cell>
        </row>
        <row r="1088">
          <cell r="D1088" t="str">
            <v>60207-90-1</v>
          </cell>
          <cell r="K1088">
            <v>22.4</v>
          </cell>
        </row>
        <row r="1089">
          <cell r="D1089" t="str">
            <v>479-92-5</v>
          </cell>
          <cell r="K1089">
            <v>55.75</v>
          </cell>
        </row>
        <row r="1090">
          <cell r="D1090" t="str">
            <v>24579-73-5</v>
          </cell>
          <cell r="K1090">
            <v>-1</v>
          </cell>
        </row>
        <row r="1091">
          <cell r="D1091" t="str">
            <v>525-66-6</v>
          </cell>
          <cell r="K1091">
            <v>19.8</v>
          </cell>
        </row>
        <row r="1092">
          <cell r="D1092" t="str">
            <v>318-98-9</v>
          </cell>
          <cell r="K1092">
            <v>-1</v>
          </cell>
        </row>
        <row r="1093">
          <cell r="D1093" t="str">
            <v>31218-83-4</v>
          </cell>
          <cell r="K1093">
            <v>-1</v>
          </cell>
        </row>
        <row r="1094">
          <cell r="D1094" t="str">
            <v>114-26-1</v>
          </cell>
          <cell r="K1094">
            <v>-1</v>
          </cell>
        </row>
        <row r="1095">
          <cell r="D1095" t="str">
            <v>139-40-2</v>
          </cell>
          <cell r="K1095">
            <v>-1</v>
          </cell>
        </row>
        <row r="1096">
          <cell r="D1096" t="str">
            <v>52888-80-9</v>
          </cell>
          <cell r="K1096">
            <v>-1</v>
          </cell>
        </row>
        <row r="1097">
          <cell r="D1097" t="str">
            <v>94125-34-5</v>
          </cell>
          <cell r="K1097">
            <v>-1</v>
          </cell>
        </row>
        <row r="1098">
          <cell r="D1098" t="str">
            <v>120983-64-4</v>
          </cell>
          <cell r="K1098">
            <v>-1</v>
          </cell>
        </row>
        <row r="1099">
          <cell r="D1099" t="str">
            <v>178928-70-6</v>
          </cell>
          <cell r="K1099">
            <v>-1</v>
          </cell>
        </row>
        <row r="1100">
          <cell r="D1100" t="str">
            <v>123312-89-0</v>
          </cell>
          <cell r="K1100">
            <v>-1</v>
          </cell>
        </row>
        <row r="1101">
          <cell r="D1101" t="str">
            <v>13457-18-6</v>
          </cell>
          <cell r="K1101">
            <v>-1</v>
          </cell>
        </row>
        <row r="1102">
          <cell r="D1102" t="str">
            <v>175013-18-0</v>
          </cell>
          <cell r="K1102">
            <v>-1</v>
          </cell>
        </row>
        <row r="1103">
          <cell r="D1103" t="str">
            <v>96489-71-3</v>
          </cell>
          <cell r="K1103">
            <v>-1</v>
          </cell>
        </row>
        <row r="1104">
          <cell r="D1104" t="str">
            <v>179101-81-6</v>
          </cell>
          <cell r="K1104">
            <v>-1</v>
          </cell>
        </row>
        <row r="1105">
          <cell r="D1105" t="str">
            <v>55512-33-9</v>
          </cell>
          <cell r="K1105">
            <v>-1</v>
          </cell>
        </row>
        <row r="1106">
          <cell r="D1106" t="str">
            <v>129630-19-9</v>
          </cell>
          <cell r="K1106">
            <v>-1</v>
          </cell>
        </row>
        <row r="1107">
          <cell r="D1107" t="str">
            <v>88283-41-4</v>
          </cell>
          <cell r="K1107">
            <v>-1</v>
          </cell>
        </row>
        <row r="1108">
          <cell r="D1108" t="str">
            <v>53112-28-0</v>
          </cell>
          <cell r="K1108">
            <v>1.4</v>
          </cell>
        </row>
        <row r="1109">
          <cell r="D1109" t="str">
            <v>95737-68-1</v>
          </cell>
          <cell r="K1109">
            <v>-1</v>
          </cell>
        </row>
        <row r="1110">
          <cell r="D1110" t="str">
            <v>422556-08-9</v>
          </cell>
          <cell r="K1110">
            <v>-1</v>
          </cell>
        </row>
        <row r="1111">
          <cell r="D1111" t="str">
            <v>111974-69-7</v>
          </cell>
          <cell r="K1111">
            <v>-1</v>
          </cell>
        </row>
        <row r="1112">
          <cell r="D1112" t="str">
            <v>2797-51-5</v>
          </cell>
          <cell r="K1112">
            <v>-1</v>
          </cell>
        </row>
        <row r="1113">
          <cell r="D1113" t="str">
            <v>90717-03-6</v>
          </cell>
          <cell r="K1113">
            <v>-1</v>
          </cell>
        </row>
        <row r="1114">
          <cell r="D1114" t="str">
            <v>124495-18-7</v>
          </cell>
          <cell r="K1114">
            <v>-1</v>
          </cell>
        </row>
        <row r="1115">
          <cell r="D1115" t="str">
            <v>100646-51-3</v>
          </cell>
          <cell r="K1115">
            <v>-1</v>
          </cell>
        </row>
        <row r="1116">
          <cell r="D1116" t="str">
            <v>66357-35-5</v>
          </cell>
          <cell r="K1116">
            <v>2815.4545454545455</v>
          </cell>
        </row>
        <row r="1117">
          <cell r="D1117" t="str">
            <v>135062-02-1</v>
          </cell>
          <cell r="K1117">
            <v>-1</v>
          </cell>
        </row>
        <row r="1118">
          <cell r="D1118" t="str">
            <v>122931-48-0</v>
          </cell>
          <cell r="K1118">
            <v>-1</v>
          </cell>
        </row>
        <row r="1119">
          <cell r="D1119" t="str">
            <v>106266-06-2</v>
          </cell>
          <cell r="K1119">
            <v>0.28999999999999898</v>
          </cell>
        </row>
        <row r="1120">
          <cell r="D1120" t="str">
            <v>7681-76-7</v>
          </cell>
          <cell r="K1120">
            <v>-1</v>
          </cell>
        </row>
        <row r="1121">
          <cell r="D1121" t="str">
            <v>287714-41-4</v>
          </cell>
          <cell r="K1121">
            <v>3.6666666666666665</v>
          </cell>
        </row>
        <row r="1122">
          <cell r="D1122" t="str">
            <v>80214-83-1</v>
          </cell>
          <cell r="K1122">
            <v>1442.3333333333333</v>
          </cell>
        </row>
        <row r="1123">
          <cell r="D1123" t="str">
            <v>74051-80-2</v>
          </cell>
          <cell r="K1123">
            <v>-1</v>
          </cell>
        </row>
        <row r="1124">
          <cell r="D1124" t="str">
            <v>3194-55-6</v>
          </cell>
          <cell r="K1124">
            <v>-1</v>
          </cell>
        </row>
        <row r="1125">
          <cell r="D1125" t="str">
            <v>608-73-1</v>
          </cell>
          <cell r="K1125">
            <v>-1</v>
          </cell>
        </row>
        <row r="1126">
          <cell r="D1126" t="str">
            <v>130498-29-2</v>
          </cell>
          <cell r="K1126">
            <v>-1</v>
          </cell>
        </row>
        <row r="1127">
          <cell r="D1127" t="str">
            <v>81-07-2</v>
          </cell>
          <cell r="K1127">
            <v>288.45454545454544</v>
          </cell>
        </row>
        <row r="1128">
          <cell r="D1128" t="str">
            <v>18559-94-9</v>
          </cell>
          <cell r="K1128">
            <v>-1</v>
          </cell>
        </row>
        <row r="1129">
          <cell r="D1129" t="str">
            <v>69-72-7</v>
          </cell>
          <cell r="K1129">
            <v>140.36363636363637</v>
          </cell>
        </row>
        <row r="1130">
          <cell r="D1130" t="str">
            <v>7286-69-3</v>
          </cell>
          <cell r="K1130">
            <v>-1</v>
          </cell>
        </row>
        <row r="1131">
          <cell r="D1131" t="str">
            <v>135-98-8</v>
          </cell>
          <cell r="K1131">
            <v>-1</v>
          </cell>
        </row>
        <row r="1132">
          <cell r="D1132" t="str">
            <v>79617-96-2</v>
          </cell>
          <cell r="K1132">
            <v>40.625</v>
          </cell>
        </row>
        <row r="1133">
          <cell r="D1133" t="str">
            <v>175217-20-6</v>
          </cell>
          <cell r="K1133">
            <v>-1</v>
          </cell>
        </row>
        <row r="1134">
          <cell r="D1134" t="str">
            <v>79902-63-9</v>
          </cell>
          <cell r="K1134">
            <v>-1</v>
          </cell>
        </row>
        <row r="1135">
          <cell r="D1135" t="str">
            <v>122-34-9</v>
          </cell>
          <cell r="K1135">
            <v>-1</v>
          </cell>
        </row>
        <row r="1136">
          <cell r="D1136" t="str">
            <v>3930-20-9</v>
          </cell>
          <cell r="K1136">
            <v>6.2750000000000004</v>
          </cell>
        </row>
        <row r="1137">
          <cell r="D1137" t="str">
            <v>168316-95-8</v>
          </cell>
          <cell r="K1137">
            <v>-1</v>
          </cell>
        </row>
        <row r="1138">
          <cell r="D1138" t="str">
            <v>131929-60-7</v>
          </cell>
          <cell r="K1138">
            <v>-1</v>
          </cell>
        </row>
        <row r="1139">
          <cell r="D1139" t="str">
            <v>131929-63-0</v>
          </cell>
          <cell r="K1139">
            <v>-1</v>
          </cell>
        </row>
        <row r="1140">
          <cell r="D1140" t="str">
            <v>148477-71-8</v>
          </cell>
          <cell r="K1140">
            <v>-1</v>
          </cell>
        </row>
        <row r="1141">
          <cell r="D1141" t="str">
            <v>8025-81-8</v>
          </cell>
          <cell r="K1141">
            <v>-1</v>
          </cell>
        </row>
        <row r="1142">
          <cell r="D1142" t="str">
            <v>283594-90-1</v>
          </cell>
          <cell r="K1142">
            <v>3.3</v>
          </cell>
        </row>
        <row r="1143">
          <cell r="D1143" t="str">
            <v>203313-25-1</v>
          </cell>
          <cell r="K1143">
            <v>-1</v>
          </cell>
        </row>
        <row r="1144">
          <cell r="D1144" t="str">
            <v>27193-28-8</v>
          </cell>
          <cell r="K1144">
            <v>-1</v>
          </cell>
        </row>
        <row r="1145">
          <cell r="D1145" t="str">
            <v>100-42-5</v>
          </cell>
          <cell r="K1145">
            <v>-1</v>
          </cell>
        </row>
        <row r="1146">
          <cell r="D1146" t="str">
            <v>304-55-2</v>
          </cell>
          <cell r="K1146">
            <v>-1</v>
          </cell>
        </row>
        <row r="1147">
          <cell r="D1147" t="str">
            <v>99105-77-8</v>
          </cell>
          <cell r="K1147">
            <v>-1</v>
          </cell>
        </row>
        <row r="1148">
          <cell r="D1148" t="str">
            <v>80-32-0</v>
          </cell>
          <cell r="K1148">
            <v>-1</v>
          </cell>
        </row>
        <row r="1149">
          <cell r="D1149" t="str">
            <v>68-35-9</v>
          </cell>
          <cell r="K1149">
            <v>0.42000000000000004</v>
          </cell>
        </row>
        <row r="1150">
          <cell r="D1150" t="str">
            <v>57-68-1</v>
          </cell>
          <cell r="K1150">
            <v>4.918181818181818</v>
          </cell>
        </row>
        <row r="1151">
          <cell r="D1151" t="str">
            <v>122-11-2</v>
          </cell>
          <cell r="K1151">
            <v>20.625</v>
          </cell>
        </row>
        <row r="1152">
          <cell r="D1152" t="str">
            <v>2447-57-6</v>
          </cell>
          <cell r="K1152">
            <v>-1</v>
          </cell>
        </row>
        <row r="1153">
          <cell r="D1153" t="str">
            <v>127-79-7</v>
          </cell>
          <cell r="K1153">
            <v>-1</v>
          </cell>
        </row>
        <row r="1154">
          <cell r="D1154" t="str">
            <v>144-83-2</v>
          </cell>
          <cell r="K1154">
            <v>50.854545454545452</v>
          </cell>
        </row>
        <row r="1155">
          <cell r="D1155" t="str">
            <v>59-40-5</v>
          </cell>
          <cell r="K1155">
            <v>-1</v>
          </cell>
        </row>
        <row r="1156">
          <cell r="D1156" t="str">
            <v>141776-32-1</v>
          </cell>
          <cell r="K1156">
            <v>-1</v>
          </cell>
        </row>
        <row r="1157">
          <cell r="D1157" t="str">
            <v>3689-24-5</v>
          </cell>
          <cell r="K1157">
            <v>-1</v>
          </cell>
        </row>
        <row r="1158">
          <cell r="D1158" t="str">
            <v>58955-93-4</v>
          </cell>
          <cell r="K1158">
            <v>116.09090909090909</v>
          </cell>
        </row>
        <row r="1159">
          <cell r="D1159" t="str">
            <v>156-60-5</v>
          </cell>
          <cell r="K1159">
            <v>-1</v>
          </cell>
        </row>
        <row r="1160">
          <cell r="D1160" t="str">
            <v>5103-74-2</v>
          </cell>
          <cell r="K1160">
            <v>-1</v>
          </cell>
        </row>
        <row r="1161">
          <cell r="D1161" t="str">
            <v>28044-83-9</v>
          </cell>
          <cell r="K1161">
            <v>-1</v>
          </cell>
        </row>
        <row r="1162">
          <cell r="D1162" t="str">
            <v>39765-80-5</v>
          </cell>
          <cell r="K1162">
            <v>-1</v>
          </cell>
        </row>
        <row r="1163">
          <cell r="D1163" t="str">
            <v>632-58-6</v>
          </cell>
          <cell r="K1163">
            <v>-1</v>
          </cell>
        </row>
        <row r="1164">
          <cell r="D1164" t="str">
            <v>148-79-8</v>
          </cell>
          <cell r="K1164">
            <v>21</v>
          </cell>
        </row>
        <row r="1165">
          <cell r="D1165" t="str">
            <v>10540-29-1</v>
          </cell>
          <cell r="K1165">
            <v>-1</v>
          </cell>
        </row>
        <row r="1166">
          <cell r="D1166" t="str">
            <v>107534-96-3</v>
          </cell>
          <cell r="K1166">
            <v>9.5</v>
          </cell>
        </row>
        <row r="1167">
          <cell r="D1167" t="str">
            <v>119168-77-3</v>
          </cell>
          <cell r="K1167">
            <v>-1</v>
          </cell>
        </row>
        <row r="1168">
          <cell r="D1168" t="str">
            <v>317815-83-1</v>
          </cell>
          <cell r="K1168">
            <v>-1</v>
          </cell>
        </row>
        <row r="1169">
          <cell r="D1169" t="str">
            <v>83121-18-0</v>
          </cell>
          <cell r="K1169">
            <v>-1</v>
          </cell>
        </row>
        <row r="1170">
          <cell r="D1170" t="str">
            <v>79538-32-2</v>
          </cell>
          <cell r="K1170">
            <v>-1</v>
          </cell>
        </row>
        <row r="1171">
          <cell r="D1171" t="str">
            <v>297-78-9</v>
          </cell>
          <cell r="K1171">
            <v>-1</v>
          </cell>
        </row>
        <row r="1172">
          <cell r="D1172" t="str">
            <v>144701-48-4</v>
          </cell>
          <cell r="K1172">
            <v>236.4909090909091</v>
          </cell>
        </row>
        <row r="1173">
          <cell r="D1173" t="str">
            <v>335104-84-2</v>
          </cell>
          <cell r="K1173">
            <v>-1</v>
          </cell>
        </row>
        <row r="1174">
          <cell r="D1174" t="str">
            <v>846-50-4</v>
          </cell>
          <cell r="K1174">
            <v>6.8333333333333277</v>
          </cell>
        </row>
        <row r="1175">
          <cell r="D1175" t="str">
            <v>149979-41-9</v>
          </cell>
          <cell r="K1175">
            <v>-1</v>
          </cell>
        </row>
        <row r="1176">
          <cell r="D1176" t="str">
            <v>5915-41-3</v>
          </cell>
          <cell r="K1176">
            <v>11</v>
          </cell>
        </row>
        <row r="1177">
          <cell r="D1177" t="str">
            <v>23031-25-6</v>
          </cell>
          <cell r="K1177">
            <v>-1</v>
          </cell>
        </row>
        <row r="1178">
          <cell r="D1178" t="str">
            <v>80-53-5</v>
          </cell>
          <cell r="K1178">
            <v>-1</v>
          </cell>
        </row>
        <row r="1179">
          <cell r="D1179" t="str">
            <v>297-99-4</v>
          </cell>
          <cell r="K1179">
            <v>-1</v>
          </cell>
        </row>
        <row r="1180">
          <cell r="D1180" t="str">
            <v>58-55-9</v>
          </cell>
          <cell r="K1180">
            <v>532.4545454545455</v>
          </cell>
        </row>
        <row r="1181">
          <cell r="D1181" t="str">
            <v>111988-49-9</v>
          </cell>
          <cell r="K1181">
            <v>7</v>
          </cell>
        </row>
        <row r="1182">
          <cell r="D1182" t="str">
            <v>153719-23-4</v>
          </cell>
          <cell r="K1182">
            <v>3.9333333333333336</v>
          </cell>
        </row>
        <row r="1183">
          <cell r="D1183" t="str">
            <v>79277-27-3</v>
          </cell>
          <cell r="K1183">
            <v>-1</v>
          </cell>
        </row>
        <row r="1184">
          <cell r="D1184" t="str">
            <v>55297-95-5</v>
          </cell>
          <cell r="K1184">
            <v>16</v>
          </cell>
        </row>
        <row r="1185">
          <cell r="D1185" t="str">
            <v>108050-54-0</v>
          </cell>
          <cell r="K1185">
            <v>-1</v>
          </cell>
        </row>
        <row r="1186">
          <cell r="D1186" t="str">
            <v>338-45-4</v>
          </cell>
          <cell r="K1186">
            <v>-1</v>
          </cell>
        </row>
        <row r="1187">
          <cell r="D1187" t="str">
            <v>59669-26-0</v>
          </cell>
          <cell r="K1187">
            <v>-1</v>
          </cell>
        </row>
        <row r="1188">
          <cell r="D1188" t="str">
            <v>23564-05-8</v>
          </cell>
          <cell r="K1188">
            <v>-1</v>
          </cell>
        </row>
        <row r="1189">
          <cell r="D1189" t="str">
            <v>64-77-7</v>
          </cell>
          <cell r="K1189">
            <v>-1</v>
          </cell>
        </row>
        <row r="1190">
          <cell r="D1190" t="str">
            <v>57018-04-9</v>
          </cell>
          <cell r="K1190">
            <v>-1</v>
          </cell>
        </row>
        <row r="1191">
          <cell r="D1191" t="str">
            <v>13710-19-5</v>
          </cell>
          <cell r="K1191">
            <v>-1</v>
          </cell>
        </row>
        <row r="1192">
          <cell r="D1192" t="str">
            <v>731-27-1</v>
          </cell>
          <cell r="K1192">
            <v>-1</v>
          </cell>
        </row>
        <row r="1193">
          <cell r="D1193" t="str">
            <v>640-15-3</v>
          </cell>
          <cell r="K1193">
            <v>-1</v>
          </cell>
        </row>
        <row r="1194">
          <cell r="D1194" t="str">
            <v>210631-68-8</v>
          </cell>
          <cell r="K1194">
            <v>-1</v>
          </cell>
        </row>
        <row r="1195">
          <cell r="D1195" t="str">
            <v>8001-35-2</v>
          </cell>
          <cell r="K1195">
            <v>-1</v>
          </cell>
        </row>
        <row r="1196">
          <cell r="D1196" t="str">
            <v>61949-77-7</v>
          </cell>
          <cell r="K1196">
            <v>-1</v>
          </cell>
        </row>
        <row r="1197">
          <cell r="D1197" t="str">
            <v>27203-92-5</v>
          </cell>
          <cell r="K1197">
            <v>474</v>
          </cell>
        </row>
        <row r="1198">
          <cell r="D1198" t="str">
            <v>78-42-2</v>
          </cell>
          <cell r="K1198">
            <v>135.4</v>
          </cell>
        </row>
        <row r="1199">
          <cell r="D1199" t="str">
            <v>78-51-3</v>
          </cell>
          <cell r="K1199">
            <v>3038.181818181818</v>
          </cell>
        </row>
        <row r="1200">
          <cell r="D1200" t="str">
            <v>13674-87-8</v>
          </cell>
          <cell r="K1200">
            <v>-1</v>
          </cell>
        </row>
        <row r="1201">
          <cell r="D1201" t="str">
            <v>142469-14-5</v>
          </cell>
          <cell r="K1201">
            <v>-1</v>
          </cell>
        </row>
        <row r="1202">
          <cell r="D1202" t="str">
            <v>98-06-6</v>
          </cell>
          <cell r="K1202">
            <v>-1</v>
          </cell>
        </row>
        <row r="1203">
          <cell r="D1203" t="str">
            <v>1401-69-0</v>
          </cell>
          <cell r="K1203">
            <v>-1</v>
          </cell>
        </row>
        <row r="1204">
          <cell r="D1204" t="str">
            <v>137862-53-4</v>
          </cell>
          <cell r="K1204">
            <v>299.18181818181819</v>
          </cell>
        </row>
        <row r="1205">
          <cell r="D1205" t="str">
            <v>439-14-5</v>
          </cell>
          <cell r="K1205">
            <v>4.2</v>
          </cell>
        </row>
        <row r="1206">
          <cell r="D1206" t="str">
            <v>2275-23-2</v>
          </cell>
          <cell r="K1206">
            <v>-1</v>
          </cell>
        </row>
        <row r="1207">
          <cell r="D1207" t="str">
            <v>88-41-5</v>
          </cell>
          <cell r="K1207">
            <v>-1</v>
          </cell>
        </row>
        <row r="1208">
          <cell r="D1208" t="str">
            <v>52-53-9</v>
          </cell>
          <cell r="K1208">
            <v>-1</v>
          </cell>
        </row>
        <row r="1209">
          <cell r="D1209" t="str">
            <v>88-29-9</v>
          </cell>
          <cell r="K1209">
            <v>-1</v>
          </cell>
        </row>
        <row r="1210">
          <cell r="D1210" t="str">
            <v>68506-86-5</v>
          </cell>
          <cell r="K1210">
            <v>-1</v>
          </cell>
        </row>
        <row r="1211">
          <cell r="D1211" t="str">
            <v>50471-44-8</v>
          </cell>
          <cell r="K1211">
            <v>-1</v>
          </cell>
        </row>
        <row r="1212">
          <cell r="D1212" t="str">
            <v>11006-76-1</v>
          </cell>
          <cell r="K1212">
            <v>-1</v>
          </cell>
        </row>
        <row r="1213">
          <cell r="D1213" t="str">
            <v>81-81-2</v>
          </cell>
          <cell r="K1213">
            <v>-1</v>
          </cell>
        </row>
        <row r="1214">
          <cell r="D1214" t="str">
            <v>82626-48-0</v>
          </cell>
          <cell r="K1214">
            <v>2.0112499999999986</v>
          </cell>
        </row>
        <row r="1215">
          <cell r="D1215" t="str">
            <v>123-30-8</v>
          </cell>
          <cell r="K1215">
            <v>-1</v>
          </cell>
        </row>
        <row r="1216">
          <cell r="D1216" t="str">
            <v>288-88-0</v>
          </cell>
          <cell r="K1216">
            <v>-1</v>
          </cell>
        </row>
        <row r="1217">
          <cell r="D1217" t="str">
            <v>1671-49-4</v>
          </cell>
          <cell r="K1217">
            <v>-1</v>
          </cell>
        </row>
        <row r="1218">
          <cell r="D1218" t="str">
            <v>2896-70-0</v>
          </cell>
          <cell r="K1218">
            <v>-1</v>
          </cell>
        </row>
        <row r="1219">
          <cell r="D1219" t="str">
            <v>461-58-5</v>
          </cell>
          <cell r="K1219">
            <v>-1</v>
          </cell>
        </row>
        <row r="1220">
          <cell r="D1220" t="str">
            <v>4193-55-9</v>
          </cell>
          <cell r="K1220">
            <v>-1</v>
          </cell>
        </row>
        <row r="1221">
          <cell r="D1221" t="str">
            <v>91-76-9</v>
          </cell>
          <cell r="K1221">
            <v>-1</v>
          </cell>
        </row>
        <row r="1222">
          <cell r="D1222" t="str">
            <v>63500-71-0</v>
          </cell>
          <cell r="K1222">
            <v>-1</v>
          </cell>
        </row>
        <row r="1223">
          <cell r="D1223" t="str">
            <v>126-86-3</v>
          </cell>
          <cell r="K1223">
            <v>-1</v>
          </cell>
        </row>
        <row r="1224">
          <cell r="D1224" t="str">
            <v>7529-22-8</v>
          </cell>
          <cell r="K1224">
            <v>-1</v>
          </cell>
        </row>
        <row r="1225">
          <cell r="D1225" t="str">
            <v>2226-96-2</v>
          </cell>
          <cell r="K1225">
            <v>-1</v>
          </cell>
        </row>
        <row r="1226">
          <cell r="D1226" t="str">
            <v>34730-59-1</v>
          </cell>
          <cell r="K1226">
            <v>-1</v>
          </cell>
        </row>
        <row r="1227">
          <cell r="D1227" t="str">
            <v>12108-13-3</v>
          </cell>
          <cell r="K1227">
            <v>-1</v>
          </cell>
        </row>
        <row r="1228">
          <cell r="D1228" t="str">
            <v>13472-08-7</v>
          </cell>
          <cell r="K1228">
            <v>-1</v>
          </cell>
        </row>
        <row r="1229">
          <cell r="D1229" t="str">
            <v>342573-75-5</v>
          </cell>
          <cell r="K1229">
            <v>-1</v>
          </cell>
        </row>
        <row r="1230">
          <cell r="D1230" t="str">
            <v>93379-37-4</v>
          </cell>
          <cell r="K1230">
            <v>-1</v>
          </cell>
        </row>
        <row r="1231">
          <cell r="D1231" t="str">
            <v>129909-90-6</v>
          </cell>
          <cell r="K1231">
            <v>-1</v>
          </cell>
        </row>
        <row r="1232">
          <cell r="D1232" t="str">
            <v>141-98-0</v>
          </cell>
          <cell r="K1232">
            <v>-1</v>
          </cell>
        </row>
        <row r="1233">
          <cell r="D1233" t="str">
            <v>867-13-0</v>
          </cell>
          <cell r="K1233">
            <v>-1</v>
          </cell>
        </row>
        <row r="1234">
          <cell r="D1234" t="str">
            <v>542-02-9</v>
          </cell>
          <cell r="K1234">
            <v>-1</v>
          </cell>
        </row>
        <row r="1235">
          <cell r="D1235" t="str">
            <v>88-19-7</v>
          </cell>
          <cell r="K1235">
            <v>-1</v>
          </cell>
        </row>
        <row r="1236">
          <cell r="D1236" t="str">
            <v>62037-80-3</v>
          </cell>
          <cell r="K1236">
            <v>-1</v>
          </cell>
        </row>
        <row r="1237">
          <cell r="D1237" t="str">
            <v>768-94-5</v>
          </cell>
          <cell r="K1237">
            <v>7.05</v>
          </cell>
        </row>
        <row r="1238">
          <cell r="D1238" t="str">
            <v>2855-13-2</v>
          </cell>
          <cell r="K1238">
            <v>-1</v>
          </cell>
        </row>
        <row r="1239">
          <cell r="D1239">
            <v>1234986</v>
          </cell>
          <cell r="K1239">
            <v>-1</v>
          </cell>
        </row>
        <row r="1240">
          <cell r="D1240" t="str">
            <v>140-31-8</v>
          </cell>
          <cell r="K1240">
            <v>-1</v>
          </cell>
        </row>
        <row r="1241">
          <cell r="D1241" t="str">
            <v>84632-65-5</v>
          </cell>
          <cell r="K1241">
            <v>-1</v>
          </cell>
        </row>
        <row r="1242">
          <cell r="D1242" t="str">
            <v>121-03-9</v>
          </cell>
          <cell r="K1242">
            <v>-1</v>
          </cell>
        </row>
        <row r="1243">
          <cell r="D1243" t="str">
            <v>201792-73-6</v>
          </cell>
          <cell r="K1243">
            <v>-1</v>
          </cell>
        </row>
        <row r="1244">
          <cell r="D1244" t="str">
            <v>36888-99-0</v>
          </cell>
          <cell r="K1244">
            <v>-1</v>
          </cell>
        </row>
        <row r="1245">
          <cell r="D1245" t="str">
            <v>3030-47-5</v>
          </cell>
          <cell r="K1245">
            <v>-1</v>
          </cell>
        </row>
        <row r="1246">
          <cell r="D1246" t="str">
            <v>3033-62-3</v>
          </cell>
          <cell r="K1246">
            <v>-1</v>
          </cell>
        </row>
        <row r="1247">
          <cell r="D1247" t="str">
            <v>15214-89-8</v>
          </cell>
          <cell r="K1247">
            <v>-1</v>
          </cell>
        </row>
        <row r="1248">
          <cell r="D1248" t="str">
            <v>52722-86-8</v>
          </cell>
          <cell r="K1248">
            <v>-1</v>
          </cell>
        </row>
        <row r="1249">
          <cell r="D1249" t="str">
            <v>1704-62-7</v>
          </cell>
          <cell r="K1249">
            <v>-1</v>
          </cell>
        </row>
        <row r="1250">
          <cell r="D1250" t="str">
            <v>73037-34-0</v>
          </cell>
          <cell r="K1250">
            <v>-1</v>
          </cell>
        </row>
        <row r="1251">
          <cell r="D1251" t="str">
            <v>1561-92-8</v>
          </cell>
          <cell r="K1251">
            <v>-1</v>
          </cell>
        </row>
        <row r="1252">
          <cell r="D1252" t="str">
            <v>76199-85-4</v>
          </cell>
          <cell r="K1252">
            <v>-1</v>
          </cell>
        </row>
        <row r="1253">
          <cell r="D1253" t="str">
            <v>83016-70-0</v>
          </cell>
          <cell r="K1253">
            <v>-1</v>
          </cell>
        </row>
        <row r="1254">
          <cell r="D1254" t="str">
            <v>4246-51-9</v>
          </cell>
          <cell r="K1254">
            <v>-1</v>
          </cell>
        </row>
        <row r="1255">
          <cell r="D1255" t="str">
            <v>92484-48-5</v>
          </cell>
          <cell r="K1255">
            <v>-1</v>
          </cell>
        </row>
        <row r="1256">
          <cell r="D1256" t="str">
            <v>4065-45-6</v>
          </cell>
          <cell r="K1256">
            <v>1738.1818181818182</v>
          </cell>
        </row>
        <row r="1257">
          <cell r="D1257" t="str">
            <v>7365-45-9</v>
          </cell>
          <cell r="K1257">
            <v>-1</v>
          </cell>
        </row>
        <row r="1258">
          <cell r="D1258" t="str">
            <v>622-40-2</v>
          </cell>
          <cell r="K1258">
            <v>-1</v>
          </cell>
        </row>
        <row r="1259">
          <cell r="D1259" t="str">
            <v>25956-17-6</v>
          </cell>
          <cell r="K1259">
            <v>-1</v>
          </cell>
        </row>
        <row r="1260">
          <cell r="D1260" t="str">
            <v>25241-16-1</v>
          </cell>
          <cell r="K1260">
            <v>-1</v>
          </cell>
        </row>
        <row r="1261">
          <cell r="D1261" t="str">
            <v>561-41-1</v>
          </cell>
          <cell r="K1261">
            <v>-1</v>
          </cell>
        </row>
        <row r="1262">
          <cell r="D1262" t="str">
            <v>46830-22-2</v>
          </cell>
          <cell r="K1262">
            <v>-1</v>
          </cell>
        </row>
        <row r="1263">
          <cell r="D1263" t="str">
            <v>39148-16-8</v>
          </cell>
          <cell r="K1263">
            <v>-1</v>
          </cell>
        </row>
        <row r="1264">
          <cell r="D1264" t="str">
            <v>23386-52-9</v>
          </cell>
          <cell r="K1264">
            <v>-1</v>
          </cell>
        </row>
        <row r="1265">
          <cell r="D1265" t="str">
            <v>3965-55-7</v>
          </cell>
          <cell r="K1265">
            <v>-1</v>
          </cell>
        </row>
        <row r="1266">
          <cell r="D1266" t="str">
            <v>12239-87-1</v>
          </cell>
          <cell r="K1266">
            <v>-1</v>
          </cell>
        </row>
        <row r="1267">
          <cell r="D1267" t="str">
            <v>88122-99-0</v>
          </cell>
          <cell r="K1267">
            <v>-1</v>
          </cell>
        </row>
        <row r="1268">
          <cell r="D1268" t="str">
            <v>74336-59-7</v>
          </cell>
          <cell r="K1268">
            <v>-1</v>
          </cell>
        </row>
        <row r="1269">
          <cell r="D1269" t="str">
            <v>65113-55-5</v>
          </cell>
          <cell r="K1269">
            <v>-1</v>
          </cell>
        </row>
        <row r="1270">
          <cell r="D1270">
            <v>317069</v>
          </cell>
          <cell r="K1270">
            <v>-1</v>
          </cell>
        </row>
        <row r="1271">
          <cell r="D1271" t="str">
            <v>101-77-9</v>
          </cell>
          <cell r="K1271">
            <v>-1</v>
          </cell>
        </row>
        <row r="1272">
          <cell r="D1272" t="str">
            <v>68479-98-1</v>
          </cell>
          <cell r="K1272">
            <v>-1</v>
          </cell>
        </row>
        <row r="1273">
          <cell r="D1273" t="str">
            <v>1025-15-6</v>
          </cell>
          <cell r="K1273">
            <v>-1</v>
          </cell>
        </row>
        <row r="1274">
          <cell r="D1274" t="str">
            <v>55-63-0</v>
          </cell>
          <cell r="K1274">
            <v>-1</v>
          </cell>
        </row>
        <row r="1275">
          <cell r="D1275" t="str">
            <v>6610-29-3</v>
          </cell>
          <cell r="K1275">
            <v>-1</v>
          </cell>
        </row>
        <row r="1276">
          <cell r="D1276" t="str">
            <v>108-45-2</v>
          </cell>
          <cell r="K1276">
            <v>-1</v>
          </cell>
        </row>
        <row r="1277">
          <cell r="D1277" t="str">
            <v>6362-79-4</v>
          </cell>
          <cell r="K1277">
            <v>-1</v>
          </cell>
        </row>
        <row r="1278">
          <cell r="D1278" t="str">
            <v>95-79-4</v>
          </cell>
          <cell r="K1278">
            <v>-1</v>
          </cell>
        </row>
        <row r="1279">
          <cell r="D1279" t="str">
            <v>288-13-1</v>
          </cell>
          <cell r="K1279">
            <v>-1</v>
          </cell>
        </row>
        <row r="1280">
          <cell r="D1280" t="str">
            <v>1477-55-0</v>
          </cell>
          <cell r="K1280">
            <v>-1</v>
          </cell>
        </row>
        <row r="1281">
          <cell r="D1281" t="str">
            <v>839-90-7</v>
          </cell>
          <cell r="K1281">
            <v>-1</v>
          </cell>
        </row>
        <row r="1282">
          <cell r="D1282" t="str">
            <v>115-21-9</v>
          </cell>
          <cell r="K1282">
            <v>-1</v>
          </cell>
        </row>
        <row r="1283">
          <cell r="D1283" t="str">
            <v>36483-57-5</v>
          </cell>
          <cell r="K1283">
            <v>-1</v>
          </cell>
        </row>
        <row r="1284">
          <cell r="D1284" t="str">
            <v>505-65-7</v>
          </cell>
          <cell r="K1284">
            <v>-1</v>
          </cell>
        </row>
        <row r="1285">
          <cell r="D1285" t="str">
            <v>1071-93-8</v>
          </cell>
          <cell r="K1285">
            <v>-1</v>
          </cell>
        </row>
        <row r="1286">
          <cell r="D1286" t="str">
            <v>35948-25-5</v>
          </cell>
          <cell r="K1286">
            <v>-1</v>
          </cell>
        </row>
        <row r="1287">
          <cell r="D1287" t="str">
            <v>106264-79-3</v>
          </cell>
          <cell r="K1287">
            <v>-1</v>
          </cell>
        </row>
        <row r="1288">
          <cell r="D1288" t="str">
            <v>221667-31-8</v>
          </cell>
          <cell r="K1288">
            <v>-1</v>
          </cell>
        </row>
        <row r="1289">
          <cell r="D1289" t="str">
            <v>615-50-9</v>
          </cell>
          <cell r="K1289">
            <v>-1</v>
          </cell>
        </row>
        <row r="1290">
          <cell r="D1290" t="str">
            <v>39236-46-9</v>
          </cell>
          <cell r="K1290">
            <v>-1</v>
          </cell>
        </row>
        <row r="1291">
          <cell r="D1291" t="str">
            <v>23847-08-7</v>
          </cell>
          <cell r="K1291">
            <v>-1</v>
          </cell>
        </row>
        <row r="1292">
          <cell r="D1292" t="str">
            <v>68957-94-8</v>
          </cell>
          <cell r="K1292">
            <v>-1</v>
          </cell>
        </row>
        <row r="1293">
          <cell r="D1293" t="str">
            <v>1333-07-9</v>
          </cell>
          <cell r="K1293">
            <v>-1</v>
          </cell>
        </row>
        <row r="1294">
          <cell r="D1294" t="str">
            <v>101-72-4</v>
          </cell>
          <cell r="K1294">
            <v>-1</v>
          </cell>
        </row>
        <row r="1295">
          <cell r="D1295" t="str">
            <v>52556-42-0</v>
          </cell>
          <cell r="K1295">
            <v>-1</v>
          </cell>
        </row>
        <row r="1296">
          <cell r="D1296" t="str">
            <v>56-93-9</v>
          </cell>
          <cell r="K1296">
            <v>-1</v>
          </cell>
        </row>
        <row r="1297">
          <cell r="D1297" t="str">
            <v>61617-00-3</v>
          </cell>
          <cell r="K1297">
            <v>-1</v>
          </cell>
        </row>
        <row r="1298">
          <cell r="D1298" t="str">
            <v>107-66-4</v>
          </cell>
          <cell r="K1298">
            <v>-1</v>
          </cell>
        </row>
        <row r="1299">
          <cell r="D1299" t="str">
            <v>70441-63-3</v>
          </cell>
          <cell r="K1299">
            <v>-1</v>
          </cell>
        </row>
        <row r="1300">
          <cell r="D1300" t="str">
            <v>104-15-4</v>
          </cell>
          <cell r="K1300">
            <v>-1</v>
          </cell>
        </row>
        <row r="1301">
          <cell r="D1301" t="str">
            <v>4098-71-9</v>
          </cell>
          <cell r="K1301">
            <v>-1</v>
          </cell>
        </row>
        <row r="1302">
          <cell r="D1302" t="str">
            <v>2893-78-9</v>
          </cell>
          <cell r="K1302">
            <v>-1</v>
          </cell>
        </row>
        <row r="1303">
          <cell r="D1303" t="str">
            <v>90-72-2</v>
          </cell>
          <cell r="K1303">
            <v>-1</v>
          </cell>
        </row>
        <row r="1304">
          <cell r="D1304" t="str">
            <v>2008-39-1</v>
          </cell>
          <cell r="K1304">
            <v>-1</v>
          </cell>
        </row>
        <row r="1305">
          <cell r="D1305" t="str">
            <v>16066-35-6</v>
          </cell>
          <cell r="K1305">
            <v>-1</v>
          </cell>
        </row>
        <row r="1306">
          <cell r="D1306" t="str">
            <v>5165-97-9</v>
          </cell>
          <cell r="K1306">
            <v>-1</v>
          </cell>
        </row>
        <row r="1307">
          <cell r="D1307" t="str">
            <v>80-09-1</v>
          </cell>
          <cell r="K1307">
            <v>205.90909090909091</v>
          </cell>
        </row>
        <row r="1308">
          <cell r="D1308" t="str">
            <v>121-57-3</v>
          </cell>
          <cell r="K1308">
            <v>-1</v>
          </cell>
        </row>
        <row r="1309">
          <cell r="D1309" t="str">
            <v>280-57-9</v>
          </cell>
          <cell r="K1309">
            <v>-1</v>
          </cell>
        </row>
        <row r="1310">
          <cell r="D1310" t="str">
            <v>6381-77-7</v>
          </cell>
          <cell r="K1310">
            <v>-1</v>
          </cell>
        </row>
        <row r="1311">
          <cell r="D1311" t="str">
            <v>61260-55-7</v>
          </cell>
          <cell r="K1311">
            <v>-1</v>
          </cell>
        </row>
        <row r="1312">
          <cell r="D1312" t="str">
            <v>3047-33-4</v>
          </cell>
          <cell r="K1312">
            <v>-1</v>
          </cell>
        </row>
        <row r="1313">
          <cell r="D1313" t="str">
            <v>3039-83-6</v>
          </cell>
          <cell r="K1313">
            <v>-1</v>
          </cell>
        </row>
        <row r="1314">
          <cell r="D1314" t="str">
            <v>42405-40-3</v>
          </cell>
          <cell r="K1314">
            <v>-1</v>
          </cell>
        </row>
        <row r="1315">
          <cell r="D1315" t="str">
            <v>3338-24-7</v>
          </cell>
          <cell r="K1315">
            <v>-1</v>
          </cell>
        </row>
        <row r="1316">
          <cell r="D1316" t="str">
            <v>1493-13-6</v>
          </cell>
          <cell r="K1316">
            <v>-1</v>
          </cell>
        </row>
        <row r="1317">
          <cell r="D1317" t="str">
            <v>97-39-2</v>
          </cell>
          <cell r="K1317">
            <v>-1</v>
          </cell>
        </row>
        <row r="1318">
          <cell r="D1318" t="str">
            <v>97042-18-7</v>
          </cell>
          <cell r="K1318">
            <v>-1</v>
          </cell>
        </row>
        <row r="1319">
          <cell r="D1319" t="str">
            <v>45021-77-0</v>
          </cell>
          <cell r="K1319">
            <v>-1</v>
          </cell>
        </row>
        <row r="1320">
          <cell r="D1320" t="str">
            <v>121-47-1</v>
          </cell>
          <cell r="K1320">
            <v>-1</v>
          </cell>
        </row>
        <row r="1321">
          <cell r="D1321" t="str">
            <v>54553-90-1</v>
          </cell>
          <cell r="K1321">
            <v>-1</v>
          </cell>
        </row>
        <row r="1322">
          <cell r="D1322" t="str">
            <v>34335-10-9</v>
          </cell>
          <cell r="K1322">
            <v>-1</v>
          </cell>
        </row>
        <row r="1323">
          <cell r="D1323" t="str">
            <v>104-23-4</v>
          </cell>
          <cell r="K1323">
            <v>-1</v>
          </cell>
        </row>
        <row r="1324">
          <cell r="D1324" t="str">
            <v>7300-34-7</v>
          </cell>
          <cell r="K1324">
            <v>-1</v>
          </cell>
        </row>
        <row r="1325">
          <cell r="D1325" t="str">
            <v>85-73-4</v>
          </cell>
          <cell r="K1325">
            <v>7.4</v>
          </cell>
        </row>
        <row r="1326">
          <cell r="D1326" t="str">
            <v>932-64-9</v>
          </cell>
          <cell r="K1326">
            <v>-1</v>
          </cell>
        </row>
        <row r="1327">
          <cell r="D1327" t="str">
            <v>77497-97-3</v>
          </cell>
          <cell r="K1327">
            <v>-1</v>
          </cell>
        </row>
        <row r="1328">
          <cell r="D1328" t="str">
            <v>6331-96-0</v>
          </cell>
          <cell r="K1328">
            <v>-1</v>
          </cell>
        </row>
        <row r="1329">
          <cell r="D1329" t="str">
            <v>127-68-4</v>
          </cell>
          <cell r="K1329">
            <v>-1</v>
          </cell>
        </row>
        <row r="1330">
          <cell r="D1330" t="str">
            <v>91273-04-0</v>
          </cell>
          <cell r="K1330">
            <v>-1</v>
          </cell>
        </row>
        <row r="1331">
          <cell r="D1331" t="str">
            <v>54660-00-3</v>
          </cell>
          <cell r="K1331">
            <v>-1</v>
          </cell>
        </row>
        <row r="1332">
          <cell r="D1332" t="str">
            <v>971-15-3</v>
          </cell>
          <cell r="K1332">
            <v>-1</v>
          </cell>
        </row>
        <row r="1333">
          <cell r="D1333" t="str">
            <v>154702-15-5</v>
          </cell>
          <cell r="K1333">
            <v>-1</v>
          </cell>
        </row>
        <row r="1334">
          <cell r="D1334" t="str">
            <v>3160-86-9</v>
          </cell>
          <cell r="K1334">
            <v>-1</v>
          </cell>
        </row>
        <row r="1335">
          <cell r="D1335" t="str">
            <v>13188-60-8</v>
          </cell>
          <cell r="K1335">
            <v>-1</v>
          </cell>
        </row>
        <row r="1336">
          <cell r="D1336" t="str">
            <v>2495-39-8</v>
          </cell>
          <cell r="K1336">
            <v>-1</v>
          </cell>
        </row>
        <row r="1337">
          <cell r="D1337" t="str">
            <v>754186-36-2</v>
          </cell>
          <cell r="K1337">
            <v>-1</v>
          </cell>
        </row>
        <row r="1338">
          <cell r="D1338" t="str">
            <v>69477-29-8</v>
          </cell>
          <cell r="K1338">
            <v>-1</v>
          </cell>
        </row>
        <row r="1339">
          <cell r="D1339" t="str">
            <v>130-26-7</v>
          </cell>
          <cell r="K1339">
            <v>-1</v>
          </cell>
        </row>
        <row r="1340">
          <cell r="D1340" t="str">
            <v>12225-21-7</v>
          </cell>
          <cell r="K1340">
            <v>-1</v>
          </cell>
        </row>
        <row r="1341">
          <cell r="D1341" t="str">
            <v>17636-10-1</v>
          </cell>
          <cell r="K1341">
            <v>-1</v>
          </cell>
        </row>
        <row r="1342">
          <cell r="D1342" t="str">
            <v>83-73-8</v>
          </cell>
          <cell r="K1342">
            <v>-1</v>
          </cell>
        </row>
        <row r="1343">
          <cell r="D1343" t="str">
            <v>54981-42-9</v>
          </cell>
          <cell r="K1343">
            <v>-1</v>
          </cell>
        </row>
        <row r="1344">
          <cell r="D1344" t="str">
            <v>143-33-9</v>
          </cell>
          <cell r="K1344">
            <v>-1</v>
          </cell>
        </row>
        <row r="1345">
          <cell r="D1345" t="str">
            <v>88-12-0</v>
          </cell>
          <cell r="K1345">
            <v>-1</v>
          </cell>
        </row>
        <row r="1346">
          <cell r="D1346">
            <v>1029713</v>
          </cell>
          <cell r="K1346">
            <v>-1</v>
          </cell>
        </row>
        <row r="1347">
          <cell r="D1347" t="str">
            <v>81646-13-1</v>
          </cell>
          <cell r="K1347">
            <v>-1</v>
          </cell>
        </row>
        <row r="1348">
          <cell r="D1348" t="str">
            <v>100-20-9</v>
          </cell>
          <cell r="K1348">
            <v>-1</v>
          </cell>
        </row>
        <row r="1349">
          <cell r="D1349" t="str">
            <v>5187-23-5</v>
          </cell>
          <cell r="K1349">
            <v>-1</v>
          </cell>
        </row>
        <row r="1350">
          <cell r="D1350" t="str">
            <v>497-18-7</v>
          </cell>
          <cell r="K1350">
            <v>-1</v>
          </cell>
        </row>
        <row r="1351">
          <cell r="D1351" t="str">
            <v>108-74-7</v>
          </cell>
          <cell r="K1351">
            <v>-1</v>
          </cell>
        </row>
        <row r="1352">
          <cell r="D1352" t="str">
            <v>690-526-2</v>
          </cell>
          <cell r="K1352">
            <v>-1</v>
          </cell>
        </row>
        <row r="1353">
          <cell r="D1353" t="str">
            <v>120-18-3</v>
          </cell>
          <cell r="K1353">
            <v>588.6</v>
          </cell>
        </row>
        <row r="1354">
          <cell r="D1354" t="str">
            <v>577-11-7</v>
          </cell>
          <cell r="K1354">
            <v>-1</v>
          </cell>
        </row>
        <row r="1355">
          <cell r="D1355" t="str">
            <v>98-67-9</v>
          </cell>
          <cell r="K1355">
            <v>-1</v>
          </cell>
        </row>
        <row r="1356">
          <cell r="D1356" t="str">
            <v>25321-41-9</v>
          </cell>
          <cell r="K1356">
            <v>-1</v>
          </cell>
        </row>
        <row r="1357">
          <cell r="D1357" t="str">
            <v>103-83-3</v>
          </cell>
          <cell r="K1357">
            <v>-1</v>
          </cell>
        </row>
        <row r="1358">
          <cell r="D1358" t="str">
            <v>24634-61-5</v>
          </cell>
          <cell r="K1358">
            <v>-1</v>
          </cell>
        </row>
        <row r="1359">
          <cell r="D1359" t="str">
            <v>29923-31-7</v>
          </cell>
          <cell r="K1359">
            <v>-1</v>
          </cell>
        </row>
        <row r="1360">
          <cell r="D1360" t="str">
            <v>51410-72-1</v>
          </cell>
          <cell r="K1360">
            <v>-1</v>
          </cell>
        </row>
        <row r="1361">
          <cell r="D1361" t="str">
            <v>928-70-1</v>
          </cell>
          <cell r="K1361">
            <v>-1</v>
          </cell>
        </row>
        <row r="1362">
          <cell r="D1362" t="str">
            <v>112-33-4</v>
          </cell>
          <cell r="K1362">
            <v>-1</v>
          </cell>
        </row>
        <row r="1363">
          <cell r="D1363" t="str">
            <v>2123-24-2</v>
          </cell>
          <cell r="K1363">
            <v>-1</v>
          </cell>
        </row>
        <row r="1364">
          <cell r="D1364" t="str">
            <v>10595-49-0</v>
          </cell>
          <cell r="K1364">
            <v>-1</v>
          </cell>
        </row>
        <row r="1365">
          <cell r="D1365" t="str">
            <v>299-27-4</v>
          </cell>
          <cell r="K1365">
            <v>-1</v>
          </cell>
        </row>
        <row r="1366">
          <cell r="D1366" t="str">
            <v>1300-72-7</v>
          </cell>
          <cell r="K1366">
            <v>-1</v>
          </cell>
        </row>
        <row r="1367">
          <cell r="D1367" t="str">
            <v>108-91-8</v>
          </cell>
          <cell r="K1367">
            <v>14483.636363636364</v>
          </cell>
        </row>
        <row r="1368">
          <cell r="D1368" t="str">
            <v>27503-81-7</v>
          </cell>
          <cell r="K1368">
            <v>24.22</v>
          </cell>
        </row>
        <row r="1369">
          <cell r="D1369" t="str">
            <v>122-80-5</v>
          </cell>
          <cell r="K1369">
            <v>921.90909090909088</v>
          </cell>
        </row>
        <row r="1370">
          <cell r="D1370" t="str">
            <v>13010-31-6</v>
          </cell>
          <cell r="K1370">
            <v>-1</v>
          </cell>
        </row>
        <row r="1371">
          <cell r="D1371" t="str">
            <v>1672-58-8</v>
          </cell>
          <cell r="K1371">
            <v>72</v>
          </cell>
        </row>
        <row r="1372">
          <cell r="D1372" t="str">
            <v>54739-18-3</v>
          </cell>
          <cell r="K1372">
            <v>303.85714285714283</v>
          </cell>
        </row>
        <row r="1373">
          <cell r="D1373" t="str">
            <v>3089-11-0</v>
          </cell>
          <cell r="K1373">
            <v>-1</v>
          </cell>
        </row>
        <row r="1374">
          <cell r="D1374" t="str">
            <v>83-07-8</v>
          </cell>
          <cell r="K1374">
            <v>1150.4000000000001</v>
          </cell>
        </row>
        <row r="1375">
          <cell r="D1375" t="str">
            <v>6515-38-4</v>
          </cell>
          <cell r="K1375">
            <v>-1</v>
          </cell>
        </row>
        <row r="1376">
          <cell r="D1376" t="str">
            <v>118134-30-8</v>
          </cell>
          <cell r="K1376">
            <v>24</v>
          </cell>
        </row>
        <row r="1377">
          <cell r="D1377" t="str">
            <v>54965-21-8</v>
          </cell>
          <cell r="K1377">
            <v>-1</v>
          </cell>
        </row>
        <row r="1378">
          <cell r="D1378" t="str">
            <v>58-22-0</v>
          </cell>
          <cell r="K1378">
            <v>-1</v>
          </cell>
        </row>
        <row r="1379">
          <cell r="D1379" t="str">
            <v>10328-35-5</v>
          </cell>
          <cell r="K1379">
            <v>-1</v>
          </cell>
        </row>
        <row r="1380">
          <cell r="D1380" t="str">
            <v>34256-82-1</v>
          </cell>
          <cell r="K1380">
            <v>24</v>
          </cell>
        </row>
        <row r="1381">
          <cell r="D1381" t="str">
            <v>96829-58-2</v>
          </cell>
          <cell r="K1381">
            <v>25.5</v>
          </cell>
        </row>
        <row r="1382">
          <cell r="D1382" t="str">
            <v>101463-69-8</v>
          </cell>
          <cell r="K1382">
            <v>-1</v>
          </cell>
        </row>
        <row r="1383">
          <cell r="D1383" t="str">
            <v>709-98-8</v>
          </cell>
          <cell r="K1383">
            <v>-1</v>
          </cell>
        </row>
        <row r="1384">
          <cell r="D1384" t="str">
            <v>7773-52-6</v>
          </cell>
          <cell r="K1384">
            <v>-1</v>
          </cell>
        </row>
        <row r="1385">
          <cell r="D1385" t="str">
            <v>10328-34-4</v>
          </cell>
          <cell r="K1385">
            <v>-1</v>
          </cell>
        </row>
        <row r="1386">
          <cell r="D1386" t="str">
            <v>1014-70-6</v>
          </cell>
          <cell r="K1386">
            <v>-1</v>
          </cell>
        </row>
        <row r="1387">
          <cell r="D1387" t="str">
            <v>16287-71-1</v>
          </cell>
          <cell r="K1387">
            <v>-1</v>
          </cell>
        </row>
        <row r="1388">
          <cell r="D1388" t="str">
            <v>19044-88-3</v>
          </cell>
          <cell r="K1388">
            <v>-1</v>
          </cell>
        </row>
        <row r="1389">
          <cell r="D1389" t="str">
            <v>112-18-5</v>
          </cell>
          <cell r="K1389">
            <v>8906.454545454546</v>
          </cell>
        </row>
        <row r="1390">
          <cell r="D1390">
            <v>1826123</v>
          </cell>
          <cell r="K1390">
            <v>-1</v>
          </cell>
        </row>
        <row r="1391">
          <cell r="D1391" t="str">
            <v>6197-30-4</v>
          </cell>
          <cell r="K1391">
            <v>0.54</v>
          </cell>
        </row>
        <row r="1392">
          <cell r="D1392" t="str">
            <v>94-26-8</v>
          </cell>
          <cell r="K1392">
            <v>-1</v>
          </cell>
        </row>
        <row r="1393">
          <cell r="D1393" t="str">
            <v>78-32-0</v>
          </cell>
          <cell r="K1393">
            <v>-1</v>
          </cell>
        </row>
        <row r="1394">
          <cell r="D1394" t="str">
            <v>94-13-3</v>
          </cell>
          <cell r="K1394">
            <v>-1</v>
          </cell>
        </row>
        <row r="1395">
          <cell r="D1395" t="str">
            <v>15912-74-0</v>
          </cell>
          <cell r="K1395">
            <v>-1</v>
          </cell>
        </row>
        <row r="1396">
          <cell r="D1396" t="str">
            <v>120067-83-6</v>
          </cell>
          <cell r="K1396">
            <v>58</v>
          </cell>
        </row>
        <row r="1397">
          <cell r="D1397" t="str">
            <v>120-47-8</v>
          </cell>
          <cell r="K1397">
            <v>-1</v>
          </cell>
        </row>
        <row r="1398">
          <cell r="D1398" t="str">
            <v>158966-92-8</v>
          </cell>
          <cell r="K1398">
            <v>-1</v>
          </cell>
        </row>
        <row r="1399">
          <cell r="D1399" t="str">
            <v>21145-77-7</v>
          </cell>
          <cell r="K1399">
            <v>-1</v>
          </cell>
        </row>
        <row r="1400">
          <cell r="D1400" t="str">
            <v>5466-77-3</v>
          </cell>
          <cell r="K1400">
            <v>-1</v>
          </cell>
        </row>
        <row r="1401">
          <cell r="D1401" t="str">
            <v>91161-71-6</v>
          </cell>
          <cell r="K1401">
            <v>-1</v>
          </cell>
        </row>
        <row r="1402">
          <cell r="D1402" t="str">
            <v>15435-29-7</v>
          </cell>
          <cell r="K1402">
            <v>-1</v>
          </cell>
        </row>
        <row r="1403">
          <cell r="D1403" t="str">
            <v>88671-89-0</v>
          </cell>
          <cell r="K1403">
            <v>-1</v>
          </cell>
        </row>
        <row r="1404">
          <cell r="D1404" t="str">
            <v>5495-84-1</v>
          </cell>
          <cell r="K1404">
            <v>-1</v>
          </cell>
        </row>
        <row r="1405">
          <cell r="D1405" t="str">
            <v>60628-96-8</v>
          </cell>
          <cell r="K1405">
            <v>-1</v>
          </cell>
        </row>
        <row r="1406">
          <cell r="D1406" t="str">
            <v>56-53-1</v>
          </cell>
          <cell r="K1406">
            <v>-1</v>
          </cell>
        </row>
        <row r="1407">
          <cell r="D1407" t="str">
            <v>90729-43-4</v>
          </cell>
          <cell r="K1407">
            <v>-1</v>
          </cell>
        </row>
        <row r="1408">
          <cell r="D1408" t="str">
            <v>35189-28-7</v>
          </cell>
          <cell r="K1408">
            <v>-1</v>
          </cell>
        </row>
        <row r="1409">
          <cell r="D1409" t="str">
            <v>n/a</v>
          </cell>
          <cell r="K1409">
            <v>-1</v>
          </cell>
        </row>
        <row r="1410">
          <cell r="D1410" t="str">
            <v>68392-35-8</v>
          </cell>
          <cell r="K1410">
            <v>-1</v>
          </cell>
        </row>
        <row r="1411">
          <cell r="D1411" t="str">
            <v>135410-20-7</v>
          </cell>
          <cell r="K1411">
            <v>-1</v>
          </cell>
        </row>
        <row r="1412">
          <cell r="D1412" t="str">
            <v>169590-42-5</v>
          </cell>
          <cell r="K1412">
            <v>22.5</v>
          </cell>
        </row>
        <row r="1413">
          <cell r="D1413" t="str">
            <v>36861-47-9</v>
          </cell>
          <cell r="K1413">
            <v>-1</v>
          </cell>
        </row>
        <row r="1414">
          <cell r="D1414" t="str">
            <v>1154-59-2</v>
          </cell>
          <cell r="K1414">
            <v>-1</v>
          </cell>
        </row>
        <row r="1415">
          <cell r="D1415" t="str">
            <v>599-64-4</v>
          </cell>
          <cell r="K1415">
            <v>-1</v>
          </cell>
        </row>
        <row r="1416">
          <cell r="D1416" t="str">
            <v>67392-87-4</v>
          </cell>
          <cell r="K1416">
            <v>-1</v>
          </cell>
        </row>
        <row r="1417">
          <cell r="D1417" t="str">
            <v>6533-00-2</v>
          </cell>
          <cell r="K1417">
            <v>-1</v>
          </cell>
        </row>
        <row r="1418">
          <cell r="D1418" t="str">
            <v>120-32-1</v>
          </cell>
          <cell r="K1418">
            <v>-1</v>
          </cell>
        </row>
        <row r="1419">
          <cell r="D1419" t="str">
            <v>85509-19-9</v>
          </cell>
          <cell r="K1419">
            <v>-1</v>
          </cell>
        </row>
        <row r="1420">
          <cell r="D1420" t="str">
            <v>83919-23-7</v>
          </cell>
          <cell r="K1420">
            <v>-1</v>
          </cell>
        </row>
        <row r="1421">
          <cell r="D1421" t="str">
            <v>71758-44-6</v>
          </cell>
          <cell r="K1421">
            <v>-1</v>
          </cell>
        </row>
        <row r="1422">
          <cell r="D1422" t="str">
            <v>97-23-4</v>
          </cell>
          <cell r="K1422">
            <v>0.41</v>
          </cell>
        </row>
        <row r="1423">
          <cell r="D1423" t="str">
            <v>84449-90-1</v>
          </cell>
          <cell r="K1423">
            <v>-1</v>
          </cell>
        </row>
        <row r="1424">
          <cell r="D1424" t="str">
            <v>154598-52-4</v>
          </cell>
          <cell r="K1424">
            <v>-1</v>
          </cell>
        </row>
        <row r="1425">
          <cell r="D1425" t="str">
            <v>3332-27-2</v>
          </cell>
          <cell r="K1425">
            <v>46</v>
          </cell>
        </row>
        <row r="1426">
          <cell r="D1426" t="str">
            <v>60282-87-3</v>
          </cell>
          <cell r="K1426">
            <v>-1</v>
          </cell>
        </row>
        <row r="1427">
          <cell r="D1427" t="str">
            <v>80474-14-2</v>
          </cell>
          <cell r="K1427">
            <v>-1</v>
          </cell>
        </row>
        <row r="1428">
          <cell r="D1428" t="str">
            <v>142-54-1</v>
          </cell>
          <cell r="K1428">
            <v>0.82333333333333325</v>
          </cell>
        </row>
        <row r="1429">
          <cell r="D1429" t="str">
            <v>2098-66-0</v>
          </cell>
          <cell r="K1429">
            <v>-1</v>
          </cell>
        </row>
        <row r="1430">
          <cell r="D1430" t="str">
            <v>25122-46-7</v>
          </cell>
          <cell r="K1430">
            <v>-1</v>
          </cell>
        </row>
        <row r="1431">
          <cell r="D1431" t="str">
            <v>65195-55-3</v>
          </cell>
          <cell r="K1431">
            <v>-1</v>
          </cell>
        </row>
        <row r="1432">
          <cell r="D1432" t="str">
            <v>256-96-2</v>
          </cell>
          <cell r="K1432">
            <v>540</v>
          </cell>
        </row>
        <row r="1433">
          <cell r="D1433" t="str">
            <v>119-90-4</v>
          </cell>
          <cell r="K1433">
            <v>-1</v>
          </cell>
        </row>
        <row r="1434">
          <cell r="D1434" t="str">
            <v>28291-75-0</v>
          </cell>
          <cell r="K1434">
            <v>27.666666666666668</v>
          </cell>
        </row>
        <row r="1435">
          <cell r="D1435" t="str">
            <v>2152-44-5</v>
          </cell>
          <cell r="K1435">
            <v>-1</v>
          </cell>
        </row>
        <row r="1436">
          <cell r="D1436" t="str">
            <v>470-90-6</v>
          </cell>
          <cell r="K1436">
            <v>-1</v>
          </cell>
        </row>
        <row r="1437">
          <cell r="D1437" t="str">
            <v>96-45-7</v>
          </cell>
          <cell r="K1437">
            <v>-1</v>
          </cell>
        </row>
        <row r="1438">
          <cell r="D1438" t="str">
            <v>80-07-9</v>
          </cell>
          <cell r="K1438">
            <v>-1</v>
          </cell>
        </row>
        <row r="1439">
          <cell r="D1439" t="str">
            <v>90-94-8</v>
          </cell>
          <cell r="K1439">
            <v>11.8</v>
          </cell>
        </row>
        <row r="1440">
          <cell r="D1440" t="str">
            <v>71-58-9</v>
          </cell>
          <cell r="K1440">
            <v>-1</v>
          </cell>
        </row>
        <row r="1441">
          <cell r="D1441" t="str">
            <v>578-95-0</v>
          </cell>
          <cell r="K1441">
            <v>11.333333333333334</v>
          </cell>
        </row>
        <row r="1442">
          <cell r="D1442" t="str">
            <v>112-75-4</v>
          </cell>
          <cell r="K1442">
            <v>2.6</v>
          </cell>
        </row>
        <row r="1443">
          <cell r="D1443" t="str">
            <v>131-57-7</v>
          </cell>
          <cell r="K1443">
            <v>184.72727272727272</v>
          </cell>
        </row>
        <row r="1444">
          <cell r="D1444" t="str">
            <v>38083-17-9</v>
          </cell>
          <cell r="K1444">
            <v>17.700000000000003</v>
          </cell>
        </row>
        <row r="1445">
          <cell r="D1445">
            <v>66328</v>
          </cell>
          <cell r="K1445">
            <v>-1</v>
          </cell>
        </row>
        <row r="1446">
          <cell r="D1446" t="str">
            <v>58-18-4</v>
          </cell>
          <cell r="K1446">
            <v>-1</v>
          </cell>
        </row>
        <row r="1447">
          <cell r="D1447" t="str">
            <v>595-33-5</v>
          </cell>
          <cell r="K1447">
            <v>-1</v>
          </cell>
        </row>
        <row r="1448">
          <cell r="D1448" t="str">
            <v>5593-20-4</v>
          </cell>
          <cell r="K1448">
            <v>-1</v>
          </cell>
        </row>
        <row r="1449">
          <cell r="D1449" t="str">
            <v>146939-27-7</v>
          </cell>
          <cell r="K1449">
            <v>-1</v>
          </cell>
        </row>
        <row r="1450">
          <cell r="D1450" t="str">
            <v>152-62-5</v>
          </cell>
          <cell r="K1450">
            <v>2.5</v>
          </cell>
        </row>
        <row r="1451">
          <cell r="D1451" t="str">
            <v>120-40-1</v>
          </cell>
          <cell r="K1451">
            <v>272.77272727272725</v>
          </cell>
        </row>
        <row r="1452">
          <cell r="D1452" t="str">
            <v>139520-94-8</v>
          </cell>
          <cell r="K1452">
            <v>-1</v>
          </cell>
        </row>
        <row r="1453">
          <cell r="D1453" t="str">
            <v>68-96-2</v>
          </cell>
          <cell r="K1453">
            <v>-1</v>
          </cell>
        </row>
        <row r="1454">
          <cell r="D1454" t="str">
            <v>65277-42-1</v>
          </cell>
          <cell r="K1454">
            <v>265.55555555555554</v>
          </cell>
        </row>
        <row r="1455">
          <cell r="D1455" t="str">
            <v>620-92-8</v>
          </cell>
          <cell r="K1455">
            <v>-1</v>
          </cell>
        </row>
        <row r="1456">
          <cell r="D1456" t="str">
            <v>95-33-0</v>
          </cell>
          <cell r="K1456">
            <v>-1</v>
          </cell>
        </row>
        <row r="1457">
          <cell r="D1457" t="str">
            <v>107868-30-4</v>
          </cell>
          <cell r="K1457">
            <v>-1</v>
          </cell>
        </row>
        <row r="1458">
          <cell r="D1458" t="str">
            <v>520-85-4</v>
          </cell>
          <cell r="K1458">
            <v>-1</v>
          </cell>
        </row>
        <row r="1459">
          <cell r="D1459" t="str">
            <v>86-79-3</v>
          </cell>
          <cell r="K1459">
            <v>-1</v>
          </cell>
        </row>
        <row r="1460">
          <cell r="D1460" t="str">
            <v>25122-41-2</v>
          </cell>
          <cell r="K1460">
            <v>-1</v>
          </cell>
        </row>
        <row r="1461">
          <cell r="D1461" t="str">
            <v>90-15-3</v>
          </cell>
          <cell r="K1461">
            <v>-1</v>
          </cell>
        </row>
        <row r="1462">
          <cell r="D1462" t="str">
            <v>121124-29-6</v>
          </cell>
          <cell r="K1462">
            <v>-1</v>
          </cell>
        </row>
        <row r="1463">
          <cell r="D1463" t="str">
            <v>76-99-3</v>
          </cell>
          <cell r="K1463">
            <v>-1</v>
          </cell>
        </row>
        <row r="1464">
          <cell r="D1464" t="str">
            <v>63-05-8</v>
          </cell>
          <cell r="K1464">
            <v>9.6374999999999993</v>
          </cell>
        </row>
        <row r="1465">
          <cell r="D1465" t="str">
            <v>91-22-5</v>
          </cell>
          <cell r="K1465">
            <v>812.28571428571433</v>
          </cell>
        </row>
        <row r="1466">
          <cell r="D1466" t="str">
            <v>104987-11-3</v>
          </cell>
          <cell r="K1466">
            <v>-1</v>
          </cell>
        </row>
        <row r="1467">
          <cell r="D1467" t="str">
            <v>93-08-3</v>
          </cell>
          <cell r="K1467">
            <v>-1</v>
          </cell>
        </row>
        <row r="1468">
          <cell r="D1468" t="str">
            <v>149961-52-4</v>
          </cell>
          <cell r="K1468">
            <v>-1</v>
          </cell>
        </row>
        <row r="1469">
          <cell r="D1469" t="str">
            <v>106700-29-2</v>
          </cell>
          <cell r="K1469">
            <v>-1</v>
          </cell>
        </row>
        <row r="1470">
          <cell r="D1470" t="str">
            <v>91-44-1</v>
          </cell>
          <cell r="K1470">
            <v>69.727272727272734</v>
          </cell>
        </row>
        <row r="1471">
          <cell r="D1471" t="str">
            <v>615-36-1</v>
          </cell>
          <cell r="K1471">
            <v>-1</v>
          </cell>
        </row>
        <row r="1472">
          <cell r="D1472" t="str">
            <v>51022-69-6</v>
          </cell>
          <cell r="K1472">
            <v>-1</v>
          </cell>
        </row>
        <row r="1473">
          <cell r="D1473" t="str">
            <v>61-68-7</v>
          </cell>
          <cell r="K1473">
            <v>18.633333333333333</v>
          </cell>
        </row>
        <row r="1474">
          <cell r="D1474" t="str">
            <v>30223-73-5</v>
          </cell>
          <cell r="K1474">
            <v>0.9</v>
          </cell>
        </row>
        <row r="1475">
          <cell r="D1475" t="str">
            <v>10287-53-3</v>
          </cell>
          <cell r="K1475">
            <v>-1</v>
          </cell>
        </row>
        <row r="1476">
          <cell r="D1476" t="str">
            <v>483-63-6</v>
          </cell>
          <cell r="K1476">
            <v>-1</v>
          </cell>
        </row>
        <row r="1477">
          <cell r="D1477" t="str">
            <v>838-88-0</v>
          </cell>
          <cell r="K1477">
            <v>223.57142857142858</v>
          </cell>
        </row>
        <row r="1478">
          <cell r="D1478" t="str">
            <v>99-88-7</v>
          </cell>
          <cell r="K1478">
            <v>-1</v>
          </cell>
        </row>
        <row r="1479">
          <cell r="D1479" t="str">
            <v>106-41-2</v>
          </cell>
          <cell r="K1479">
            <v>-1</v>
          </cell>
        </row>
        <row r="1480">
          <cell r="D1480" t="str">
            <v>61337-67-5</v>
          </cell>
          <cell r="K1480">
            <v>-1</v>
          </cell>
        </row>
        <row r="1481">
          <cell r="D1481" t="str">
            <v>120511-73-1</v>
          </cell>
          <cell r="K1481">
            <v>6.666666666666667</v>
          </cell>
        </row>
        <row r="1482">
          <cell r="D1482" t="str">
            <v>976-71-6</v>
          </cell>
          <cell r="K1482">
            <v>-1</v>
          </cell>
        </row>
        <row r="1483">
          <cell r="D1483" t="str">
            <v>1177-87-3</v>
          </cell>
          <cell r="K1483">
            <v>-1</v>
          </cell>
        </row>
        <row r="1484">
          <cell r="D1484" t="str">
            <v>67747-01-7</v>
          </cell>
          <cell r="K1484">
            <v>-1</v>
          </cell>
        </row>
        <row r="1485">
          <cell r="D1485" t="str">
            <v>119-93-7</v>
          </cell>
          <cell r="K1485">
            <v>-1</v>
          </cell>
        </row>
        <row r="1486">
          <cell r="D1486" t="str">
            <v>134-32-7</v>
          </cell>
          <cell r="K1486">
            <v>-1</v>
          </cell>
        </row>
        <row r="1487">
          <cell r="D1487" t="str">
            <v>98319-26-7</v>
          </cell>
          <cell r="K1487">
            <v>-1</v>
          </cell>
        </row>
        <row r="1488">
          <cell r="D1488" t="str">
            <v>846-49-1</v>
          </cell>
          <cell r="K1488">
            <v>841.5</v>
          </cell>
        </row>
        <row r="1489">
          <cell r="D1489" t="str">
            <v>147536-97-8</v>
          </cell>
          <cell r="K1489">
            <v>-1</v>
          </cell>
        </row>
        <row r="1490">
          <cell r="D1490" t="str">
            <v>5633-20-5</v>
          </cell>
          <cell r="K1490">
            <v>45.090909090909093</v>
          </cell>
        </row>
        <row r="1491">
          <cell r="D1491" t="str">
            <v>10161-33-8</v>
          </cell>
          <cell r="K1491">
            <v>-1</v>
          </cell>
        </row>
        <row r="1492">
          <cell r="D1492" t="str">
            <v>57808-66-9</v>
          </cell>
          <cell r="K1492">
            <v>-1</v>
          </cell>
        </row>
        <row r="1493">
          <cell r="D1493" t="str">
            <v>471-53-4</v>
          </cell>
          <cell r="K1493">
            <v>-1</v>
          </cell>
        </row>
        <row r="1494">
          <cell r="D1494" t="str">
            <v>26148-68-5</v>
          </cell>
          <cell r="K1494">
            <v>-1</v>
          </cell>
        </row>
        <row r="1495">
          <cell r="D1495" t="str">
            <v>76-25-5</v>
          </cell>
          <cell r="K1495">
            <v>-1</v>
          </cell>
        </row>
        <row r="1496">
          <cell r="D1496" t="str">
            <v>78-59-1</v>
          </cell>
          <cell r="K1496">
            <v>-1</v>
          </cell>
        </row>
        <row r="1497">
          <cell r="D1497" t="str">
            <v>51-48-9</v>
          </cell>
          <cell r="K1497">
            <v>-1</v>
          </cell>
        </row>
        <row r="1498">
          <cell r="D1498" t="str">
            <v>67-73-2</v>
          </cell>
          <cell r="K1498">
            <v>-1</v>
          </cell>
        </row>
        <row r="1499">
          <cell r="D1499" t="str">
            <v>51333-22-3</v>
          </cell>
          <cell r="K1499">
            <v>-1</v>
          </cell>
        </row>
        <row r="1500">
          <cell r="D1500" t="str">
            <v>47221-31-8</v>
          </cell>
          <cell r="K1500">
            <v>580.50160512272691</v>
          </cell>
        </row>
        <row r="1501">
          <cell r="D1501" t="str">
            <v>90357-06-5</v>
          </cell>
          <cell r="K1501">
            <v>-1</v>
          </cell>
        </row>
        <row r="1502">
          <cell r="D1502" t="str">
            <v>39562-70-4</v>
          </cell>
          <cell r="K1502">
            <v>12.333333333333334</v>
          </cell>
        </row>
        <row r="1503">
          <cell r="D1503">
            <v>630203</v>
          </cell>
          <cell r="K1503">
            <v>-1</v>
          </cell>
        </row>
        <row r="1504">
          <cell r="D1504" t="str">
            <v>513-08-6</v>
          </cell>
          <cell r="K1504">
            <v>-1</v>
          </cell>
        </row>
        <row r="1505">
          <cell r="D1505" t="str">
            <v>94-24-6</v>
          </cell>
          <cell r="K1505">
            <v>-1</v>
          </cell>
        </row>
        <row r="1506">
          <cell r="D1506" t="str">
            <v>99-76-3</v>
          </cell>
          <cell r="K1506">
            <v>32</v>
          </cell>
        </row>
        <row r="1507">
          <cell r="D1507" t="str">
            <v>102-82-9</v>
          </cell>
          <cell r="K1507">
            <v>-1</v>
          </cell>
        </row>
        <row r="1508">
          <cell r="D1508" t="str">
            <v>68011-66-5</v>
          </cell>
          <cell r="K1508">
            <v>85.909090909090907</v>
          </cell>
        </row>
        <row r="1509">
          <cell r="D1509" t="str">
            <v>962-58-3</v>
          </cell>
          <cell r="K1509">
            <v>-1</v>
          </cell>
        </row>
        <row r="1510">
          <cell r="D1510" t="str">
            <v>99614-02-5</v>
          </cell>
          <cell r="K1510">
            <v>-1</v>
          </cell>
        </row>
        <row r="1511">
          <cell r="D1511" t="str">
            <v>102-77-2</v>
          </cell>
          <cell r="K1511">
            <v>-1</v>
          </cell>
        </row>
        <row r="1512">
          <cell r="D1512" t="str">
            <v>4225-26-7</v>
          </cell>
          <cell r="K1512">
            <v>-1</v>
          </cell>
        </row>
        <row r="1513">
          <cell r="D1513" t="str">
            <v>6292-59-7</v>
          </cell>
          <cell r="K1513">
            <v>-1</v>
          </cell>
        </row>
        <row r="1514">
          <cell r="D1514" t="str">
            <v>382-44-5</v>
          </cell>
          <cell r="K1514">
            <v>-1</v>
          </cell>
        </row>
        <row r="1515">
          <cell r="D1515" t="str">
            <v>4559-70-0</v>
          </cell>
          <cell r="K1515">
            <v>-1</v>
          </cell>
        </row>
        <row r="1516">
          <cell r="D1516" t="str">
            <v>113665-84-2</v>
          </cell>
          <cell r="K1516">
            <v>-1</v>
          </cell>
        </row>
        <row r="1517">
          <cell r="D1517" t="str">
            <v>100643-71-8</v>
          </cell>
          <cell r="K1517">
            <v>-1</v>
          </cell>
        </row>
        <row r="1518">
          <cell r="D1518" t="str">
            <v>111025-46-8</v>
          </cell>
          <cell r="K1518">
            <v>2.2000000000000002</v>
          </cell>
        </row>
        <row r="1519">
          <cell r="D1519" t="str">
            <v>442-51-3</v>
          </cell>
          <cell r="K1519">
            <v>-1</v>
          </cell>
        </row>
        <row r="1520">
          <cell r="D1520" t="str">
            <v>28821-18-3</v>
          </cell>
          <cell r="K1520">
            <v>16.09090909090909</v>
          </cell>
        </row>
        <row r="1521">
          <cell r="D1521" t="str">
            <v>6740-88-1</v>
          </cell>
          <cell r="K1521">
            <v>33.333333333333336</v>
          </cell>
        </row>
        <row r="1522">
          <cell r="D1522" t="str">
            <v>94-97-3</v>
          </cell>
          <cell r="K1522">
            <v>251.5</v>
          </cell>
        </row>
        <row r="1523">
          <cell r="D1523" t="str">
            <v>105650-23-5</v>
          </cell>
          <cell r="K1523">
            <v>-1</v>
          </cell>
        </row>
        <row r="1524">
          <cell r="D1524" t="str">
            <v>611-36-9</v>
          </cell>
          <cell r="K1524">
            <v>637</v>
          </cell>
        </row>
        <row r="1525">
          <cell r="D1525" t="str">
            <v>446-72-0</v>
          </cell>
          <cell r="K1525">
            <v>449.09090909090907</v>
          </cell>
        </row>
        <row r="1526">
          <cell r="D1526" t="str">
            <v>4754-44-3</v>
          </cell>
          <cell r="K1526">
            <v>-1</v>
          </cell>
        </row>
        <row r="1527">
          <cell r="D1527">
            <v>96639</v>
          </cell>
          <cell r="K1527">
            <v>-1</v>
          </cell>
        </row>
        <row r="1528">
          <cell r="D1528" t="str">
            <v>638-94-8</v>
          </cell>
          <cell r="K1528">
            <v>-1</v>
          </cell>
        </row>
        <row r="1529">
          <cell r="D1529" t="str">
            <v>3575-80-2</v>
          </cell>
          <cell r="K1529">
            <v>6</v>
          </cell>
        </row>
        <row r="1530">
          <cell r="D1530" t="str">
            <v>1643-20-5</v>
          </cell>
          <cell r="K1530">
            <v>126.45454545454545</v>
          </cell>
        </row>
        <row r="1531">
          <cell r="D1531" t="str">
            <v>2312-35-8</v>
          </cell>
          <cell r="K1531">
            <v>-1</v>
          </cell>
        </row>
        <row r="1532">
          <cell r="D1532" t="str">
            <v>84057-84-1</v>
          </cell>
          <cell r="K1532">
            <v>90.399999999999991</v>
          </cell>
        </row>
        <row r="1533">
          <cell r="D1533" t="str">
            <v>94-62-2</v>
          </cell>
          <cell r="K1533">
            <v>1024.909090909091</v>
          </cell>
        </row>
        <row r="1534">
          <cell r="D1534" t="str">
            <v>53003-10-4</v>
          </cell>
          <cell r="K1534">
            <v>-1</v>
          </cell>
        </row>
        <row r="1535">
          <cell r="D1535" t="str">
            <v>378-44-9</v>
          </cell>
          <cell r="K1535">
            <v>-1</v>
          </cell>
        </row>
        <row r="1536">
          <cell r="D1536" t="str">
            <v>95-53-4</v>
          </cell>
          <cell r="K1536">
            <v>1332.5</v>
          </cell>
        </row>
        <row r="1537">
          <cell r="D1537" t="str">
            <v>1120-24-7</v>
          </cell>
          <cell r="K1537">
            <v>543.14285714285711</v>
          </cell>
        </row>
        <row r="1538">
          <cell r="D1538" t="str">
            <v>76-74-4</v>
          </cell>
          <cell r="K1538">
            <v>-1</v>
          </cell>
        </row>
        <row r="1539">
          <cell r="D1539">
            <v>542449</v>
          </cell>
          <cell r="K1539">
            <v>-1</v>
          </cell>
        </row>
        <row r="1540">
          <cell r="D1540" t="str">
            <v>76-73-3</v>
          </cell>
          <cell r="K1540">
            <v>-1</v>
          </cell>
        </row>
        <row r="1541">
          <cell r="D1541" t="str">
            <v>64744-50-9</v>
          </cell>
          <cell r="K1541">
            <v>36</v>
          </cell>
        </row>
        <row r="1542">
          <cell r="D1542" t="str">
            <v>92-87-5</v>
          </cell>
          <cell r="K1542">
            <v>1764.3333333333333</v>
          </cell>
        </row>
        <row r="1543">
          <cell r="D1543" t="str">
            <v>50-03-3</v>
          </cell>
          <cell r="K1543">
            <v>-1</v>
          </cell>
        </row>
        <row r="1544">
          <cell r="D1544" t="str">
            <v>514-36-3</v>
          </cell>
          <cell r="K1544">
            <v>-1</v>
          </cell>
        </row>
        <row r="1545">
          <cell r="D1545" t="str">
            <v>1077-56-1</v>
          </cell>
          <cell r="K1545">
            <v>74.2</v>
          </cell>
        </row>
        <row r="1546">
          <cell r="D1546" t="str">
            <v>244-69-9</v>
          </cell>
          <cell r="K1546">
            <v>-1</v>
          </cell>
        </row>
        <row r="1547">
          <cell r="D1547" t="str">
            <v>29331-92-8</v>
          </cell>
          <cell r="K1547">
            <v>566.72727272727275</v>
          </cell>
        </row>
        <row r="1548">
          <cell r="D1548" t="str">
            <v>59-31-4</v>
          </cell>
          <cell r="K1548">
            <v>1969.3636363636363</v>
          </cell>
        </row>
        <row r="1549">
          <cell r="D1549" t="str">
            <v>118-42-3</v>
          </cell>
          <cell r="K1549">
            <v>-1</v>
          </cell>
        </row>
        <row r="1550">
          <cell r="D1550" t="str">
            <v>7311-30-0</v>
          </cell>
          <cell r="K1550">
            <v>258.8</v>
          </cell>
        </row>
        <row r="1551">
          <cell r="D1551" t="str">
            <v>4205-90-7</v>
          </cell>
          <cell r="K1551">
            <v>-1</v>
          </cell>
        </row>
        <row r="1552">
          <cell r="D1552" t="str">
            <v>22454-92-8</v>
          </cell>
          <cell r="K1552">
            <v>-1</v>
          </cell>
        </row>
        <row r="1553">
          <cell r="D1553" t="str">
            <v>486-84-0</v>
          </cell>
          <cell r="K1553">
            <v>28.818181818181817</v>
          </cell>
        </row>
        <row r="1554">
          <cell r="D1554" t="str">
            <v>59-48-3</v>
          </cell>
          <cell r="K1554">
            <v>-1</v>
          </cell>
        </row>
        <row r="1555">
          <cell r="D1555" t="str">
            <v>29342-05-0</v>
          </cell>
          <cell r="K1555">
            <v>-1</v>
          </cell>
        </row>
        <row r="1556">
          <cell r="D1556" t="str">
            <v>125-71-3</v>
          </cell>
          <cell r="K1556">
            <v>-1</v>
          </cell>
        </row>
        <row r="1557">
          <cell r="D1557" t="str">
            <v>2243-62-1</v>
          </cell>
          <cell r="K1557">
            <v>-1</v>
          </cell>
        </row>
        <row r="1558">
          <cell r="D1558" t="str">
            <v>76180-96-6</v>
          </cell>
          <cell r="K1558">
            <v>-1</v>
          </cell>
        </row>
        <row r="1559">
          <cell r="D1559" t="str">
            <v>26093-31-2</v>
          </cell>
          <cell r="K1559">
            <v>2107.7272727272725</v>
          </cell>
        </row>
        <row r="1560">
          <cell r="D1560" t="str">
            <v>119515-38-7</v>
          </cell>
          <cell r="K1560">
            <v>31.320000000000004</v>
          </cell>
        </row>
        <row r="1561">
          <cell r="D1561" t="str">
            <v>84352-75-0</v>
          </cell>
          <cell r="K1561">
            <v>-1</v>
          </cell>
        </row>
        <row r="1562">
          <cell r="D1562" t="str">
            <v>151-41-7</v>
          </cell>
          <cell r="K1562">
            <v>-1</v>
          </cell>
        </row>
        <row r="1563">
          <cell r="D1563" t="str">
            <v>36894-69-6</v>
          </cell>
          <cell r="K1563">
            <v>12.6</v>
          </cell>
        </row>
        <row r="1564">
          <cell r="D1564" t="str">
            <v>91374-21-9</v>
          </cell>
          <cell r="K1564">
            <v>-1</v>
          </cell>
        </row>
        <row r="1565">
          <cell r="D1565" t="str">
            <v>53-03-2</v>
          </cell>
          <cell r="K1565">
            <v>-1</v>
          </cell>
        </row>
        <row r="1566">
          <cell r="D1566" t="str">
            <v>18683-91-5</v>
          </cell>
          <cell r="K1566">
            <v>-1</v>
          </cell>
        </row>
        <row r="1567">
          <cell r="D1567" t="str">
            <v>56211-40-6</v>
          </cell>
          <cell r="K1567">
            <v>5.5</v>
          </cell>
        </row>
        <row r="1568">
          <cell r="D1568" t="str">
            <v>99-03-6</v>
          </cell>
          <cell r="K1568">
            <v>-1</v>
          </cell>
        </row>
        <row r="1569">
          <cell r="D1569" t="str">
            <v>50-23-7</v>
          </cell>
          <cell r="K1569">
            <v>19</v>
          </cell>
        </row>
        <row r="1570">
          <cell r="D1570" t="str">
            <v>50-24-8</v>
          </cell>
          <cell r="K1570">
            <v>265.125</v>
          </cell>
        </row>
        <row r="1571">
          <cell r="D1571">
            <v>873943</v>
          </cell>
          <cell r="K1571">
            <v>-1</v>
          </cell>
        </row>
        <row r="1572">
          <cell r="D1572" t="str">
            <v>24280-93-1</v>
          </cell>
          <cell r="K1572">
            <v>899.81818181818187</v>
          </cell>
        </row>
        <row r="1573">
          <cell r="D1573" t="str">
            <v>50-36-2</v>
          </cell>
          <cell r="K1573">
            <v>3.7424999999999988</v>
          </cell>
        </row>
        <row r="1574">
          <cell r="D1574" t="str">
            <v>934-32-7</v>
          </cell>
          <cell r="K1574">
            <v>-1</v>
          </cell>
        </row>
        <row r="1575">
          <cell r="D1575">
            <v>268728</v>
          </cell>
          <cell r="K1575">
            <v>-1</v>
          </cell>
        </row>
        <row r="1576">
          <cell r="D1576" t="str">
            <v>224785-90-4</v>
          </cell>
          <cell r="K1576">
            <v>-1</v>
          </cell>
        </row>
        <row r="1577">
          <cell r="D1577" t="str">
            <v>52-39-1</v>
          </cell>
          <cell r="K1577">
            <v>-1</v>
          </cell>
        </row>
        <row r="1578">
          <cell r="D1578" t="str">
            <v>2814-20-2</v>
          </cell>
          <cell r="K1578">
            <v>-1</v>
          </cell>
        </row>
        <row r="1579">
          <cell r="D1579" t="str">
            <v>66753-07-9</v>
          </cell>
          <cell r="K1579">
            <v>20.75</v>
          </cell>
        </row>
        <row r="1580">
          <cell r="D1580" t="str">
            <v>120868-66-8</v>
          </cell>
          <cell r="K1580">
            <v>-1</v>
          </cell>
        </row>
        <row r="1581">
          <cell r="D1581" t="str">
            <v>950-81-2</v>
          </cell>
          <cell r="K1581">
            <v>-1</v>
          </cell>
        </row>
        <row r="1582">
          <cell r="D1582" t="str">
            <v>142-98-3</v>
          </cell>
          <cell r="K1582">
            <v>-1</v>
          </cell>
        </row>
        <row r="1583">
          <cell r="D1583" t="str">
            <v>67-20-9</v>
          </cell>
          <cell r="K1583">
            <v>-1</v>
          </cell>
        </row>
        <row r="1584">
          <cell r="D1584" t="str">
            <v>676228-91-4</v>
          </cell>
          <cell r="K1584">
            <v>-1</v>
          </cell>
        </row>
        <row r="1585">
          <cell r="D1585" t="str">
            <v>51-52-5</v>
          </cell>
          <cell r="K1585">
            <v>-1</v>
          </cell>
        </row>
        <row r="1586">
          <cell r="D1586" t="str">
            <v>554-73-4</v>
          </cell>
          <cell r="K1586">
            <v>-1</v>
          </cell>
        </row>
        <row r="1587">
          <cell r="D1587" t="str">
            <v>83-15-8</v>
          </cell>
          <cell r="K1587">
            <v>156.72727272727272</v>
          </cell>
        </row>
        <row r="1588">
          <cell r="D1588" t="str">
            <v>1613-37-2</v>
          </cell>
          <cell r="K1588">
            <v>-1</v>
          </cell>
        </row>
        <row r="1589">
          <cell r="D1589" t="str">
            <v>60-56-0</v>
          </cell>
          <cell r="K1589">
            <v>-1</v>
          </cell>
        </row>
        <row r="1590">
          <cell r="D1590" t="str">
            <v>1122-58-3</v>
          </cell>
          <cell r="K1590">
            <v>1173.1818181818182</v>
          </cell>
        </row>
        <row r="1591">
          <cell r="D1591" t="str">
            <v>53774-07-5</v>
          </cell>
          <cell r="K1591">
            <v>-1</v>
          </cell>
        </row>
        <row r="1592">
          <cell r="D1592" t="str">
            <v>486-56-6</v>
          </cell>
          <cell r="K1592">
            <v>12.690909090909088</v>
          </cell>
        </row>
        <row r="1593">
          <cell r="D1593" t="str">
            <v>315-30-0</v>
          </cell>
          <cell r="K1593">
            <v>87.666666666666671</v>
          </cell>
        </row>
        <row r="1594">
          <cell r="D1594" t="str">
            <v>826-36-8</v>
          </cell>
          <cell r="K1594">
            <v>883</v>
          </cell>
        </row>
        <row r="1595">
          <cell r="D1595" t="str">
            <v>56-57-5</v>
          </cell>
          <cell r="K1595">
            <v>-1</v>
          </cell>
        </row>
        <row r="1596">
          <cell r="D1596" t="str">
            <v>26725-51-9</v>
          </cell>
          <cell r="K1596">
            <v>548.81818181818187</v>
          </cell>
        </row>
        <row r="1597">
          <cell r="D1597">
            <v>1677687</v>
          </cell>
          <cell r="K1597">
            <v>-1</v>
          </cell>
        </row>
        <row r="1598">
          <cell r="D1598" t="str">
            <v>1242182-77-9</v>
          </cell>
          <cell r="K1598">
            <v>276.60000000000002</v>
          </cell>
        </row>
        <row r="1599">
          <cell r="D1599" t="str">
            <v>2835-68-9</v>
          </cell>
          <cell r="K1599">
            <v>2179.2727272727275</v>
          </cell>
        </row>
        <row r="1600">
          <cell r="D1600" t="str">
            <v>872-50-4</v>
          </cell>
          <cell r="K1600">
            <v>120.09090909090909</v>
          </cell>
        </row>
        <row r="1601">
          <cell r="D1601" t="str">
            <v>7206-76-0</v>
          </cell>
          <cell r="K1601">
            <v>-1</v>
          </cell>
        </row>
        <row r="1602">
          <cell r="D1602" t="str">
            <v>72-14-0</v>
          </cell>
          <cell r="K1602">
            <v>9.5</v>
          </cell>
        </row>
        <row r="1603">
          <cell r="D1603" t="str">
            <v>137361-04-7</v>
          </cell>
          <cell r="K1603">
            <v>85.666666666666671</v>
          </cell>
        </row>
        <row r="1604">
          <cell r="D1604" t="str">
            <v>98-11-3</v>
          </cell>
          <cell r="K1604">
            <v>679.27272727272725</v>
          </cell>
        </row>
        <row r="1605">
          <cell r="D1605">
            <v>2599113</v>
          </cell>
          <cell r="K1605">
            <v>-1</v>
          </cell>
        </row>
        <row r="1606">
          <cell r="D1606" t="str">
            <v>537-46-2</v>
          </cell>
          <cell r="K1606">
            <v>18.100000000000001</v>
          </cell>
        </row>
        <row r="1607">
          <cell r="D1607" t="str">
            <v>66753-06-8</v>
          </cell>
          <cell r="K1607">
            <v>-1</v>
          </cell>
        </row>
        <row r="1608">
          <cell r="D1608" t="str">
            <v>519-09-5</v>
          </cell>
          <cell r="K1608">
            <v>226.14545454545453</v>
          </cell>
        </row>
        <row r="1609">
          <cell r="D1609" t="str">
            <v>300-62-9</v>
          </cell>
          <cell r="K1609">
            <v>26</v>
          </cell>
        </row>
        <row r="1610">
          <cell r="D1610" t="str">
            <v>36993-94-9</v>
          </cell>
          <cell r="K1610">
            <v>-1</v>
          </cell>
        </row>
        <row r="1611">
          <cell r="D1611" t="str">
            <v>115970-17-7</v>
          </cell>
          <cell r="K1611">
            <v>-1</v>
          </cell>
        </row>
        <row r="1612">
          <cell r="D1612" t="str">
            <v>80432-08-2</v>
          </cell>
          <cell r="K1612">
            <v>272.81818181818181</v>
          </cell>
        </row>
        <row r="1613">
          <cell r="D1613" t="str">
            <v>2759-28-6</v>
          </cell>
          <cell r="K1613">
            <v>-1</v>
          </cell>
        </row>
        <row r="1614">
          <cell r="D1614" t="str">
            <v>1185255-09-7</v>
          </cell>
          <cell r="K1614">
            <v>-1</v>
          </cell>
        </row>
        <row r="1615">
          <cell r="D1615" t="str">
            <v>50-84-0</v>
          </cell>
          <cell r="K1615">
            <v>-1</v>
          </cell>
        </row>
        <row r="1616">
          <cell r="D1616" t="str">
            <v>80-73-9</v>
          </cell>
          <cell r="K1616">
            <v>-1</v>
          </cell>
        </row>
        <row r="1617">
          <cell r="D1617" t="str">
            <v>83881-51-0</v>
          </cell>
          <cell r="K1617">
            <v>180.27272727272728</v>
          </cell>
        </row>
        <row r="1618">
          <cell r="D1618" t="str">
            <v>838-85-7</v>
          </cell>
          <cell r="K1618">
            <v>557.4545454545455</v>
          </cell>
        </row>
        <row r="1619">
          <cell r="D1619" t="str">
            <v>252913-85-2</v>
          </cell>
          <cell r="K1619">
            <v>-1</v>
          </cell>
        </row>
        <row r="1620">
          <cell r="D1620" t="str">
            <v>172960-62-2</v>
          </cell>
          <cell r="K1620">
            <v>-1</v>
          </cell>
        </row>
        <row r="1621">
          <cell r="D1621" t="str">
            <v>n/a</v>
          </cell>
          <cell r="K1621">
            <v>-1</v>
          </cell>
        </row>
        <row r="1622">
          <cell r="D1622" t="str">
            <v>56392-14-4</v>
          </cell>
          <cell r="K1622">
            <v>2523.909090909091</v>
          </cell>
        </row>
        <row r="1623">
          <cell r="D1623" t="str">
            <v>1076-38-6</v>
          </cell>
          <cell r="K1623">
            <v>-1</v>
          </cell>
        </row>
        <row r="1624">
          <cell r="D1624" t="str">
            <v>51-59-2</v>
          </cell>
          <cell r="K1624">
            <v>-1</v>
          </cell>
        </row>
        <row r="1625">
          <cell r="D1625" t="str">
            <v>56060-15-2</v>
          </cell>
          <cell r="K1625">
            <v>-1</v>
          </cell>
        </row>
        <row r="1626">
          <cell r="D1626" t="str">
            <v>1173021-76-5</v>
          </cell>
          <cell r="K1626">
            <v>-1</v>
          </cell>
        </row>
        <row r="1627">
          <cell r="D1627" t="str">
            <v>299-42-3</v>
          </cell>
          <cell r="K1627">
            <v>27.533333333333331</v>
          </cell>
        </row>
        <row r="1628">
          <cell r="D1628" t="str">
            <v>1404-90-6</v>
          </cell>
          <cell r="K1628">
            <v>-1</v>
          </cell>
        </row>
        <row r="1629">
          <cell r="D1629" t="str">
            <v>145026-81-9</v>
          </cell>
          <cell r="K1629">
            <v>-1</v>
          </cell>
        </row>
        <row r="1630">
          <cell r="D1630" t="str">
            <v>1231244-60-2</v>
          </cell>
          <cell r="K1630">
            <v>-1</v>
          </cell>
        </row>
        <row r="1631">
          <cell r="D1631" t="str">
            <v>59277-89-3</v>
          </cell>
          <cell r="K1631">
            <v>-1</v>
          </cell>
        </row>
        <row r="1632">
          <cell r="D1632" t="str">
            <v>366-77-8</v>
          </cell>
          <cell r="K1632">
            <v>-1</v>
          </cell>
        </row>
        <row r="1633">
          <cell r="D1633" t="str">
            <v>45633-15-6</v>
          </cell>
          <cell r="K1633">
            <v>-1</v>
          </cell>
        </row>
        <row r="1634">
          <cell r="D1634" t="str">
            <v>81334-34-1</v>
          </cell>
          <cell r="K1634">
            <v>-1</v>
          </cell>
        </row>
        <row r="1635">
          <cell r="D1635" t="str">
            <v>n/a</v>
          </cell>
          <cell r="K1635">
            <v>-1</v>
          </cell>
        </row>
        <row r="1636">
          <cell r="D1636" t="str">
            <v>132-57-0</v>
          </cell>
          <cell r="K1636">
            <v>-1</v>
          </cell>
        </row>
        <row r="1637">
          <cell r="D1637" t="str">
            <v>88-61-9</v>
          </cell>
          <cell r="K1637">
            <v>2867.5454545454545</v>
          </cell>
        </row>
        <row r="1638">
          <cell r="D1638" t="str">
            <v>82914-58-7</v>
          </cell>
          <cell r="K1638">
            <v>-1</v>
          </cell>
        </row>
        <row r="1639">
          <cell r="D1639" t="str">
            <v>380412-59-9</v>
          </cell>
          <cell r="K1639">
            <v>-1</v>
          </cell>
        </row>
        <row r="1640">
          <cell r="D1640" t="str">
            <v>88-97-1</v>
          </cell>
          <cell r="K1640">
            <v>-1</v>
          </cell>
        </row>
        <row r="1641">
          <cell r="D1641">
            <v>1677750</v>
          </cell>
          <cell r="K1641">
            <v>42.333333333333336</v>
          </cell>
        </row>
        <row r="1642">
          <cell r="D1642" t="str">
            <v>n/a</v>
          </cell>
          <cell r="K1642">
            <v>-1</v>
          </cell>
        </row>
        <row r="1643">
          <cell r="D1643" t="str">
            <v>1217465-10-5</v>
          </cell>
          <cell r="K1643">
            <v>-1</v>
          </cell>
        </row>
        <row r="1644">
          <cell r="D1644" t="str">
            <v>5939-37-7</v>
          </cell>
          <cell r="K1644">
            <v>-1</v>
          </cell>
        </row>
        <row r="1645">
          <cell r="D1645" t="str">
            <v>n/a</v>
          </cell>
          <cell r="K1645">
            <v>-1</v>
          </cell>
        </row>
        <row r="1646">
          <cell r="D1646" t="str">
            <v>1367578-41-3</v>
          </cell>
          <cell r="K1646">
            <v>85.25</v>
          </cell>
        </row>
        <row r="1647">
          <cell r="D1647" t="str">
            <v>90717-07-0</v>
          </cell>
          <cell r="K1647">
            <v>-1</v>
          </cell>
        </row>
        <row r="1648">
          <cell r="D1648" t="str">
            <v>138-25-0</v>
          </cell>
          <cell r="K1648">
            <v>34.625</v>
          </cell>
        </row>
        <row r="1649">
          <cell r="D1649" t="str">
            <v>1418095-19-8</v>
          </cell>
          <cell r="K1649">
            <v>50.5</v>
          </cell>
        </row>
        <row r="1650">
          <cell r="D1650" t="str">
            <v>92-41-1</v>
          </cell>
          <cell r="K1650">
            <v>-1</v>
          </cell>
        </row>
        <row r="1651">
          <cell r="D1651" t="str">
            <v>153661-28-0</v>
          </cell>
          <cell r="K1651">
            <v>-1</v>
          </cell>
        </row>
        <row r="1652">
          <cell r="D1652" t="str">
            <v>102-07-8</v>
          </cell>
          <cell r="K1652">
            <v>-1</v>
          </cell>
        </row>
        <row r="1653">
          <cell r="D1653" t="str">
            <v>102-69-2</v>
          </cell>
          <cell r="K1653">
            <v>-1</v>
          </cell>
        </row>
        <row r="1654">
          <cell r="D1654" t="str">
            <v>102-76-1</v>
          </cell>
          <cell r="K1654">
            <v>-1</v>
          </cell>
        </row>
        <row r="1655">
          <cell r="D1655" t="str">
            <v>103-74-2</v>
          </cell>
          <cell r="K1655">
            <v>-1</v>
          </cell>
        </row>
        <row r="1656">
          <cell r="D1656" t="str">
            <v>104390-56-9</v>
          </cell>
          <cell r="K1656">
            <v>-1</v>
          </cell>
        </row>
        <row r="1657">
          <cell r="D1657" t="str">
            <v>10543-57-4</v>
          </cell>
          <cell r="K1657">
            <v>-1</v>
          </cell>
        </row>
        <row r="1658">
          <cell r="D1658" t="str">
            <v>10549-76-5</v>
          </cell>
          <cell r="K1658">
            <v>-1</v>
          </cell>
        </row>
        <row r="1659">
          <cell r="D1659" t="str">
            <v>105-59-9</v>
          </cell>
          <cell r="K1659">
            <v>-1</v>
          </cell>
        </row>
        <row r="1660">
          <cell r="D1660" t="str">
            <v>105-60-2</v>
          </cell>
          <cell r="K1660">
            <v>-1</v>
          </cell>
        </row>
        <row r="1661">
          <cell r="D1661" t="str">
            <v>109-43-3</v>
          </cell>
          <cell r="K1661">
            <v>-1</v>
          </cell>
        </row>
        <row r="1662">
          <cell r="D1662" t="str">
            <v>111-77-3</v>
          </cell>
          <cell r="K1662">
            <v>-1</v>
          </cell>
        </row>
        <row r="1663">
          <cell r="D1663" t="str">
            <v>112-35-6</v>
          </cell>
          <cell r="K1663">
            <v>-1</v>
          </cell>
        </row>
        <row r="1664">
          <cell r="D1664" t="str">
            <v>120-78-5</v>
          </cell>
          <cell r="K1664">
            <v>-1</v>
          </cell>
        </row>
        <row r="1665">
          <cell r="D1665" t="str">
            <v>124750-92-1</v>
          </cell>
          <cell r="K1665">
            <v>-1</v>
          </cell>
        </row>
        <row r="1666">
          <cell r="D1666" t="str">
            <v>139755-83-2</v>
          </cell>
          <cell r="K1666">
            <v>-1</v>
          </cell>
        </row>
        <row r="1667">
          <cell r="D1667" t="str">
            <v>142-78-9</v>
          </cell>
          <cell r="K1667">
            <v>-1</v>
          </cell>
        </row>
        <row r="1668">
          <cell r="D1668" t="str">
            <v>14433-76-2</v>
          </cell>
          <cell r="K1668">
            <v>-1</v>
          </cell>
        </row>
        <row r="1669">
          <cell r="D1669" t="str">
            <v>1559-34-8</v>
          </cell>
          <cell r="K1669">
            <v>-1</v>
          </cell>
        </row>
        <row r="1670">
          <cell r="D1670" t="str">
            <v>161832-65-1</v>
          </cell>
          <cell r="K1670">
            <v>-1</v>
          </cell>
        </row>
        <row r="1671">
          <cell r="D1671" t="str">
            <v>22175-22-0</v>
          </cell>
          <cell r="K1671">
            <v>-1</v>
          </cell>
        </row>
        <row r="1672">
          <cell r="D1672" t="str">
            <v>22259-30-9</v>
          </cell>
          <cell r="K1672">
            <v>-1</v>
          </cell>
        </row>
        <row r="1673">
          <cell r="D1673" t="str">
            <v>2387-23-7</v>
          </cell>
          <cell r="K1673">
            <v>-1</v>
          </cell>
        </row>
        <row r="1674">
          <cell r="D1674" t="str">
            <v>2403-88-5</v>
          </cell>
          <cell r="K1674">
            <v>-1</v>
          </cell>
        </row>
        <row r="1675">
          <cell r="D1675" t="str">
            <v>26819-07-8</v>
          </cell>
          <cell r="K1675">
            <v>-1</v>
          </cell>
        </row>
        <row r="1676">
          <cell r="D1676" t="str">
            <v>28124-29-0</v>
          </cell>
          <cell r="K1676">
            <v>-1</v>
          </cell>
        </row>
        <row r="1677">
          <cell r="D1677" t="str">
            <v>302776-68-7</v>
          </cell>
          <cell r="K1677">
            <v>-1</v>
          </cell>
        </row>
        <row r="1678">
          <cell r="D1678" t="str">
            <v>31468-12-9</v>
          </cell>
          <cell r="K1678">
            <v>-1</v>
          </cell>
        </row>
        <row r="1679">
          <cell r="D1679" t="str">
            <v>38641-90-6</v>
          </cell>
          <cell r="K1679">
            <v>-1</v>
          </cell>
        </row>
        <row r="1680">
          <cell r="D1680" t="str">
            <v>42487-72-9</v>
          </cell>
          <cell r="K1680">
            <v>-1</v>
          </cell>
        </row>
        <row r="1681">
          <cell r="D1681" t="str">
            <v>479-13-0</v>
          </cell>
          <cell r="K1681">
            <v>-1</v>
          </cell>
        </row>
        <row r="1682">
          <cell r="D1682" t="str">
            <v>480-18-2</v>
          </cell>
          <cell r="K1682">
            <v>-1</v>
          </cell>
        </row>
        <row r="1683">
          <cell r="D1683" t="str">
            <v>51-17-2</v>
          </cell>
          <cell r="K1683">
            <v>-1</v>
          </cell>
        </row>
        <row r="1684">
          <cell r="D1684" t="str">
            <v>532-03-6</v>
          </cell>
          <cell r="K1684">
            <v>24.5</v>
          </cell>
        </row>
        <row r="1685">
          <cell r="D1685" t="str">
            <v>544-31-0</v>
          </cell>
          <cell r="K1685">
            <v>-1</v>
          </cell>
        </row>
        <row r="1686">
          <cell r="D1686" t="str">
            <v>60-82-2</v>
          </cell>
          <cell r="K1686">
            <v>-1</v>
          </cell>
        </row>
        <row r="1687">
          <cell r="D1687" t="str">
            <v>611-59-6</v>
          </cell>
          <cell r="K1687">
            <v>-1</v>
          </cell>
        </row>
        <row r="1688">
          <cell r="D1688" t="str">
            <v>6846-50-0</v>
          </cell>
          <cell r="K1688">
            <v>-1</v>
          </cell>
        </row>
        <row r="1689">
          <cell r="D1689" t="str">
            <v>72236-23-8</v>
          </cell>
          <cell r="K1689">
            <v>-1</v>
          </cell>
        </row>
        <row r="1690">
          <cell r="D1690" t="str">
            <v>73-31-4</v>
          </cell>
          <cell r="K1690">
            <v>-1</v>
          </cell>
        </row>
        <row r="1691">
          <cell r="D1691" t="str">
            <v>7560-83-0</v>
          </cell>
          <cell r="K1691">
            <v>-1</v>
          </cell>
        </row>
        <row r="1692">
          <cell r="D1692" t="str">
            <v>76578-12-6</v>
          </cell>
          <cell r="K1692">
            <v>-1</v>
          </cell>
        </row>
        <row r="1693">
          <cell r="D1693" t="str">
            <v>81-25-4</v>
          </cell>
          <cell r="K1693">
            <v>-1</v>
          </cell>
        </row>
        <row r="1694">
          <cell r="D1694" t="str">
            <v>83-43-2</v>
          </cell>
          <cell r="K1694">
            <v>-1</v>
          </cell>
        </row>
        <row r="1695">
          <cell r="D1695" t="str">
            <v>83-67-0</v>
          </cell>
          <cell r="K1695">
            <v>198.90909090909091</v>
          </cell>
        </row>
        <row r="1696">
          <cell r="D1696" t="str">
            <v>871-78-3</v>
          </cell>
          <cell r="K1696">
            <v>-1</v>
          </cell>
        </row>
        <row r="1697">
          <cell r="D1697" t="str">
            <v>886-59-9</v>
          </cell>
          <cell r="K1697">
            <v>-1</v>
          </cell>
        </row>
        <row r="1698">
          <cell r="D1698" t="str">
            <v>947-04-6</v>
          </cell>
          <cell r="K1698">
            <v>-1</v>
          </cell>
        </row>
        <row r="1699">
          <cell r="D1699" t="str">
            <v>97-74-5</v>
          </cell>
          <cell r="K1699">
            <v>-1</v>
          </cell>
        </row>
        <row r="1700">
          <cell r="D1700" t="str">
            <v>1709-59-7</v>
          </cell>
          <cell r="K1700">
            <v>-1</v>
          </cell>
        </row>
        <row r="1701">
          <cell r="D1701" t="str">
            <v>53-41-8</v>
          </cell>
          <cell r="K1701">
            <v>-1</v>
          </cell>
        </row>
        <row r="1702">
          <cell r="D1702" t="str">
            <v>15461-38-8</v>
          </cell>
          <cell r="K1702">
            <v>-1</v>
          </cell>
        </row>
        <row r="1703">
          <cell r="D1703" t="str">
            <v>20256-56-8</v>
          </cell>
          <cell r="K1703">
            <v>8.0960000000000001</v>
          </cell>
        </row>
        <row r="1704">
          <cell r="D1704" t="str">
            <v>1086384-49-7</v>
          </cell>
          <cell r="K1704">
            <v>68.5</v>
          </cell>
        </row>
        <row r="1705">
          <cell r="D1705" t="str">
            <v>10172-60-8</v>
          </cell>
          <cell r="K1705">
            <v>-1</v>
          </cell>
        </row>
        <row r="1706">
          <cell r="D1706" t="str">
            <v>216667-08-2</v>
          </cell>
          <cell r="K1706">
            <v>79</v>
          </cell>
        </row>
        <row r="1707">
          <cell r="D1707" t="str">
            <v>7182-53-8</v>
          </cell>
          <cell r="K1707">
            <v>32.5</v>
          </cell>
        </row>
        <row r="1708">
          <cell r="D1708" t="str">
            <v>47324-98-1</v>
          </cell>
          <cell r="K1708">
            <v>235.27272727272728</v>
          </cell>
        </row>
        <row r="1709">
          <cell r="D1709" t="str">
            <v>481-29-8</v>
          </cell>
          <cell r="K1709">
            <v>-1</v>
          </cell>
        </row>
      </sheetData>
      <sheetData sheetId="4">
        <row r="2">
          <cell r="H2" t="str">
            <v>22204-53-1</v>
          </cell>
          <cell r="K2">
            <v>360.02812499999999</v>
          </cell>
        </row>
        <row r="3">
          <cell r="H3" t="str">
            <v>60-80-0</v>
          </cell>
          <cell r="K3">
            <v>119.43125000000003</v>
          </cell>
        </row>
        <row r="4">
          <cell r="H4" t="str">
            <v>62-73-7</v>
          </cell>
          <cell r="K4">
            <v>0</v>
          </cell>
        </row>
        <row r="5">
          <cell r="H5" t="str">
            <v>86-50-0</v>
          </cell>
          <cell r="K5">
            <v>0</v>
          </cell>
        </row>
        <row r="6">
          <cell r="H6" t="str">
            <v>94-75-7</v>
          </cell>
          <cell r="K6">
            <v>73.212500000000034</v>
          </cell>
        </row>
        <row r="7">
          <cell r="H7" t="str">
            <v>882-09-7</v>
          </cell>
          <cell r="K7">
            <v>4.3875000000000002</v>
          </cell>
        </row>
        <row r="8">
          <cell r="H8" t="str">
            <v>41859-67-0</v>
          </cell>
          <cell r="K8">
            <v>73.750000000000014</v>
          </cell>
        </row>
        <row r="9">
          <cell r="H9" t="str">
            <v>17090-79-8</v>
          </cell>
          <cell r="K9">
            <v>6.25E-2</v>
          </cell>
        </row>
        <row r="10">
          <cell r="H10" t="str">
            <v>23593-75-1</v>
          </cell>
          <cell r="K10">
            <v>15.818750000000001</v>
          </cell>
        </row>
        <row r="11">
          <cell r="H11" t="str">
            <v>479-92-5</v>
          </cell>
          <cell r="K11">
            <v>32.240624999999994</v>
          </cell>
        </row>
        <row r="12">
          <cell r="H12" t="str">
            <v>60-51-5</v>
          </cell>
          <cell r="K12">
            <v>36.578125</v>
          </cell>
        </row>
        <row r="13">
          <cell r="H13" t="str">
            <v>51384-51-1</v>
          </cell>
          <cell r="K13">
            <v>1082.3125</v>
          </cell>
        </row>
        <row r="14">
          <cell r="H14" t="str">
            <v>25057-89-0</v>
          </cell>
          <cell r="K14">
            <v>264.17187500000011</v>
          </cell>
        </row>
        <row r="15">
          <cell r="H15" t="str">
            <v>330-54-1</v>
          </cell>
          <cell r="K15">
            <v>237.921875</v>
          </cell>
        </row>
        <row r="16">
          <cell r="H16" t="str">
            <v>34123-59-6</v>
          </cell>
          <cell r="K16">
            <v>16.303124999999998</v>
          </cell>
        </row>
        <row r="17">
          <cell r="H17" t="str">
            <v>56-75-7</v>
          </cell>
          <cell r="K17">
            <v>0.44687500000000002</v>
          </cell>
        </row>
        <row r="18">
          <cell r="H18" t="str">
            <v>100-02-7</v>
          </cell>
          <cell r="K18">
            <v>17</v>
          </cell>
        </row>
        <row r="19">
          <cell r="H19" t="str">
            <v>114-07-8</v>
          </cell>
          <cell r="K19">
            <v>117.63124999999999</v>
          </cell>
        </row>
        <row r="20">
          <cell r="H20" t="str">
            <v>29122-68-7</v>
          </cell>
          <cell r="K20">
            <v>878.71562500000027</v>
          </cell>
        </row>
        <row r="21">
          <cell r="H21" t="str">
            <v>50-18-0</v>
          </cell>
          <cell r="K21">
            <v>12.184375000000003</v>
          </cell>
        </row>
        <row r="22">
          <cell r="H22" t="str">
            <v>25812-30-0</v>
          </cell>
          <cell r="K22">
            <v>211.89687500000002</v>
          </cell>
        </row>
        <row r="23">
          <cell r="H23" t="str">
            <v>333-41-5</v>
          </cell>
          <cell r="K23">
            <v>10.143749999999997</v>
          </cell>
        </row>
        <row r="24">
          <cell r="H24" t="str">
            <v>54-31-9</v>
          </cell>
          <cell r="K24">
            <v>1360.7375</v>
          </cell>
        </row>
        <row r="25">
          <cell r="H25" t="str">
            <v>335-76-2</v>
          </cell>
          <cell r="K25">
            <v>0.10625</v>
          </cell>
        </row>
        <row r="26">
          <cell r="H26" t="str">
            <v>15545-48-9</v>
          </cell>
          <cell r="K26">
            <v>4.2437499999999995</v>
          </cell>
        </row>
        <row r="27">
          <cell r="H27" t="str">
            <v>61869-08-7</v>
          </cell>
          <cell r="K27">
            <v>0</v>
          </cell>
        </row>
        <row r="28">
          <cell r="H28" t="str">
            <v>525-66-6</v>
          </cell>
          <cell r="K28">
            <v>120.26874999999997</v>
          </cell>
        </row>
        <row r="29">
          <cell r="H29" t="str">
            <v>52-53-9</v>
          </cell>
          <cell r="K29">
            <v>101.09375</v>
          </cell>
        </row>
        <row r="30">
          <cell r="H30" t="str">
            <v>81093-37-0</v>
          </cell>
          <cell r="K30">
            <v>28.512500000000003</v>
          </cell>
        </row>
        <row r="31">
          <cell r="H31" t="str">
            <v>88671-89-0</v>
          </cell>
          <cell r="K31">
            <v>4.4625000000000004</v>
          </cell>
        </row>
        <row r="32">
          <cell r="H32" t="str">
            <v>256-96-2</v>
          </cell>
          <cell r="K32">
            <v>2.5406250000000004</v>
          </cell>
        </row>
        <row r="33">
          <cell r="H33" t="str">
            <v>934-32-7</v>
          </cell>
          <cell r="K33">
            <v>259.09687499999995</v>
          </cell>
        </row>
        <row r="34">
          <cell r="H34" t="str">
            <v>2855-13-2</v>
          </cell>
          <cell r="K34">
            <v>380.28125000000006</v>
          </cell>
        </row>
        <row r="35">
          <cell r="H35" t="e">
            <v>#N/A</v>
          </cell>
          <cell r="K35">
            <v>0</v>
          </cell>
        </row>
        <row r="36">
          <cell r="H36" t="e">
            <v>#N/A</v>
          </cell>
          <cell r="K36">
            <v>0</v>
          </cell>
        </row>
        <row r="37">
          <cell r="H37" t="str">
            <v>122-80-5</v>
          </cell>
          <cell r="K37">
            <v>3692.4468749999996</v>
          </cell>
        </row>
        <row r="38">
          <cell r="H38" t="str">
            <v>1643-20-5</v>
          </cell>
          <cell r="K38">
            <v>1.578125</v>
          </cell>
        </row>
        <row r="39">
          <cell r="H39" t="str">
            <v>77-93-0</v>
          </cell>
          <cell r="K39">
            <v>549.15312500000027</v>
          </cell>
        </row>
        <row r="40">
          <cell r="H40" t="str">
            <v>51-03-6</v>
          </cell>
          <cell r="K40">
            <v>9.8968750000000014</v>
          </cell>
        </row>
        <row r="41">
          <cell r="H41" t="str">
            <v>35554-44-0</v>
          </cell>
          <cell r="K41">
            <v>16.262499999999999</v>
          </cell>
        </row>
        <row r="42">
          <cell r="H42" t="str">
            <v>120068-37-3</v>
          </cell>
          <cell r="K42">
            <v>18.687499999999996</v>
          </cell>
        </row>
        <row r="43">
          <cell r="H43" t="str">
            <v>83164-33-4</v>
          </cell>
          <cell r="K43">
            <v>0</v>
          </cell>
        </row>
        <row r="44">
          <cell r="H44" t="str">
            <v>85509-19-9</v>
          </cell>
          <cell r="K44">
            <v>0.24375000000000002</v>
          </cell>
        </row>
        <row r="45">
          <cell r="H45" t="str">
            <v>141517-21-7</v>
          </cell>
          <cell r="K45">
            <v>0</v>
          </cell>
        </row>
        <row r="46">
          <cell r="H46" t="str">
            <v>99105-77-8</v>
          </cell>
          <cell r="K46">
            <v>0</v>
          </cell>
        </row>
        <row r="47">
          <cell r="H47" t="str">
            <v>145026-81-9</v>
          </cell>
          <cell r="K47">
            <v>0</v>
          </cell>
        </row>
        <row r="48">
          <cell r="H48" t="str">
            <v>1709-59-7</v>
          </cell>
          <cell r="K48">
            <v>34.606250000000003</v>
          </cell>
        </row>
        <row r="49">
          <cell r="H49" t="str">
            <v>2835-68-9</v>
          </cell>
          <cell r="K49">
            <v>0</v>
          </cell>
        </row>
        <row r="50">
          <cell r="H50" t="str">
            <v>120-75-2</v>
          </cell>
          <cell r="K50">
            <v>270.05937500000005</v>
          </cell>
        </row>
        <row r="51">
          <cell r="H51" t="str">
            <v>83-15-8</v>
          </cell>
          <cell r="K51">
            <v>1812.8531250000001</v>
          </cell>
        </row>
        <row r="52">
          <cell r="H52" t="str">
            <v>83-07-8</v>
          </cell>
          <cell r="K52">
            <v>3079.6968750000005</v>
          </cell>
        </row>
        <row r="53">
          <cell r="H53" t="str">
            <v>131-57-7</v>
          </cell>
          <cell r="K53">
            <v>49.168750000000017</v>
          </cell>
        </row>
        <row r="54">
          <cell r="H54" t="str">
            <v>27503-81-7</v>
          </cell>
          <cell r="K54">
            <v>2878.8343750000013</v>
          </cell>
        </row>
        <row r="55">
          <cell r="H55" t="str">
            <v>148-79-8</v>
          </cell>
          <cell r="K55">
            <v>37.009374999999999</v>
          </cell>
        </row>
        <row r="56">
          <cell r="H56" t="str">
            <v>58-93-5</v>
          </cell>
          <cell r="K56">
            <v>4364.6343750000005</v>
          </cell>
        </row>
        <row r="57">
          <cell r="H57" t="str">
            <v>101-72-4</v>
          </cell>
          <cell r="K57">
            <v>0</v>
          </cell>
        </row>
        <row r="58">
          <cell r="H58" t="str">
            <v>21087-64-9</v>
          </cell>
          <cell r="K58">
            <v>6.0906250000000002</v>
          </cell>
        </row>
        <row r="59">
          <cell r="H59" t="str">
            <v>67747-09-5</v>
          </cell>
          <cell r="K59">
            <v>0.64374999999999993</v>
          </cell>
        </row>
        <row r="60">
          <cell r="H60" t="str">
            <v>87674-68-8</v>
          </cell>
          <cell r="K60">
            <v>12.6875</v>
          </cell>
        </row>
        <row r="61">
          <cell r="H61" t="str">
            <v>51235-04-2</v>
          </cell>
          <cell r="K61">
            <v>2.0750000000000002</v>
          </cell>
        </row>
        <row r="62">
          <cell r="H62" t="str">
            <v>16118-49-3</v>
          </cell>
          <cell r="K62">
            <v>13.943750000000001</v>
          </cell>
        </row>
        <row r="63">
          <cell r="H63" t="str">
            <v>57837-19-1</v>
          </cell>
          <cell r="K63">
            <v>22.359375000000004</v>
          </cell>
        </row>
        <row r="64">
          <cell r="H64" t="str">
            <v>94361-06-5</v>
          </cell>
          <cell r="K64">
            <v>42.428125000000001</v>
          </cell>
        </row>
        <row r="65">
          <cell r="H65" t="str">
            <v>121552-61-2</v>
          </cell>
          <cell r="K65">
            <v>0.23125000000000001</v>
          </cell>
        </row>
        <row r="66">
          <cell r="H66" t="str">
            <v>120-36-5</v>
          </cell>
          <cell r="K66">
            <v>6.8531249999999986</v>
          </cell>
        </row>
        <row r="67">
          <cell r="H67" t="str">
            <v>138261-41-3</v>
          </cell>
          <cell r="K67">
            <v>255.03750000000002</v>
          </cell>
        </row>
        <row r="68">
          <cell r="H68" t="str">
            <v>50563-36-5</v>
          </cell>
          <cell r="K68">
            <v>0.171875</v>
          </cell>
        </row>
        <row r="69">
          <cell r="H69" t="str">
            <v>88-85-7</v>
          </cell>
          <cell r="K69">
            <v>1.40625</v>
          </cell>
        </row>
        <row r="70">
          <cell r="H70" t="str">
            <v>111991-09-4</v>
          </cell>
          <cell r="K70">
            <v>21.165624999999999</v>
          </cell>
        </row>
        <row r="71">
          <cell r="H71" t="str">
            <v>142459-58-3</v>
          </cell>
          <cell r="K71">
            <v>2.3156249999999998</v>
          </cell>
        </row>
        <row r="72">
          <cell r="H72" t="str">
            <v>1918-16-7</v>
          </cell>
          <cell r="K72">
            <v>0.19687500000000002</v>
          </cell>
        </row>
        <row r="73">
          <cell r="H73" t="str">
            <v>52888-80-9</v>
          </cell>
          <cell r="K73">
            <v>0.10312499999999999</v>
          </cell>
        </row>
        <row r="74">
          <cell r="H74" t="str">
            <v>143390-89-0</v>
          </cell>
          <cell r="K74">
            <v>0</v>
          </cell>
        </row>
        <row r="75">
          <cell r="H75" t="str">
            <v>106700-29-2</v>
          </cell>
          <cell r="K75">
            <v>0.20624999999999999</v>
          </cell>
        </row>
        <row r="76">
          <cell r="H76" t="str">
            <v>26225-79-6</v>
          </cell>
          <cell r="K76">
            <v>136.84062499999999</v>
          </cell>
        </row>
        <row r="77">
          <cell r="H77" t="str">
            <v>41394-05-2</v>
          </cell>
          <cell r="K77">
            <v>20.821874999999999</v>
          </cell>
        </row>
        <row r="78">
          <cell r="H78" t="str">
            <v>1698-60-8</v>
          </cell>
          <cell r="K78">
            <v>2.265625</v>
          </cell>
        </row>
        <row r="79">
          <cell r="H79" t="str">
            <v>118134-30-8</v>
          </cell>
          <cell r="K79">
            <v>8.6281250000000007</v>
          </cell>
        </row>
        <row r="80">
          <cell r="H80" t="str">
            <v>13457-18-6</v>
          </cell>
          <cell r="K80">
            <v>0</v>
          </cell>
        </row>
        <row r="81">
          <cell r="H81" t="str">
            <v>1014-70-6</v>
          </cell>
          <cell r="K81">
            <v>1.7375000000000003</v>
          </cell>
        </row>
        <row r="82">
          <cell r="H82" t="str">
            <v>131860-33-8</v>
          </cell>
          <cell r="K82">
            <v>24.303124999999994</v>
          </cell>
        </row>
        <row r="83">
          <cell r="H83" t="str">
            <v>67564-91-4</v>
          </cell>
          <cell r="K83">
            <v>1.04375</v>
          </cell>
        </row>
        <row r="84">
          <cell r="H84" t="str">
            <v>133855-98-8</v>
          </cell>
          <cell r="K84">
            <v>8.0499999999999989</v>
          </cell>
        </row>
        <row r="85">
          <cell r="H85" t="str">
            <v>22781-23-3</v>
          </cell>
          <cell r="K85">
            <v>10.565624999999997</v>
          </cell>
        </row>
        <row r="86">
          <cell r="H86" t="str">
            <v>3622-84-2</v>
          </cell>
          <cell r="K86">
            <v>180.63750000000002</v>
          </cell>
        </row>
        <row r="87">
          <cell r="H87" t="str">
            <v>439-14-5</v>
          </cell>
          <cell r="K87">
            <v>6.3999999999999986</v>
          </cell>
        </row>
        <row r="88">
          <cell r="H88" t="str">
            <v>115-96-8</v>
          </cell>
          <cell r="K88">
            <v>117.05312500000002</v>
          </cell>
        </row>
        <row r="89">
          <cell r="H89" t="str">
            <v>81103-11-9</v>
          </cell>
          <cell r="K89">
            <v>554.9</v>
          </cell>
        </row>
        <row r="90">
          <cell r="H90" t="str">
            <v>6190-65-4</v>
          </cell>
          <cell r="K90">
            <v>26.596874999999997</v>
          </cell>
        </row>
        <row r="91">
          <cell r="H91" t="str">
            <v>22071-15-4</v>
          </cell>
          <cell r="K91">
            <v>177.171875</v>
          </cell>
        </row>
        <row r="92">
          <cell r="H92" t="str">
            <v>723-46-6</v>
          </cell>
          <cell r="K92">
            <v>357.28437500000007</v>
          </cell>
        </row>
        <row r="93">
          <cell r="H93" t="str">
            <v>144-83-2</v>
          </cell>
          <cell r="K93">
            <v>221.72499999999997</v>
          </cell>
        </row>
        <row r="94">
          <cell r="H94" t="str">
            <v>30125-63-4</v>
          </cell>
          <cell r="K94">
            <v>10.065625000000001</v>
          </cell>
        </row>
        <row r="95">
          <cell r="H95" t="str">
            <v>563-12-2</v>
          </cell>
          <cell r="K95">
            <v>0</v>
          </cell>
        </row>
        <row r="96">
          <cell r="H96" t="str">
            <v>29232-93-7</v>
          </cell>
          <cell r="K96">
            <v>8.1250000000000003E-2</v>
          </cell>
        </row>
        <row r="97">
          <cell r="H97" t="str">
            <v>2642-71-9</v>
          </cell>
          <cell r="K97">
            <v>7.1999999999999993</v>
          </cell>
        </row>
        <row r="98">
          <cell r="H98" t="str">
            <v>1007-28-9</v>
          </cell>
          <cell r="K98">
            <v>0</v>
          </cell>
        </row>
        <row r="99">
          <cell r="H99" t="str">
            <v>335-67-1</v>
          </cell>
          <cell r="K99">
            <v>21.965625000000006</v>
          </cell>
        </row>
        <row r="100">
          <cell r="H100" t="str">
            <v>58-08-2</v>
          </cell>
          <cell r="K100">
            <v>765.63749999999993</v>
          </cell>
        </row>
        <row r="101">
          <cell r="H101" t="str">
            <v>5466-77-3</v>
          </cell>
          <cell r="K101">
            <v>11.587499999999999</v>
          </cell>
        </row>
        <row r="102">
          <cell r="H102" t="str">
            <v>71758-44-6</v>
          </cell>
          <cell r="K102">
            <v>0</v>
          </cell>
        </row>
        <row r="103">
          <cell r="H103" t="str">
            <v>10605-21-7</v>
          </cell>
          <cell r="K103">
            <v>116.159375</v>
          </cell>
        </row>
        <row r="104">
          <cell r="H104" t="str">
            <v>103-90-2</v>
          </cell>
          <cell r="K104">
            <v>1217.778125</v>
          </cell>
        </row>
        <row r="105">
          <cell r="H105" t="str">
            <v>33665-90-6</v>
          </cell>
          <cell r="K105">
            <v>10237.999999999998</v>
          </cell>
        </row>
        <row r="106">
          <cell r="H106" t="str">
            <v>13311-84-7</v>
          </cell>
          <cell r="K106">
            <v>0</v>
          </cell>
        </row>
        <row r="107">
          <cell r="H107" t="str">
            <v>2634-33-5</v>
          </cell>
          <cell r="K107">
            <v>0</v>
          </cell>
        </row>
        <row r="108">
          <cell r="H108" t="str">
            <v>330-55-2</v>
          </cell>
          <cell r="K108">
            <v>0</v>
          </cell>
        </row>
        <row r="109">
          <cell r="H109" t="str">
            <v>5915-41-3</v>
          </cell>
          <cell r="K109">
            <v>24.368749999999999</v>
          </cell>
        </row>
        <row r="110">
          <cell r="H110" t="str">
            <v>886-50-0</v>
          </cell>
          <cell r="K110">
            <v>75.115624999999994</v>
          </cell>
        </row>
        <row r="111">
          <cell r="H111" t="str">
            <v>298-46-4</v>
          </cell>
          <cell r="K111">
            <v>969.28749999999991</v>
          </cell>
        </row>
        <row r="112">
          <cell r="H112" t="e">
            <v>#N/A</v>
          </cell>
          <cell r="K112">
            <v>31212.175000000003</v>
          </cell>
        </row>
        <row r="113">
          <cell r="H113" t="str">
            <v>3380-34-5</v>
          </cell>
          <cell r="K113">
            <v>4.3968750000000005</v>
          </cell>
        </row>
        <row r="114">
          <cell r="H114" t="str">
            <v>115-86-6</v>
          </cell>
          <cell r="K114">
            <v>0</v>
          </cell>
        </row>
        <row r="115">
          <cell r="H115" t="e">
            <v>#N/A</v>
          </cell>
          <cell r="K115">
            <v>2021.6125000000006</v>
          </cell>
        </row>
        <row r="116">
          <cell r="H116" t="str">
            <v>1763-23-1</v>
          </cell>
          <cell r="K116">
            <v>11.815625000000004</v>
          </cell>
        </row>
        <row r="117">
          <cell r="H117" t="str">
            <v>100-88-9</v>
          </cell>
          <cell r="K117">
            <v>1370.34375</v>
          </cell>
        </row>
        <row r="118">
          <cell r="H118" t="str">
            <v>26530-20-1</v>
          </cell>
          <cell r="K118">
            <v>0</v>
          </cell>
        </row>
        <row r="119">
          <cell r="H119" t="str">
            <v>134-62-3</v>
          </cell>
          <cell r="K119">
            <v>276.328125</v>
          </cell>
        </row>
        <row r="120">
          <cell r="H120" t="str">
            <v>1912-24-9</v>
          </cell>
          <cell r="K120">
            <v>13.540625</v>
          </cell>
        </row>
        <row r="121">
          <cell r="H121" t="str">
            <v>28159-98-0</v>
          </cell>
          <cell r="K121">
            <v>1.2281249999999999</v>
          </cell>
        </row>
        <row r="122">
          <cell r="H122" t="str">
            <v>95-14-7</v>
          </cell>
          <cell r="K122">
            <v>7695.5218749999967</v>
          </cell>
        </row>
        <row r="123">
          <cell r="H123" t="str">
            <v>60207-90-1</v>
          </cell>
          <cell r="K123">
            <v>59.921875</v>
          </cell>
        </row>
        <row r="124">
          <cell r="H124" t="str">
            <v>15307-86-5</v>
          </cell>
          <cell r="K124">
            <v>2954.9437500000008</v>
          </cell>
        </row>
        <row r="125">
          <cell r="H125" t="str">
            <v>61-68-7</v>
          </cell>
          <cell r="K125">
            <v>24.090624999999992</v>
          </cell>
        </row>
        <row r="126">
          <cell r="H126" t="str">
            <v>67129-08-2</v>
          </cell>
          <cell r="K126">
            <v>1.5156249999999998</v>
          </cell>
        </row>
        <row r="127">
          <cell r="H127" t="e">
            <v>#N/A</v>
          </cell>
          <cell r="K127">
            <v>0</v>
          </cell>
        </row>
        <row r="128">
          <cell r="H128" t="str">
            <v>470-90-6</v>
          </cell>
          <cell r="K128">
            <v>0</v>
          </cell>
        </row>
        <row r="129">
          <cell r="H129" t="str">
            <v>23103-98-2</v>
          </cell>
          <cell r="K129">
            <v>18.796875</v>
          </cell>
        </row>
        <row r="130">
          <cell r="H130" t="str">
            <v>307-24-4</v>
          </cell>
          <cell r="K130">
            <v>28.274999999999999</v>
          </cell>
        </row>
        <row r="131">
          <cell r="H131" t="str">
            <v>51218-45-2</v>
          </cell>
          <cell r="K131">
            <v>41.193750000000001</v>
          </cell>
        </row>
        <row r="132">
          <cell r="H132" t="str">
            <v>122-34-9</v>
          </cell>
          <cell r="K132">
            <v>46.862500000000004</v>
          </cell>
        </row>
        <row r="133">
          <cell r="H133" t="str">
            <v>125-33-7</v>
          </cell>
          <cell r="K133">
            <v>44.896874999999994</v>
          </cell>
        </row>
        <row r="134">
          <cell r="H134" t="str">
            <v>93-65-2</v>
          </cell>
          <cell r="K134">
            <v>80.131250000000023</v>
          </cell>
        </row>
        <row r="135">
          <cell r="H135" t="str">
            <v>93106-60-6</v>
          </cell>
          <cell r="K135">
            <v>0</v>
          </cell>
        </row>
        <row r="136">
          <cell r="H136" t="str">
            <v>80214-83-1</v>
          </cell>
          <cell r="K136">
            <v>137.40624999999997</v>
          </cell>
        </row>
        <row r="137">
          <cell r="H137" t="str">
            <v>66357-35-5</v>
          </cell>
          <cell r="K137">
            <v>369.27187499999997</v>
          </cell>
        </row>
        <row r="138">
          <cell r="H138" t="str">
            <v>81-81-2</v>
          </cell>
          <cell r="K138">
            <v>3.1437499999999998</v>
          </cell>
        </row>
        <row r="139">
          <cell r="H139" t="str">
            <v>82914-58-7</v>
          </cell>
          <cell r="K139">
            <v>0</v>
          </cell>
        </row>
        <row r="140">
          <cell r="H140" t="str">
            <v>5495-84-1</v>
          </cell>
          <cell r="K140">
            <v>0.296875</v>
          </cell>
        </row>
        <row r="141">
          <cell r="H141" t="str">
            <v>94-74-6</v>
          </cell>
          <cell r="K141">
            <v>70.334375000000009</v>
          </cell>
        </row>
        <row r="142">
          <cell r="H142" t="str">
            <v>36861-47-9</v>
          </cell>
          <cell r="K142">
            <v>9.0125000000000011</v>
          </cell>
        </row>
        <row r="143">
          <cell r="H143" t="str">
            <v>136-85-6</v>
          </cell>
          <cell r="K143">
            <v>5915.5124999999998</v>
          </cell>
        </row>
        <row r="144">
          <cell r="H144" t="str">
            <v>10172-60-8</v>
          </cell>
          <cell r="K144">
            <v>0.15312500000000001</v>
          </cell>
        </row>
        <row r="145">
          <cell r="H145" t="str">
            <v>4065-45-6</v>
          </cell>
          <cell r="K145">
            <v>2223.03125</v>
          </cell>
        </row>
        <row r="146">
          <cell r="H146" t="str">
            <v>10328-35-5</v>
          </cell>
          <cell r="K146">
            <v>50.096874999999997</v>
          </cell>
        </row>
        <row r="147">
          <cell r="H147" t="str">
            <v>10328-34-4</v>
          </cell>
          <cell r="K147">
            <v>0</v>
          </cell>
        </row>
        <row r="148">
          <cell r="H148" t="str">
            <v>6899-10-1</v>
          </cell>
          <cell r="K148">
            <v>0</v>
          </cell>
        </row>
        <row r="149">
          <cell r="H149" t="str">
            <v>120-32-1</v>
          </cell>
          <cell r="K149">
            <v>0</v>
          </cell>
        </row>
        <row r="150">
          <cell r="H150" t="str">
            <v>28343-61-5</v>
          </cell>
          <cell r="K150">
            <v>11.231250000000001</v>
          </cell>
        </row>
        <row r="151">
          <cell r="H151" t="str">
            <v>20256-56-8</v>
          </cell>
          <cell r="K151">
            <v>15.8125</v>
          </cell>
        </row>
        <row r="152">
          <cell r="H152" t="str">
            <v>10287-53-3</v>
          </cell>
          <cell r="K152">
            <v>0</v>
          </cell>
        </row>
        <row r="153">
          <cell r="H153" t="str">
            <v>7773-52-6</v>
          </cell>
          <cell r="K153">
            <v>0</v>
          </cell>
        </row>
        <row r="154">
          <cell r="H154" t="str">
            <v>55406-53-6</v>
          </cell>
          <cell r="K154">
            <v>0</v>
          </cell>
        </row>
        <row r="155">
          <cell r="H155" t="str">
            <v>120-40-1</v>
          </cell>
          <cell r="K155">
            <v>109.65625</v>
          </cell>
        </row>
        <row r="156">
          <cell r="H156" t="str">
            <v>70-55-3</v>
          </cell>
          <cell r="K156">
            <v>1257.8218750000003</v>
          </cell>
        </row>
        <row r="157">
          <cell r="H157" t="str">
            <v>107534-96-3</v>
          </cell>
          <cell r="K157">
            <v>18.284375000000004</v>
          </cell>
        </row>
        <row r="158">
          <cell r="H158" t="str">
            <v>111988-49-9</v>
          </cell>
          <cell r="K158">
            <v>6.1312499999999996</v>
          </cell>
        </row>
        <row r="159">
          <cell r="H159" t="str">
            <v>78-51-3</v>
          </cell>
          <cell r="K159">
            <v>413.3125</v>
          </cell>
        </row>
        <row r="160">
          <cell r="H160" t="str">
            <v>101-20-2</v>
          </cell>
          <cell r="K160">
            <v>0.71875</v>
          </cell>
        </row>
        <row r="161">
          <cell r="H161" t="str">
            <v>126-71-6</v>
          </cell>
          <cell r="K161">
            <v>465.94999999999993</v>
          </cell>
        </row>
        <row r="162">
          <cell r="H162" t="str">
            <v>15461-38-8</v>
          </cell>
          <cell r="K162">
            <v>18.128124999999994</v>
          </cell>
        </row>
        <row r="163">
          <cell r="H163" t="str">
            <v>13674-87-8</v>
          </cell>
          <cell r="K163">
            <v>148.9</v>
          </cell>
        </row>
        <row r="164">
          <cell r="H164" t="str">
            <v>13674-84-5</v>
          </cell>
          <cell r="K164">
            <v>1533.5250000000001</v>
          </cell>
        </row>
        <row r="165">
          <cell r="H165" t="str">
            <v>657-24-9</v>
          </cell>
          <cell r="K165">
            <v>3352.9250000000002</v>
          </cell>
        </row>
        <row r="166">
          <cell r="H166" t="str">
            <v>142-54-1</v>
          </cell>
          <cell r="K166">
            <v>2.453125</v>
          </cell>
        </row>
        <row r="167">
          <cell r="H167" t="str">
            <v>3089-11-0</v>
          </cell>
          <cell r="K167">
            <v>16392.121875000004</v>
          </cell>
        </row>
        <row r="168">
          <cell r="H168" t="str">
            <v>13523-86-9</v>
          </cell>
          <cell r="K168">
            <v>0</v>
          </cell>
        </row>
        <row r="169">
          <cell r="H169" t="str">
            <v>101-42-8</v>
          </cell>
          <cell r="K169">
            <v>49.8</v>
          </cell>
        </row>
        <row r="170">
          <cell r="H170" t="str">
            <v>1982-47-4</v>
          </cell>
          <cell r="K170">
            <v>2.5000000000000001E-2</v>
          </cell>
        </row>
        <row r="171">
          <cell r="H171" t="str">
            <v>2164-08-1</v>
          </cell>
          <cell r="K171">
            <v>28.643750000000004</v>
          </cell>
        </row>
        <row r="172">
          <cell r="H172" t="str">
            <v>834-12-8</v>
          </cell>
          <cell r="K172">
            <v>3.1125000000000003</v>
          </cell>
        </row>
        <row r="173">
          <cell r="H173" t="str">
            <v>76-74-4</v>
          </cell>
          <cell r="K173">
            <v>471.13437499999992</v>
          </cell>
        </row>
        <row r="174">
          <cell r="H174" t="str">
            <v>57-68-1</v>
          </cell>
          <cell r="K174">
            <v>6.0656250000000007</v>
          </cell>
        </row>
        <row r="175">
          <cell r="H175" t="e">
            <v>#N/A</v>
          </cell>
          <cell r="K175">
            <v>76.896875000000009</v>
          </cell>
        </row>
        <row r="176">
          <cell r="H176" t="str">
            <v>2814-20-2</v>
          </cell>
          <cell r="K176">
            <v>33.706249999999997</v>
          </cell>
        </row>
        <row r="177">
          <cell r="H177" t="str">
            <v>119-90-4</v>
          </cell>
          <cell r="K177">
            <v>588.02499999999998</v>
          </cell>
        </row>
        <row r="178">
          <cell r="H178" t="str">
            <v>838-85-7</v>
          </cell>
          <cell r="K178">
            <v>116.54062499999998</v>
          </cell>
        </row>
        <row r="179">
          <cell r="H179" t="str">
            <v>1077-56-1</v>
          </cell>
          <cell r="K179">
            <v>143.98749999999998</v>
          </cell>
        </row>
        <row r="180">
          <cell r="H180" t="str">
            <v>615-22-5</v>
          </cell>
          <cell r="K180">
            <v>1561.309375</v>
          </cell>
        </row>
        <row r="181">
          <cell r="H181" t="str">
            <v>112-49-2</v>
          </cell>
          <cell r="K181">
            <v>116.45937499999999</v>
          </cell>
        </row>
        <row r="182">
          <cell r="H182" t="str">
            <v>26172-55-4</v>
          </cell>
          <cell r="K182">
            <v>0</v>
          </cell>
        </row>
        <row r="183">
          <cell r="H183" t="str">
            <v>26725-51-9</v>
          </cell>
          <cell r="K183">
            <v>267.42187500000006</v>
          </cell>
        </row>
        <row r="184">
          <cell r="H184" t="e">
            <v>#N/A</v>
          </cell>
          <cell r="K184">
            <v>0</v>
          </cell>
        </row>
        <row r="185">
          <cell r="H185" t="str">
            <v>838-88-0</v>
          </cell>
          <cell r="K185">
            <v>0</v>
          </cell>
        </row>
        <row r="186">
          <cell r="H186" t="e">
            <v>#N/A</v>
          </cell>
          <cell r="K186">
            <v>0</v>
          </cell>
        </row>
        <row r="187">
          <cell r="H187" t="str">
            <v>79-94-7</v>
          </cell>
          <cell r="K187">
            <v>0</v>
          </cell>
        </row>
        <row r="188">
          <cell r="H188" t="str">
            <v>375-22-4</v>
          </cell>
          <cell r="K188">
            <v>0</v>
          </cell>
        </row>
        <row r="189">
          <cell r="H189" t="str">
            <v>90-94-8</v>
          </cell>
          <cell r="K189">
            <v>0</v>
          </cell>
        </row>
        <row r="190">
          <cell r="H190" t="str">
            <v>1154-59-2</v>
          </cell>
          <cell r="K190">
            <v>0</v>
          </cell>
        </row>
        <row r="191">
          <cell r="H191" t="str">
            <v>95-16-9</v>
          </cell>
          <cell r="K191">
            <v>964.92500000000018</v>
          </cell>
        </row>
        <row r="192">
          <cell r="H192" t="str">
            <v>6339-19-1</v>
          </cell>
          <cell r="K192">
            <v>19.662500000000001</v>
          </cell>
        </row>
        <row r="193">
          <cell r="H193" t="str">
            <v>2008-58-4</v>
          </cell>
          <cell r="K193">
            <v>0</v>
          </cell>
        </row>
        <row r="194">
          <cell r="H194" t="str">
            <v>2327-02-8</v>
          </cell>
          <cell r="K194">
            <v>4.7062500000000007</v>
          </cell>
        </row>
        <row r="195">
          <cell r="H195" t="str">
            <v>99-88-7</v>
          </cell>
          <cell r="K195">
            <v>0</v>
          </cell>
        </row>
        <row r="196">
          <cell r="H196" t="str">
            <v>152019-73-3</v>
          </cell>
          <cell r="K196">
            <v>29.859375</v>
          </cell>
        </row>
        <row r="197">
          <cell r="H197" t="str">
            <v>171118-09-5</v>
          </cell>
          <cell r="K197">
            <v>54.943749999999994</v>
          </cell>
        </row>
        <row r="198">
          <cell r="H198" t="str">
            <v>51-28-5</v>
          </cell>
          <cell r="K198">
            <v>10.9625</v>
          </cell>
        </row>
        <row r="199">
          <cell r="H199" t="str">
            <v>137-58-6</v>
          </cell>
          <cell r="K199">
            <v>619.86562500000014</v>
          </cell>
        </row>
        <row r="200">
          <cell r="H200" t="str">
            <v>27203-92-5</v>
          </cell>
          <cell r="K200">
            <v>1775.0937500000005</v>
          </cell>
        </row>
        <row r="201">
          <cell r="H201" t="str">
            <v>24280-93-1</v>
          </cell>
          <cell r="K201">
            <v>204.84687500000007</v>
          </cell>
        </row>
        <row r="202">
          <cell r="H202" t="str">
            <v>154361-50-9</v>
          </cell>
          <cell r="K202">
            <v>6.4093749999999989</v>
          </cell>
        </row>
        <row r="203">
          <cell r="H203" t="str">
            <v>58-15-1</v>
          </cell>
          <cell r="K203">
            <v>24.846875000000004</v>
          </cell>
        </row>
        <row r="204">
          <cell r="H204" t="str">
            <v>59-05-2</v>
          </cell>
          <cell r="K204">
            <v>36.1</v>
          </cell>
        </row>
        <row r="205">
          <cell r="H205" t="str">
            <v>5939-37-7</v>
          </cell>
          <cell r="K205">
            <v>0</v>
          </cell>
        </row>
        <row r="206">
          <cell r="H206" t="str">
            <v>119515-38-7</v>
          </cell>
          <cell r="K206">
            <v>75.396875000000009</v>
          </cell>
        </row>
        <row r="207">
          <cell r="H207" t="str">
            <v>486-56-6</v>
          </cell>
          <cell r="K207">
            <v>326.14374999999995</v>
          </cell>
        </row>
        <row r="208">
          <cell r="H208" t="str">
            <v>941-57-1</v>
          </cell>
          <cell r="K208">
            <v>1568.0406250000003</v>
          </cell>
        </row>
        <row r="209">
          <cell r="H209" t="str">
            <v>154-21-2</v>
          </cell>
          <cell r="K209">
            <v>32.240625000000001</v>
          </cell>
        </row>
        <row r="210">
          <cell r="H210" t="str">
            <v>738-70-5</v>
          </cell>
          <cell r="K210">
            <v>177.99999999999997</v>
          </cell>
        </row>
        <row r="211">
          <cell r="H211" t="str">
            <v>950-81-2</v>
          </cell>
          <cell r="K211">
            <v>1.3875000000000002</v>
          </cell>
        </row>
        <row r="212">
          <cell r="H212" t="str">
            <v>483-63-6</v>
          </cell>
          <cell r="K212">
            <v>27.975000000000001</v>
          </cell>
        </row>
        <row r="213">
          <cell r="H213" t="str">
            <v>35079-97-1</v>
          </cell>
          <cell r="K213">
            <v>1623.559375</v>
          </cell>
        </row>
        <row r="214">
          <cell r="H214" t="str">
            <v>124495-18-7</v>
          </cell>
          <cell r="K214">
            <v>0</v>
          </cell>
        </row>
        <row r="215">
          <cell r="H215" t="str">
            <v>83881-51-0</v>
          </cell>
          <cell r="K215">
            <v>499.15312499999993</v>
          </cell>
        </row>
        <row r="216">
          <cell r="H216" t="str">
            <v>68011-66-5</v>
          </cell>
          <cell r="K216">
            <v>137.36875000000003</v>
          </cell>
        </row>
        <row r="217">
          <cell r="H217" t="str">
            <v>29331-92-8</v>
          </cell>
          <cell r="K217">
            <v>607.22500000000002</v>
          </cell>
        </row>
        <row r="218">
          <cell r="H218" t="str">
            <v>768-94-5</v>
          </cell>
          <cell r="K218">
            <v>266.83125000000001</v>
          </cell>
        </row>
        <row r="219">
          <cell r="H219" t="str">
            <v>98-11-3</v>
          </cell>
          <cell r="K219">
            <v>807.96249999999998</v>
          </cell>
        </row>
        <row r="220">
          <cell r="H220" t="str">
            <v>81777-89-1</v>
          </cell>
          <cell r="K220">
            <v>1.1031250000000001</v>
          </cell>
        </row>
        <row r="221">
          <cell r="H221" t="str">
            <v>2032-65-7</v>
          </cell>
          <cell r="K221">
            <v>0</v>
          </cell>
        </row>
        <row r="222">
          <cell r="H222" t="str">
            <v>6515-38-4</v>
          </cell>
          <cell r="K222">
            <v>48.63437500000002</v>
          </cell>
        </row>
        <row r="223">
          <cell r="H223" t="str">
            <v>40487-42-1</v>
          </cell>
          <cell r="K223">
            <v>0</v>
          </cell>
        </row>
        <row r="224">
          <cell r="H224" t="str">
            <v>188425-85-6</v>
          </cell>
          <cell r="K224">
            <v>46.568750000000009</v>
          </cell>
        </row>
        <row r="225">
          <cell r="H225" t="str">
            <v>120983-64-4</v>
          </cell>
          <cell r="K225">
            <v>7.6062500000000011</v>
          </cell>
        </row>
        <row r="226">
          <cell r="H226" t="str">
            <v>3930-20-9</v>
          </cell>
          <cell r="K226">
            <v>460.20625000000007</v>
          </cell>
        </row>
        <row r="227">
          <cell r="H227" t="str">
            <v>1672-58-8</v>
          </cell>
          <cell r="K227">
            <v>3289.5812499999993</v>
          </cell>
        </row>
        <row r="228">
          <cell r="H228" t="str">
            <v>120-83-2</v>
          </cell>
          <cell r="K228">
            <v>93.549999999999983</v>
          </cell>
        </row>
        <row r="229">
          <cell r="H229" t="str">
            <v>446-72-0</v>
          </cell>
          <cell r="K229">
            <v>47.987500000000026</v>
          </cell>
        </row>
        <row r="230">
          <cell r="H230" t="str">
            <v>486-66-8</v>
          </cell>
          <cell r="K230">
            <v>228.09375</v>
          </cell>
        </row>
        <row r="231">
          <cell r="H231" t="str">
            <v>216667-08-2</v>
          </cell>
          <cell r="K231">
            <v>1.15625</v>
          </cell>
        </row>
        <row r="232">
          <cell r="H232" t="str">
            <v>80-09-1</v>
          </cell>
          <cell r="K232">
            <v>45.574999999999996</v>
          </cell>
        </row>
        <row r="233">
          <cell r="H233" t="str">
            <v>96525-23-4</v>
          </cell>
          <cell r="K233">
            <v>0.15</v>
          </cell>
        </row>
        <row r="234">
          <cell r="H234" t="str">
            <v>137641-05-5</v>
          </cell>
          <cell r="K234">
            <v>0</v>
          </cell>
        </row>
        <row r="235">
          <cell r="H235" t="str">
            <v>98319-26-7</v>
          </cell>
          <cell r="K235">
            <v>0.59062499999999996</v>
          </cell>
        </row>
        <row r="236">
          <cell r="H236" t="str">
            <v>58-73-1</v>
          </cell>
          <cell r="K236">
            <v>145.02812499999999</v>
          </cell>
        </row>
        <row r="237">
          <cell r="H237" t="str">
            <v>21312-10-7</v>
          </cell>
          <cell r="K237">
            <v>83.034374999999997</v>
          </cell>
        </row>
        <row r="238">
          <cell r="H238" t="str">
            <v>59729-33-8</v>
          </cell>
          <cell r="K238">
            <v>388.20000000000005</v>
          </cell>
        </row>
        <row r="239">
          <cell r="H239" t="str">
            <v>76-73-3</v>
          </cell>
          <cell r="K239">
            <v>4702.4187499999998</v>
          </cell>
        </row>
        <row r="240">
          <cell r="H240" t="str">
            <v>4292-10-8</v>
          </cell>
          <cell r="K240">
            <v>0</v>
          </cell>
        </row>
        <row r="241">
          <cell r="H241" t="str">
            <v>106-47-8</v>
          </cell>
          <cell r="K241">
            <v>67.215624999999989</v>
          </cell>
        </row>
        <row r="242">
          <cell r="H242" t="str">
            <v>1689-84-5</v>
          </cell>
          <cell r="K242">
            <v>0</v>
          </cell>
        </row>
        <row r="243">
          <cell r="H243" t="str">
            <v>1951-25-3</v>
          </cell>
          <cell r="K243">
            <v>0</v>
          </cell>
        </row>
        <row r="244">
          <cell r="H244" t="str">
            <v>50-48-6</v>
          </cell>
          <cell r="K244">
            <v>109.42812500000002</v>
          </cell>
        </row>
        <row r="245">
          <cell r="H245" t="str">
            <v>134523-00-5</v>
          </cell>
          <cell r="K245">
            <v>110.51875000000001</v>
          </cell>
        </row>
        <row r="246">
          <cell r="H246" t="str">
            <v>58581-89-8</v>
          </cell>
          <cell r="K246">
            <v>4.4562499999999998</v>
          </cell>
        </row>
        <row r="247">
          <cell r="H247" t="str">
            <v>83905-01-5</v>
          </cell>
          <cell r="K247">
            <v>733.15312499999993</v>
          </cell>
        </row>
        <row r="248">
          <cell r="H248" t="str">
            <v>66722-44-9</v>
          </cell>
          <cell r="K248">
            <v>395.16562500000003</v>
          </cell>
        </row>
        <row r="249">
          <cell r="H249" t="str">
            <v>34911-55-2</v>
          </cell>
          <cell r="K249">
            <v>39.821874999999999</v>
          </cell>
        </row>
        <row r="250">
          <cell r="H250" t="str">
            <v>100643-71-8</v>
          </cell>
          <cell r="K250">
            <v>28.793749999999999</v>
          </cell>
        </row>
        <row r="251">
          <cell r="H251" t="str">
            <v>116539-59-4</v>
          </cell>
          <cell r="K251">
            <v>55.649999999999991</v>
          </cell>
        </row>
        <row r="252">
          <cell r="H252" t="str">
            <v>30223-73-5</v>
          </cell>
          <cell r="K252">
            <v>198.81562500000001</v>
          </cell>
        </row>
        <row r="253">
          <cell r="H253" t="str">
            <v>86386-73-4</v>
          </cell>
          <cell r="K253">
            <v>301.65312499999999</v>
          </cell>
        </row>
        <row r="254">
          <cell r="H254" t="str">
            <v>10238-21-8</v>
          </cell>
          <cell r="K254">
            <v>1.278125</v>
          </cell>
        </row>
        <row r="255">
          <cell r="H255" t="str">
            <v>93479-97-1</v>
          </cell>
          <cell r="K255">
            <v>28.237499999999997</v>
          </cell>
        </row>
        <row r="256">
          <cell r="H256" t="str">
            <v>6740-88-1</v>
          </cell>
          <cell r="K256">
            <v>74.981250000000017</v>
          </cell>
        </row>
        <row r="257">
          <cell r="H257" t="str">
            <v>53179-11-6</v>
          </cell>
          <cell r="K257">
            <v>24.478124999999999</v>
          </cell>
        </row>
        <row r="258">
          <cell r="H258" t="str">
            <v>846-49-1</v>
          </cell>
          <cell r="K258">
            <v>73.306249999999991</v>
          </cell>
        </row>
        <row r="259">
          <cell r="H259" t="str">
            <v>19982-08-2</v>
          </cell>
          <cell r="K259">
            <v>109.61874999999998</v>
          </cell>
        </row>
        <row r="260">
          <cell r="H260" t="str">
            <v>22916-47-8</v>
          </cell>
          <cell r="K260">
            <v>0</v>
          </cell>
        </row>
        <row r="261">
          <cell r="H261" t="str">
            <v>61337-67-5</v>
          </cell>
          <cell r="K261">
            <v>188.40937500000001</v>
          </cell>
        </row>
        <row r="262">
          <cell r="H262" t="str">
            <v>604-75-1</v>
          </cell>
          <cell r="K262">
            <v>388.21249999999992</v>
          </cell>
        </row>
        <row r="263">
          <cell r="H263" t="str">
            <v>60-87-7</v>
          </cell>
          <cell r="K263">
            <v>26.106249999999996</v>
          </cell>
        </row>
        <row r="264">
          <cell r="H264" t="str">
            <v>106266-06-2</v>
          </cell>
          <cell r="K264">
            <v>1.9593750000000001</v>
          </cell>
        </row>
        <row r="265">
          <cell r="H265" t="str">
            <v>79617-96-2</v>
          </cell>
          <cell r="K265">
            <v>71.109375</v>
          </cell>
        </row>
        <row r="266">
          <cell r="H266" t="str">
            <v>144701-48-4</v>
          </cell>
          <cell r="K266">
            <v>1992.7437500000005</v>
          </cell>
        </row>
        <row r="267">
          <cell r="H267" t="str">
            <v>846-50-4</v>
          </cell>
          <cell r="K267">
            <v>85.709374999999952</v>
          </cell>
        </row>
        <row r="268">
          <cell r="H268" t="str">
            <v>84-61-7</v>
          </cell>
          <cell r="K268">
            <v>3.6999999999999993</v>
          </cell>
        </row>
        <row r="269">
          <cell r="H269" t="str">
            <v>78-40-0</v>
          </cell>
          <cell r="K269">
            <v>4047.5718749999992</v>
          </cell>
        </row>
        <row r="270">
          <cell r="H270" t="str">
            <v>78-42-2</v>
          </cell>
          <cell r="K270">
            <v>6.2531250000000007</v>
          </cell>
        </row>
        <row r="271">
          <cell r="H271" t="str">
            <v>78-32-0</v>
          </cell>
          <cell r="K271">
            <v>0</v>
          </cell>
        </row>
        <row r="272">
          <cell r="H272" t="e">
            <v>#N/A</v>
          </cell>
          <cell r="K272">
            <v>0</v>
          </cell>
        </row>
        <row r="273">
          <cell r="H273" t="str">
            <v>55-38-9</v>
          </cell>
          <cell r="K273">
            <v>0</v>
          </cell>
        </row>
        <row r="274">
          <cell r="H274" t="str">
            <v>107-66-4</v>
          </cell>
          <cell r="K274">
            <v>274.55312499999997</v>
          </cell>
        </row>
        <row r="275">
          <cell r="H275" t="str">
            <v>24579-73-5</v>
          </cell>
          <cell r="K275">
            <v>14.009374999999999</v>
          </cell>
        </row>
        <row r="276">
          <cell r="H276" t="str">
            <v>94125-34-5</v>
          </cell>
          <cell r="K276">
            <v>0.23749999999999999</v>
          </cell>
        </row>
        <row r="277">
          <cell r="H277" t="str">
            <v>34256-82-1</v>
          </cell>
          <cell r="K277">
            <v>7.1874999999999994E-2</v>
          </cell>
        </row>
        <row r="278">
          <cell r="H278" t="str">
            <v>2163-68-0</v>
          </cell>
          <cell r="K278">
            <v>24.087499999999999</v>
          </cell>
        </row>
        <row r="279">
          <cell r="H279" t="str">
            <v>609-19-8</v>
          </cell>
          <cell r="K279">
            <v>4.2062499999999998</v>
          </cell>
        </row>
        <row r="280">
          <cell r="H280" t="e">
            <v>#N/A</v>
          </cell>
          <cell r="K280">
            <v>0</v>
          </cell>
        </row>
        <row r="281">
          <cell r="H281" t="str">
            <v>55219-65-3</v>
          </cell>
          <cell r="K281">
            <v>8.5687499999999996</v>
          </cell>
        </row>
        <row r="282">
          <cell r="H282" t="str">
            <v>96-45-7</v>
          </cell>
          <cell r="K282">
            <v>0</v>
          </cell>
        </row>
        <row r="283">
          <cell r="H283" t="e">
            <v>#N/A</v>
          </cell>
          <cell r="K283">
            <v>0</v>
          </cell>
        </row>
        <row r="284">
          <cell r="H284" t="str">
            <v>23564-05-8</v>
          </cell>
          <cell r="K284">
            <v>0</v>
          </cell>
        </row>
        <row r="285">
          <cell r="H285" t="str">
            <v>65195-55-3</v>
          </cell>
          <cell r="K285">
            <v>0</v>
          </cell>
        </row>
        <row r="286">
          <cell r="H286" t="str">
            <v>106-48-9</v>
          </cell>
          <cell r="K286">
            <v>3.3843750000000004</v>
          </cell>
        </row>
        <row r="287">
          <cell r="H287" t="str">
            <v>21564-17-0</v>
          </cell>
          <cell r="K287">
            <v>0</v>
          </cell>
        </row>
        <row r="288">
          <cell r="H288" t="str">
            <v>64359-81-5</v>
          </cell>
          <cell r="K288">
            <v>0</v>
          </cell>
        </row>
        <row r="289">
          <cell r="H289" t="str">
            <v>50-84-0</v>
          </cell>
          <cell r="K289">
            <v>821.10937500000023</v>
          </cell>
        </row>
        <row r="290">
          <cell r="H290" t="str">
            <v>78-59-1</v>
          </cell>
          <cell r="K290">
            <v>0</v>
          </cell>
        </row>
        <row r="291">
          <cell r="H291" t="str">
            <v>92-87-5</v>
          </cell>
          <cell r="K291">
            <v>0</v>
          </cell>
        </row>
        <row r="292">
          <cell r="H292" t="str">
            <v>119-93-7</v>
          </cell>
          <cell r="K292">
            <v>0</v>
          </cell>
        </row>
        <row r="293">
          <cell r="H293" t="str">
            <v>134-32-7</v>
          </cell>
          <cell r="K293">
            <v>0</v>
          </cell>
        </row>
        <row r="294">
          <cell r="H294" t="e">
            <v>#N/A</v>
          </cell>
          <cell r="K294">
            <v>0</v>
          </cell>
        </row>
        <row r="295">
          <cell r="H295" t="str">
            <v>105650-23-5</v>
          </cell>
          <cell r="K295">
            <v>9.0687499999999996</v>
          </cell>
        </row>
        <row r="296">
          <cell r="H296" t="str">
            <v>754-91-6</v>
          </cell>
          <cell r="K296">
            <v>6.25E-2</v>
          </cell>
        </row>
        <row r="297">
          <cell r="H297" t="str">
            <v>375-85-9</v>
          </cell>
          <cell r="K297">
            <v>60.575000000000017</v>
          </cell>
        </row>
        <row r="298">
          <cell r="H298" t="str">
            <v>27619-97-2</v>
          </cell>
          <cell r="K298">
            <v>430.27500000000003</v>
          </cell>
        </row>
        <row r="299">
          <cell r="H299" t="str">
            <v>15435-29-7</v>
          </cell>
          <cell r="K299">
            <v>1.4156250000000001</v>
          </cell>
        </row>
        <row r="300">
          <cell r="H300" t="str">
            <v>3060-89-7</v>
          </cell>
          <cell r="K300">
            <v>6.5499999999999989</v>
          </cell>
        </row>
        <row r="301">
          <cell r="H301" t="e">
            <v>#N/A</v>
          </cell>
          <cell r="K301">
            <v>0</v>
          </cell>
        </row>
        <row r="302">
          <cell r="H302" t="str">
            <v>125116-23-6</v>
          </cell>
          <cell r="K302">
            <v>0.1875</v>
          </cell>
        </row>
        <row r="303">
          <cell r="H303" t="str">
            <v>147536-97-8</v>
          </cell>
          <cell r="K303">
            <v>4.5593750000000002</v>
          </cell>
        </row>
        <row r="304">
          <cell r="H304" t="str">
            <v>169590-42-5</v>
          </cell>
          <cell r="K304">
            <v>152.85312499999995</v>
          </cell>
        </row>
        <row r="305">
          <cell r="H305" t="str">
            <v>57808-66-9</v>
          </cell>
          <cell r="K305">
            <v>0</v>
          </cell>
        </row>
        <row r="306">
          <cell r="H306" t="str">
            <v>154598-52-4</v>
          </cell>
          <cell r="K306">
            <v>13.262499999999999</v>
          </cell>
        </row>
        <row r="307">
          <cell r="H307" t="str">
            <v>54739-18-3</v>
          </cell>
          <cell r="K307">
            <v>164.39687499999999</v>
          </cell>
        </row>
        <row r="308">
          <cell r="H308" t="str">
            <v>118-42-3</v>
          </cell>
          <cell r="K308">
            <v>0</v>
          </cell>
        </row>
        <row r="309">
          <cell r="H309" t="str">
            <v>51-48-9</v>
          </cell>
          <cell r="K309">
            <v>0</v>
          </cell>
        </row>
        <row r="310">
          <cell r="H310" t="str">
            <v>114798-26-4</v>
          </cell>
          <cell r="K310">
            <v>454.61562500000014</v>
          </cell>
        </row>
        <row r="311">
          <cell r="H311" t="str">
            <v>3625-06-7</v>
          </cell>
          <cell r="K311">
            <v>3.4656250000000011</v>
          </cell>
        </row>
        <row r="312">
          <cell r="H312" t="str">
            <v>158966-92-8</v>
          </cell>
          <cell r="K312">
            <v>0</v>
          </cell>
        </row>
        <row r="313">
          <cell r="H313" t="str">
            <v>99614-02-5</v>
          </cell>
          <cell r="K313">
            <v>5.3218749999999986</v>
          </cell>
        </row>
        <row r="314">
          <cell r="H314" t="str">
            <v>111025-46-8</v>
          </cell>
          <cell r="K314">
            <v>0</v>
          </cell>
        </row>
        <row r="315">
          <cell r="H315" t="str">
            <v>91374-21-9</v>
          </cell>
          <cell r="K315">
            <v>7.6750000000000007</v>
          </cell>
        </row>
        <row r="316">
          <cell r="H316" t="str">
            <v>104987-11-3</v>
          </cell>
          <cell r="K316">
            <v>0</v>
          </cell>
        </row>
        <row r="317">
          <cell r="H317" t="str">
            <v>137862-53-4</v>
          </cell>
          <cell r="K317">
            <v>1896.4437499999999</v>
          </cell>
        </row>
        <row r="318">
          <cell r="H318" t="str">
            <v>224785-90-4</v>
          </cell>
          <cell r="K318">
            <v>3.4781250000000004</v>
          </cell>
        </row>
        <row r="319">
          <cell r="H319" t="str">
            <v>146939-27-7</v>
          </cell>
          <cell r="K319">
            <v>0.91562500000000013</v>
          </cell>
        </row>
        <row r="320">
          <cell r="H320" t="str">
            <v>26787-78-0</v>
          </cell>
          <cell r="K320">
            <v>0</v>
          </cell>
        </row>
        <row r="321">
          <cell r="H321" t="str">
            <v>91161-71-6</v>
          </cell>
          <cell r="K321">
            <v>0.40312499999999996</v>
          </cell>
        </row>
        <row r="322">
          <cell r="H322" t="str">
            <v>113665-84-2</v>
          </cell>
          <cell r="K322">
            <v>58.803125000000001</v>
          </cell>
        </row>
        <row r="323">
          <cell r="H323" t="str">
            <v>5786-21-0</v>
          </cell>
          <cell r="K323">
            <v>80.749999999999986</v>
          </cell>
        </row>
        <row r="324">
          <cell r="H324" t="str">
            <v>53-86-1</v>
          </cell>
          <cell r="K324">
            <v>75.006249999999994</v>
          </cell>
        </row>
        <row r="325">
          <cell r="H325" t="str">
            <v>71626-11-4</v>
          </cell>
          <cell r="K325">
            <v>0.51875000000000004</v>
          </cell>
        </row>
        <row r="326">
          <cell r="H326" t="str">
            <v>10540-29-1</v>
          </cell>
          <cell r="K326">
            <v>0</v>
          </cell>
        </row>
        <row r="327">
          <cell r="H327" t="str">
            <v>68392-35-8</v>
          </cell>
          <cell r="K327">
            <v>0</v>
          </cell>
        </row>
        <row r="328">
          <cell r="H328" t="str">
            <v>6493-05-6</v>
          </cell>
          <cell r="K328">
            <v>41.099999999999994</v>
          </cell>
        </row>
        <row r="329">
          <cell r="H329" t="str">
            <v>120511-73-1</v>
          </cell>
          <cell r="K329">
            <v>11.028124999999999</v>
          </cell>
        </row>
        <row r="330">
          <cell r="H330" t="str">
            <v>90357-06-5</v>
          </cell>
          <cell r="K330">
            <v>177.33125000000001</v>
          </cell>
        </row>
        <row r="331">
          <cell r="H331" t="str">
            <v>42835-25-6</v>
          </cell>
          <cell r="K331">
            <v>0</v>
          </cell>
        </row>
        <row r="332">
          <cell r="H332" t="str">
            <v>709-98-8</v>
          </cell>
          <cell r="K332">
            <v>0</v>
          </cell>
        </row>
        <row r="333">
          <cell r="H333" t="str">
            <v>75847-73-3</v>
          </cell>
          <cell r="K333">
            <v>11.1</v>
          </cell>
        </row>
        <row r="334">
          <cell r="H334" t="str">
            <v>135410-20-7</v>
          </cell>
          <cell r="K334">
            <v>11.290625000000004</v>
          </cell>
        </row>
        <row r="335">
          <cell r="H335" t="str">
            <v>31431-39-7</v>
          </cell>
          <cell r="K335">
            <v>23.484375000000007</v>
          </cell>
        </row>
        <row r="336">
          <cell r="H336" t="str">
            <v>15302-91-7</v>
          </cell>
          <cell r="K336">
            <v>1323.6312500000006</v>
          </cell>
        </row>
        <row r="337">
          <cell r="H337" t="str">
            <v>54965-21-8</v>
          </cell>
          <cell r="K337">
            <v>7.1937499999999996</v>
          </cell>
        </row>
        <row r="338">
          <cell r="H338" t="str">
            <v>66753-07-9</v>
          </cell>
          <cell r="K338">
            <v>46.137499999999996</v>
          </cell>
        </row>
        <row r="339">
          <cell r="H339" t="str">
            <v>143-24-8</v>
          </cell>
          <cell r="K339">
            <v>962.30000000000018</v>
          </cell>
        </row>
        <row r="340">
          <cell r="H340" t="str">
            <v>84449-90-1</v>
          </cell>
          <cell r="K340">
            <v>4.1531250000000002</v>
          </cell>
        </row>
        <row r="341">
          <cell r="H341" t="str">
            <v>637-07-0</v>
          </cell>
          <cell r="K341">
            <v>0</v>
          </cell>
        </row>
        <row r="342">
          <cell r="H342" t="str">
            <v>101-21-3</v>
          </cell>
          <cell r="K342">
            <v>0</v>
          </cell>
        </row>
        <row r="343">
          <cell r="H343" t="str">
            <v>47324-98-1</v>
          </cell>
          <cell r="K343">
            <v>481.984375</v>
          </cell>
        </row>
        <row r="344">
          <cell r="H344" t="str">
            <v>63-25-2</v>
          </cell>
          <cell r="K344">
            <v>0</v>
          </cell>
        </row>
        <row r="345">
          <cell r="H345" t="str">
            <v>4205-90-7</v>
          </cell>
          <cell r="K345">
            <v>0.79687500000000022</v>
          </cell>
        </row>
        <row r="346">
          <cell r="H346" t="str">
            <v>94-24-6</v>
          </cell>
          <cell r="K346">
            <v>15.496875000000003</v>
          </cell>
        </row>
        <row r="347">
          <cell r="H347" t="str">
            <v>117428-22-5</v>
          </cell>
          <cell r="K347">
            <v>0.21562500000000001</v>
          </cell>
        </row>
        <row r="348">
          <cell r="H348" t="str">
            <v>59-48-3</v>
          </cell>
          <cell r="K348">
            <v>521.04062500000009</v>
          </cell>
        </row>
        <row r="349">
          <cell r="H349" t="str">
            <v>1122-58-3</v>
          </cell>
          <cell r="K349">
            <v>81.421875</v>
          </cell>
        </row>
        <row r="350">
          <cell r="H350" t="str">
            <v>58-55-9</v>
          </cell>
          <cell r="K350">
            <v>467.30000000000007</v>
          </cell>
        </row>
        <row r="351">
          <cell r="H351" t="str">
            <v>315-30-0</v>
          </cell>
          <cell r="K351">
            <v>0</v>
          </cell>
        </row>
        <row r="352">
          <cell r="H352" t="str">
            <v>84057-84-1</v>
          </cell>
          <cell r="K352">
            <v>1437.6968750000001</v>
          </cell>
        </row>
        <row r="353">
          <cell r="H353" t="str">
            <v>94-97-3</v>
          </cell>
          <cell r="K353">
            <v>9.6656250000000021</v>
          </cell>
        </row>
        <row r="354">
          <cell r="H354" t="str">
            <v>1613-37-2</v>
          </cell>
          <cell r="K354">
            <v>0</v>
          </cell>
        </row>
        <row r="355">
          <cell r="H355" t="str">
            <v>3778-73-2</v>
          </cell>
          <cell r="K355">
            <v>1.8875000000000002</v>
          </cell>
        </row>
        <row r="356">
          <cell r="H356" t="str">
            <v>72-14-0</v>
          </cell>
          <cell r="K356">
            <v>12.396874999999998</v>
          </cell>
        </row>
        <row r="357">
          <cell r="H357" t="str">
            <v>53774-07-5</v>
          </cell>
          <cell r="K357">
            <v>0</v>
          </cell>
        </row>
        <row r="358">
          <cell r="H358" t="str">
            <v>41483-43-6</v>
          </cell>
          <cell r="K358">
            <v>9.375E-2</v>
          </cell>
        </row>
        <row r="359">
          <cell r="H359" t="str">
            <v>210880-92-5</v>
          </cell>
          <cell r="K359">
            <v>6.1062500000000011</v>
          </cell>
        </row>
        <row r="360">
          <cell r="H360" t="str">
            <v>66215-27-8</v>
          </cell>
          <cell r="K360">
            <v>91.075000000000003</v>
          </cell>
        </row>
        <row r="361">
          <cell r="H361" t="str">
            <v>119446-68-3</v>
          </cell>
          <cell r="K361">
            <v>2.8437499999999996</v>
          </cell>
        </row>
        <row r="362">
          <cell r="H362" t="str">
            <v>35367-38-5</v>
          </cell>
          <cell r="K362">
            <v>0.44999999999999996</v>
          </cell>
        </row>
        <row r="363">
          <cell r="H363" t="str">
            <v>1593-77-7</v>
          </cell>
          <cell r="K363">
            <v>0</v>
          </cell>
        </row>
        <row r="364">
          <cell r="H364" t="str">
            <v>72490-01-8</v>
          </cell>
          <cell r="K364">
            <v>3.0249999999999999</v>
          </cell>
        </row>
        <row r="365">
          <cell r="H365" t="str">
            <v>67306-00-7</v>
          </cell>
          <cell r="K365">
            <v>0.64687499999999998</v>
          </cell>
        </row>
        <row r="366">
          <cell r="H366" t="str">
            <v>361377-29-9</v>
          </cell>
          <cell r="K366">
            <v>3.8718750000000002</v>
          </cell>
        </row>
        <row r="367">
          <cell r="H367" t="str">
            <v>120868-66-8</v>
          </cell>
          <cell r="K367">
            <v>8.8531250000000021</v>
          </cell>
        </row>
        <row r="368">
          <cell r="H368" t="str">
            <v>115970-17-7</v>
          </cell>
          <cell r="K368">
            <v>17.837500000000002</v>
          </cell>
        </row>
        <row r="369">
          <cell r="H369" t="str">
            <v>19044-88-3</v>
          </cell>
          <cell r="K369">
            <v>0</v>
          </cell>
        </row>
        <row r="370">
          <cell r="H370" t="str">
            <v>19666-30-9</v>
          </cell>
          <cell r="K370">
            <v>0</v>
          </cell>
        </row>
        <row r="371">
          <cell r="H371" t="str">
            <v>23950-58-5</v>
          </cell>
          <cell r="K371">
            <v>0</v>
          </cell>
        </row>
        <row r="372">
          <cell r="H372" t="str">
            <v>175013-18-0</v>
          </cell>
          <cell r="K372">
            <v>0.94374999999999998</v>
          </cell>
        </row>
        <row r="373">
          <cell r="H373" t="str">
            <v>90717-03-6</v>
          </cell>
          <cell r="K373">
            <v>0</v>
          </cell>
        </row>
        <row r="374">
          <cell r="H374" t="str">
            <v>676228-91-4</v>
          </cell>
          <cell r="K374">
            <v>67.018749999999997</v>
          </cell>
        </row>
        <row r="375">
          <cell r="H375" t="str">
            <v>153719-23-4</v>
          </cell>
          <cell r="K375">
            <v>36.140625000000007</v>
          </cell>
        </row>
        <row r="376">
          <cell r="H376" t="str">
            <v>101463-69-8</v>
          </cell>
          <cell r="K376">
            <v>0</v>
          </cell>
        </row>
        <row r="377">
          <cell r="H377" t="str">
            <v>2303-17-5</v>
          </cell>
          <cell r="K377">
            <v>0</v>
          </cell>
        </row>
        <row r="378">
          <cell r="H378" t="str">
            <v>67-20-9</v>
          </cell>
          <cell r="K378">
            <v>13.421875</v>
          </cell>
        </row>
        <row r="379">
          <cell r="H379" t="str">
            <v>96829-58-2</v>
          </cell>
          <cell r="K379">
            <v>0</v>
          </cell>
        </row>
        <row r="380">
          <cell r="H380" t="str">
            <v>122-11-2</v>
          </cell>
          <cell r="K380">
            <v>0.609375</v>
          </cell>
        </row>
        <row r="381">
          <cell r="H381" t="str">
            <v>366-77-8</v>
          </cell>
          <cell r="K381">
            <v>0</v>
          </cell>
        </row>
        <row r="382">
          <cell r="H382" t="str">
            <v>94-09-7</v>
          </cell>
          <cell r="K382">
            <v>0</v>
          </cell>
        </row>
        <row r="383">
          <cell r="H383" t="str">
            <v>56392-14-4</v>
          </cell>
          <cell r="K383">
            <v>852.04687500000034</v>
          </cell>
        </row>
        <row r="384">
          <cell r="H384" t="str">
            <v>60628-96-8</v>
          </cell>
          <cell r="K384">
            <v>0</v>
          </cell>
        </row>
        <row r="385">
          <cell r="H385" t="str">
            <v>18683-91-5</v>
          </cell>
          <cell r="K385">
            <v>64.131250000000009</v>
          </cell>
        </row>
        <row r="386">
          <cell r="H386" t="str">
            <v>90729-43-4</v>
          </cell>
          <cell r="K386">
            <v>0</v>
          </cell>
        </row>
        <row r="387">
          <cell r="H387" t="str">
            <v>3575-80-2</v>
          </cell>
          <cell r="K387">
            <v>38.793750000000003</v>
          </cell>
        </row>
        <row r="388">
          <cell r="H388" t="str">
            <v>1893-33-0</v>
          </cell>
          <cell r="K388">
            <v>0</v>
          </cell>
        </row>
        <row r="389">
          <cell r="H389" t="str">
            <v>7182-53-8</v>
          </cell>
          <cell r="K389">
            <v>26.828125</v>
          </cell>
        </row>
        <row r="390">
          <cell r="H390" t="str">
            <v>5633-20-5</v>
          </cell>
          <cell r="K390">
            <v>1.76875</v>
          </cell>
        </row>
        <row r="391">
          <cell r="H391" t="str">
            <v>39562-70-4</v>
          </cell>
          <cell r="K391">
            <v>9.9</v>
          </cell>
        </row>
        <row r="392">
          <cell r="H392" t="str">
            <v>97-23-4</v>
          </cell>
          <cell r="K392">
            <v>0.27187499999999998</v>
          </cell>
        </row>
        <row r="393">
          <cell r="H393" t="str">
            <v>6493-07-8</v>
          </cell>
          <cell r="K393">
            <v>1179.309375</v>
          </cell>
        </row>
        <row r="394">
          <cell r="H394" t="str">
            <v>934-34-9</v>
          </cell>
          <cell r="K394">
            <v>244.69687499999998</v>
          </cell>
        </row>
        <row r="395">
          <cell r="H395" t="str">
            <v>1086384-49-7</v>
          </cell>
          <cell r="K395">
            <v>54.221875000000011</v>
          </cell>
        </row>
        <row r="396">
          <cell r="H396" t="str">
            <v>172960-62-2</v>
          </cell>
          <cell r="K396">
            <v>78.853124999999977</v>
          </cell>
        </row>
        <row r="397">
          <cell r="H397" t="str">
            <v>26093-31-2</v>
          </cell>
          <cell r="K397">
            <v>65.453125000000014</v>
          </cell>
        </row>
        <row r="398">
          <cell r="H398" t="str">
            <v>4225-26-7</v>
          </cell>
          <cell r="K398">
            <v>21.15</v>
          </cell>
        </row>
        <row r="399">
          <cell r="H399" t="str">
            <v>102-77-2</v>
          </cell>
          <cell r="K399">
            <v>0</v>
          </cell>
        </row>
        <row r="400">
          <cell r="H400" t="str">
            <v>91-44-1</v>
          </cell>
          <cell r="K400">
            <v>1023.159375</v>
          </cell>
        </row>
        <row r="401">
          <cell r="H401" t="str">
            <v>120067-83-6</v>
          </cell>
          <cell r="K401">
            <v>0.11249999999999999</v>
          </cell>
        </row>
        <row r="402">
          <cell r="H402" t="str">
            <v>120068-36-2</v>
          </cell>
          <cell r="K402">
            <v>1.0218750000000001</v>
          </cell>
        </row>
        <row r="403">
          <cell r="H403" t="str">
            <v>28291-75-0</v>
          </cell>
          <cell r="K403">
            <v>4.0875000000000004</v>
          </cell>
        </row>
        <row r="404">
          <cell r="H404" t="str">
            <v>95-33-0</v>
          </cell>
          <cell r="K404">
            <v>0</v>
          </cell>
        </row>
        <row r="405">
          <cell r="H405" t="str">
            <v>205650-65-3</v>
          </cell>
          <cell r="K405">
            <v>0.33437499999999998</v>
          </cell>
        </row>
        <row r="406">
          <cell r="H406" t="str">
            <v>88-61-9</v>
          </cell>
          <cell r="K406">
            <v>2054.9562499999997</v>
          </cell>
        </row>
        <row r="407">
          <cell r="H407" t="str">
            <v>NOCAS_891457</v>
          </cell>
          <cell r="K407">
            <v>15.025000000000002</v>
          </cell>
        </row>
        <row r="408">
          <cell r="H408" t="str">
            <v>80844-07-1</v>
          </cell>
          <cell r="K408">
            <v>0</v>
          </cell>
        </row>
        <row r="409">
          <cell r="H409" t="str">
            <v>260-94-6</v>
          </cell>
          <cell r="K409">
            <v>58.362500000000018</v>
          </cell>
        </row>
        <row r="410">
          <cell r="H410" t="str">
            <v>56-57-5</v>
          </cell>
          <cell r="K410">
            <v>0</v>
          </cell>
        </row>
        <row r="411">
          <cell r="H411" t="str">
            <v>578-95-0</v>
          </cell>
          <cell r="K411">
            <v>15.275</v>
          </cell>
        </row>
        <row r="412">
          <cell r="H412" t="str">
            <v>76180-96-6</v>
          </cell>
          <cell r="K412">
            <v>0</v>
          </cell>
        </row>
        <row r="413">
          <cell r="H413" t="str">
            <v>486-84-0</v>
          </cell>
          <cell r="K413">
            <v>59.021875000000009</v>
          </cell>
        </row>
        <row r="414">
          <cell r="H414" t="e">
            <v>#N/A</v>
          </cell>
          <cell r="K414">
            <v>0</v>
          </cell>
        </row>
        <row r="415">
          <cell r="H415" t="str">
            <v>99-03-6</v>
          </cell>
          <cell r="K415">
            <v>0</v>
          </cell>
        </row>
        <row r="416">
          <cell r="H416" t="e">
            <v>#N/A</v>
          </cell>
          <cell r="K416">
            <v>0</v>
          </cell>
        </row>
        <row r="417">
          <cell r="H417" t="str">
            <v>38083-17-9</v>
          </cell>
          <cell r="K417">
            <v>227.20937499999997</v>
          </cell>
        </row>
        <row r="418">
          <cell r="H418" t="str">
            <v>36894-69-6</v>
          </cell>
          <cell r="K418">
            <v>65.853125000000006</v>
          </cell>
        </row>
        <row r="419">
          <cell r="H419" t="str">
            <v>56211-40-6</v>
          </cell>
          <cell r="K419">
            <v>151.33437499999999</v>
          </cell>
        </row>
        <row r="420">
          <cell r="H420" t="str">
            <v>252913-85-2</v>
          </cell>
          <cell r="K420">
            <v>8.6375000000000028</v>
          </cell>
        </row>
        <row r="421">
          <cell r="H421" t="str">
            <v>139481-59-7</v>
          </cell>
          <cell r="K421">
            <v>1265.9468749999996</v>
          </cell>
        </row>
        <row r="422">
          <cell r="H422" t="str">
            <v>108-91-8</v>
          </cell>
          <cell r="K422">
            <v>4202.8031249999985</v>
          </cell>
        </row>
        <row r="423">
          <cell r="H423" t="str">
            <v>142-98-3</v>
          </cell>
          <cell r="K423">
            <v>33.421875</v>
          </cell>
        </row>
        <row r="424">
          <cell r="H424" t="str">
            <v>34681-10-2</v>
          </cell>
          <cell r="K424">
            <v>0</v>
          </cell>
        </row>
        <row r="425">
          <cell r="H425" t="str">
            <v>81334-34-1</v>
          </cell>
          <cell r="K425">
            <v>24.928125000000009</v>
          </cell>
        </row>
        <row r="426">
          <cell r="H426" t="e">
            <v>#N/A</v>
          </cell>
          <cell r="K426">
            <v>0.671875</v>
          </cell>
        </row>
        <row r="427">
          <cell r="H427" t="str">
            <v>80-73-9</v>
          </cell>
          <cell r="K427">
            <v>240.92812500000002</v>
          </cell>
        </row>
        <row r="428">
          <cell r="H428" t="str">
            <v>102-06-7</v>
          </cell>
          <cell r="K428">
            <v>494.52812499999987</v>
          </cell>
        </row>
        <row r="429">
          <cell r="H429" t="str">
            <v>80432-08-2</v>
          </cell>
          <cell r="K429">
            <v>122.97187499999998</v>
          </cell>
        </row>
        <row r="430">
          <cell r="H430" t="str">
            <v>59-31-4</v>
          </cell>
          <cell r="K430">
            <v>169.74375000000012</v>
          </cell>
        </row>
        <row r="431">
          <cell r="H431" t="str">
            <v>611-36-9</v>
          </cell>
          <cell r="K431">
            <v>110.22499999999997</v>
          </cell>
        </row>
        <row r="432">
          <cell r="H432" t="str">
            <v>29342-05-0</v>
          </cell>
          <cell r="K432">
            <v>0</v>
          </cell>
        </row>
        <row r="433">
          <cell r="H433" t="str">
            <v>28821-18-3</v>
          </cell>
          <cell r="K433">
            <v>289.35000000000008</v>
          </cell>
        </row>
        <row r="434">
          <cell r="H434" t="e">
            <v>#N/A</v>
          </cell>
          <cell r="K434">
            <v>0</v>
          </cell>
        </row>
        <row r="435">
          <cell r="H435" t="str">
            <v>244-69-9</v>
          </cell>
          <cell r="K435">
            <v>13.928125</v>
          </cell>
        </row>
        <row r="436">
          <cell r="H436" t="e">
            <v>#N/A</v>
          </cell>
          <cell r="K436">
            <v>0</v>
          </cell>
        </row>
        <row r="437">
          <cell r="H437" t="e">
            <v>#N/A</v>
          </cell>
          <cell r="K437">
            <v>0</v>
          </cell>
        </row>
        <row r="438">
          <cell r="H438" t="str">
            <v>442-51-3</v>
          </cell>
          <cell r="K438">
            <v>1.5531250000000001</v>
          </cell>
        </row>
        <row r="439">
          <cell r="H439" t="str">
            <v>149961-52-4</v>
          </cell>
          <cell r="K439">
            <v>0.97187499999999982</v>
          </cell>
        </row>
        <row r="440">
          <cell r="H440" t="str">
            <v>4559-70-0</v>
          </cell>
          <cell r="K440">
            <v>7.5749999999999993</v>
          </cell>
        </row>
        <row r="441">
          <cell r="H441" t="e">
            <v>#N/A</v>
          </cell>
          <cell r="K441">
            <v>0</v>
          </cell>
        </row>
        <row r="442">
          <cell r="H442" t="str">
            <v>64744-50-9</v>
          </cell>
          <cell r="K442">
            <v>1772.5406250000001</v>
          </cell>
        </row>
        <row r="443">
          <cell r="H443" t="e">
            <v>#N/A</v>
          </cell>
          <cell r="K443">
            <v>0</v>
          </cell>
        </row>
        <row r="444">
          <cell r="H444" t="str">
            <v>82558-50-7</v>
          </cell>
          <cell r="K444">
            <v>1.7343750000000004</v>
          </cell>
        </row>
        <row r="445">
          <cell r="H445" t="str">
            <v>15912-74-0</v>
          </cell>
          <cell r="K445">
            <v>5.1562499999999991</v>
          </cell>
        </row>
        <row r="446">
          <cell r="H446" t="str">
            <v>1418095-19-8</v>
          </cell>
          <cell r="K446">
            <v>57.153124999999989</v>
          </cell>
        </row>
        <row r="447">
          <cell r="H447" t="str">
            <v>13010-31-6</v>
          </cell>
          <cell r="K447">
            <v>3339.0000000000009</v>
          </cell>
        </row>
        <row r="448">
          <cell r="H448" t="e">
            <v>#N/A</v>
          </cell>
          <cell r="K448">
            <v>0</v>
          </cell>
        </row>
        <row r="449">
          <cell r="H449" t="str">
            <v>95737-68-1</v>
          </cell>
          <cell r="K449">
            <v>0</v>
          </cell>
        </row>
        <row r="450">
          <cell r="H450" t="e">
            <v>#N/A</v>
          </cell>
          <cell r="K450">
            <v>0</v>
          </cell>
        </row>
        <row r="451">
          <cell r="H451" t="e">
            <v>#N/A</v>
          </cell>
          <cell r="K451">
            <v>0</v>
          </cell>
        </row>
        <row r="452">
          <cell r="H452" t="str">
            <v>1185255-09-7</v>
          </cell>
          <cell r="K452">
            <v>31.278124999999999</v>
          </cell>
        </row>
        <row r="453">
          <cell r="H453" t="str">
            <v>205939-58-8</v>
          </cell>
          <cell r="K453">
            <v>8.453125</v>
          </cell>
        </row>
        <row r="454">
          <cell r="H454" t="str">
            <v>1231244-60-2</v>
          </cell>
          <cell r="K454">
            <v>64.178124999999994</v>
          </cell>
        </row>
        <row r="455">
          <cell r="H455" t="str">
            <v>90717-07-0</v>
          </cell>
          <cell r="K455">
            <v>0</v>
          </cell>
        </row>
        <row r="456">
          <cell r="H456" t="str">
            <v>1418095-02-9</v>
          </cell>
          <cell r="K456">
            <v>1.7250000000000001</v>
          </cell>
        </row>
        <row r="457">
          <cell r="H457" t="str">
            <v>17254-80-7</v>
          </cell>
          <cell r="K457">
            <v>10.199999999999999</v>
          </cell>
        </row>
        <row r="458">
          <cell r="H458" t="str">
            <v>139520-94-8</v>
          </cell>
          <cell r="K458">
            <v>0</v>
          </cell>
        </row>
        <row r="459">
          <cell r="H459" t="str">
            <v>66753-06-8</v>
          </cell>
          <cell r="K459">
            <v>13.9625</v>
          </cell>
        </row>
        <row r="460">
          <cell r="H460" t="e">
            <v>#N/A</v>
          </cell>
          <cell r="K460">
            <v>0</v>
          </cell>
        </row>
        <row r="461">
          <cell r="H461" t="str">
            <v>1404-90-6</v>
          </cell>
          <cell r="K461">
            <v>143.93125000000001</v>
          </cell>
        </row>
        <row r="462">
          <cell r="H462" t="e">
            <v>#N/A</v>
          </cell>
          <cell r="K462">
            <v>0</v>
          </cell>
        </row>
        <row r="463">
          <cell r="H463" t="str">
            <v>131929-60-7</v>
          </cell>
          <cell r="K463">
            <v>24.771874999999994</v>
          </cell>
        </row>
        <row r="464">
          <cell r="H464" t="str">
            <v>121124-29-6</v>
          </cell>
          <cell r="K464">
            <v>3.6687500000000002</v>
          </cell>
        </row>
        <row r="465">
          <cell r="H465" t="str">
            <v>71827-03-7</v>
          </cell>
          <cell r="K465">
            <v>0</v>
          </cell>
        </row>
        <row r="466">
          <cell r="H466" t="str">
            <v>22454-92-8</v>
          </cell>
          <cell r="K466">
            <v>1.859375</v>
          </cell>
        </row>
        <row r="467">
          <cell r="H467" t="str">
            <v>140-31-8</v>
          </cell>
          <cell r="K467">
            <v>0</v>
          </cell>
        </row>
        <row r="468">
          <cell r="H468" t="str">
            <v>52722-86-8</v>
          </cell>
          <cell r="K468">
            <v>84.334374999999994</v>
          </cell>
        </row>
        <row r="469">
          <cell r="H469" t="str">
            <v>137361-04-7</v>
          </cell>
          <cell r="K469">
            <v>35.228124999999999</v>
          </cell>
        </row>
        <row r="470">
          <cell r="H470" t="str">
            <v>NOCAS_1017801</v>
          </cell>
          <cell r="K470">
            <v>108.33125000000001</v>
          </cell>
        </row>
        <row r="471">
          <cell r="H471" t="str">
            <v>138-25-0</v>
          </cell>
          <cell r="K471">
            <v>194.50624999999994</v>
          </cell>
        </row>
        <row r="472">
          <cell r="H472" t="str">
            <v>1367578-41-3</v>
          </cell>
          <cell r="K472">
            <v>0</v>
          </cell>
        </row>
        <row r="473">
          <cell r="H473" t="str">
            <v>7206-76-0</v>
          </cell>
          <cell r="K473">
            <v>178.95937499999997</v>
          </cell>
        </row>
        <row r="474">
          <cell r="H474">
            <v>0</v>
          </cell>
          <cell r="K474">
            <v>15.481249999999999</v>
          </cell>
        </row>
        <row r="475">
          <cell r="H475" t="e">
            <v>#N/A</v>
          </cell>
          <cell r="K475">
            <v>0</v>
          </cell>
        </row>
        <row r="476">
          <cell r="H476" t="str">
            <v>513-08-6</v>
          </cell>
          <cell r="K476">
            <v>13.162500000000001</v>
          </cell>
        </row>
        <row r="477">
          <cell r="H477" t="str">
            <v>84352-75-0</v>
          </cell>
          <cell r="K477">
            <v>3.3468749999999998</v>
          </cell>
        </row>
        <row r="478">
          <cell r="H478" t="str">
            <v>380412-59-9</v>
          </cell>
          <cell r="K478">
            <v>15.6625</v>
          </cell>
        </row>
        <row r="479">
          <cell r="H479" t="e">
            <v>#N/A</v>
          </cell>
          <cell r="K479">
            <v>0</v>
          </cell>
        </row>
        <row r="480">
          <cell r="H480" t="e">
            <v>#N/A</v>
          </cell>
          <cell r="K480">
            <v>0</v>
          </cell>
        </row>
        <row r="481">
          <cell r="H481" t="str">
            <v>67747-01-7</v>
          </cell>
          <cell r="K481">
            <v>4.6875E-2</v>
          </cell>
        </row>
        <row r="482">
          <cell r="H482" t="e">
            <v>#N/A</v>
          </cell>
          <cell r="K482">
            <v>6.0218749999999996</v>
          </cell>
        </row>
        <row r="483">
          <cell r="H483">
            <v>0</v>
          </cell>
          <cell r="K483">
            <v>2.6468750000000001</v>
          </cell>
        </row>
        <row r="484">
          <cell r="H484" t="e">
            <v>#N/A</v>
          </cell>
          <cell r="K484">
            <v>0</v>
          </cell>
        </row>
        <row r="485">
          <cell r="H485" t="e">
            <v>#N/A</v>
          </cell>
          <cell r="K485">
            <v>0</v>
          </cell>
        </row>
        <row r="486">
          <cell r="H486" t="str">
            <v>102-82-9</v>
          </cell>
          <cell r="K486">
            <v>29.403124999999999</v>
          </cell>
        </row>
        <row r="487">
          <cell r="H487" t="str">
            <v>7311-30-0</v>
          </cell>
          <cell r="K487">
            <v>76.346874999999997</v>
          </cell>
        </row>
        <row r="488">
          <cell r="H488" t="str">
            <v>26148-68-5</v>
          </cell>
          <cell r="K488">
            <v>0.39375000000000004</v>
          </cell>
        </row>
        <row r="489">
          <cell r="H489" t="str">
            <v>132-57-0</v>
          </cell>
          <cell r="K489">
            <v>17.425000000000001</v>
          </cell>
        </row>
        <row r="490">
          <cell r="H490" t="str">
            <v>16287-71-1</v>
          </cell>
          <cell r="K490">
            <v>16.075000000000003</v>
          </cell>
        </row>
        <row r="491">
          <cell r="H491" t="str">
            <v>3332-27-2</v>
          </cell>
          <cell r="K491">
            <v>1.5750000000000002</v>
          </cell>
        </row>
        <row r="492">
          <cell r="H492" t="str">
            <v>112-18-5</v>
          </cell>
          <cell r="K492">
            <v>301.55937499999993</v>
          </cell>
        </row>
        <row r="493">
          <cell r="H493" t="str">
            <v>1120-24-7</v>
          </cell>
          <cell r="K493">
            <v>0</v>
          </cell>
        </row>
        <row r="494">
          <cell r="H494" t="str">
            <v>112-75-4</v>
          </cell>
          <cell r="K494">
            <v>79.628124999999997</v>
          </cell>
        </row>
        <row r="495">
          <cell r="H495" t="str">
            <v>53003-10-4</v>
          </cell>
          <cell r="K495">
            <v>0</v>
          </cell>
        </row>
        <row r="496">
          <cell r="H496" t="str">
            <v>94-62-2</v>
          </cell>
          <cell r="K496">
            <v>23.596874999999994</v>
          </cell>
        </row>
        <row r="497">
          <cell r="H497" t="str">
            <v>1076-38-6</v>
          </cell>
          <cell r="K497">
            <v>0</v>
          </cell>
        </row>
        <row r="498">
          <cell r="H498" t="e">
            <v>#N/A</v>
          </cell>
          <cell r="K498">
            <v>0</v>
          </cell>
        </row>
        <row r="499">
          <cell r="H499" t="str">
            <v>91-22-5</v>
          </cell>
          <cell r="K499">
            <v>162.28750000000005</v>
          </cell>
        </row>
        <row r="500">
          <cell r="H500" t="e">
            <v>#N/A</v>
          </cell>
          <cell r="K500">
            <v>0</v>
          </cell>
        </row>
        <row r="501">
          <cell r="H501"/>
          <cell r="K501"/>
        </row>
        <row r="502">
          <cell r="H502"/>
          <cell r="K502"/>
        </row>
        <row r="503">
          <cell r="H503"/>
          <cell r="K503"/>
        </row>
        <row r="504">
          <cell r="H504"/>
          <cell r="K504"/>
        </row>
        <row r="505">
          <cell r="H505"/>
          <cell r="K505"/>
        </row>
        <row r="506">
          <cell r="H506"/>
          <cell r="K506"/>
        </row>
        <row r="507">
          <cell r="H507"/>
          <cell r="K507"/>
        </row>
        <row r="508">
          <cell r="H508"/>
          <cell r="K508"/>
        </row>
        <row r="509">
          <cell r="H509"/>
          <cell r="K509"/>
        </row>
        <row r="510">
          <cell r="H510"/>
          <cell r="K510"/>
        </row>
        <row r="511">
          <cell r="H511"/>
          <cell r="K511"/>
        </row>
        <row r="512">
          <cell r="H512"/>
          <cell r="K512"/>
        </row>
        <row r="513">
          <cell r="H513"/>
          <cell r="K513"/>
        </row>
        <row r="514">
          <cell r="H514"/>
          <cell r="K514"/>
        </row>
        <row r="515">
          <cell r="H515"/>
          <cell r="K515"/>
        </row>
        <row r="516">
          <cell r="H516"/>
          <cell r="K516"/>
        </row>
        <row r="517">
          <cell r="H517"/>
          <cell r="K517"/>
        </row>
        <row r="518">
          <cell r="H518"/>
          <cell r="K518"/>
        </row>
        <row r="519">
          <cell r="H519"/>
          <cell r="K519"/>
        </row>
        <row r="520">
          <cell r="H520"/>
          <cell r="K520"/>
        </row>
        <row r="521">
          <cell r="H521"/>
          <cell r="K521"/>
        </row>
        <row r="522">
          <cell r="H522"/>
          <cell r="K522"/>
        </row>
        <row r="523">
          <cell r="H523"/>
          <cell r="K523"/>
        </row>
        <row r="524">
          <cell r="H524"/>
          <cell r="K524"/>
        </row>
        <row r="525">
          <cell r="H525"/>
          <cell r="K525"/>
        </row>
        <row r="526">
          <cell r="H526"/>
          <cell r="K526"/>
        </row>
        <row r="527">
          <cell r="H527"/>
          <cell r="K527"/>
        </row>
        <row r="528">
          <cell r="H528"/>
          <cell r="K528"/>
        </row>
        <row r="529">
          <cell r="H529"/>
          <cell r="K529"/>
        </row>
        <row r="530">
          <cell r="H530"/>
          <cell r="K530"/>
        </row>
        <row r="531">
          <cell r="H531"/>
          <cell r="K531"/>
        </row>
        <row r="532">
          <cell r="H532"/>
          <cell r="K532"/>
        </row>
        <row r="533">
          <cell r="H533"/>
          <cell r="K533"/>
        </row>
        <row r="534">
          <cell r="H534"/>
          <cell r="K534"/>
        </row>
        <row r="535">
          <cell r="H535"/>
          <cell r="K535"/>
        </row>
        <row r="536">
          <cell r="H536"/>
          <cell r="K536"/>
        </row>
        <row r="537">
          <cell r="H537"/>
          <cell r="K537"/>
        </row>
        <row r="538">
          <cell r="H538"/>
          <cell r="K538"/>
        </row>
        <row r="539">
          <cell r="H539"/>
          <cell r="K539"/>
        </row>
        <row r="540">
          <cell r="H540"/>
          <cell r="K540"/>
        </row>
        <row r="541">
          <cell r="H541"/>
          <cell r="K541"/>
        </row>
        <row r="542">
          <cell r="H542"/>
          <cell r="K542"/>
        </row>
        <row r="543">
          <cell r="H543"/>
          <cell r="K543"/>
        </row>
        <row r="544">
          <cell r="H544"/>
          <cell r="K544"/>
        </row>
        <row r="545">
          <cell r="H545"/>
          <cell r="K545"/>
        </row>
        <row r="546">
          <cell r="H546"/>
          <cell r="K546"/>
        </row>
        <row r="547">
          <cell r="H547"/>
          <cell r="K547"/>
        </row>
        <row r="548">
          <cell r="H548"/>
          <cell r="K548"/>
        </row>
        <row r="549">
          <cell r="H549"/>
          <cell r="K549"/>
        </row>
        <row r="550">
          <cell r="H550"/>
          <cell r="K550"/>
        </row>
        <row r="551">
          <cell r="H551"/>
          <cell r="K551"/>
        </row>
        <row r="552">
          <cell r="H552"/>
          <cell r="K552"/>
        </row>
        <row r="553">
          <cell r="H553"/>
          <cell r="K553"/>
        </row>
        <row r="554">
          <cell r="H554"/>
          <cell r="K554"/>
        </row>
        <row r="555">
          <cell r="H555"/>
          <cell r="K555"/>
        </row>
        <row r="556">
          <cell r="H556"/>
          <cell r="K556"/>
        </row>
        <row r="557">
          <cell r="H557"/>
          <cell r="K557"/>
        </row>
        <row r="558">
          <cell r="H558"/>
          <cell r="K558"/>
        </row>
        <row r="559">
          <cell r="H559"/>
          <cell r="K559"/>
        </row>
        <row r="560">
          <cell r="H560"/>
          <cell r="K560"/>
        </row>
        <row r="561">
          <cell r="H561"/>
          <cell r="K561"/>
        </row>
        <row r="562">
          <cell r="H562"/>
          <cell r="K562"/>
        </row>
        <row r="563">
          <cell r="H563"/>
          <cell r="K563"/>
        </row>
        <row r="564">
          <cell r="H564"/>
          <cell r="K564"/>
        </row>
        <row r="565">
          <cell r="H565"/>
          <cell r="K565"/>
        </row>
        <row r="566">
          <cell r="H566"/>
          <cell r="K566"/>
        </row>
        <row r="567">
          <cell r="H567"/>
          <cell r="K567"/>
        </row>
        <row r="568">
          <cell r="H568"/>
          <cell r="K568"/>
        </row>
        <row r="569">
          <cell r="H569"/>
          <cell r="K569"/>
        </row>
        <row r="570">
          <cell r="H570"/>
          <cell r="K570"/>
        </row>
        <row r="571">
          <cell r="H571"/>
          <cell r="K571"/>
        </row>
        <row r="572">
          <cell r="H572"/>
          <cell r="K572"/>
        </row>
        <row r="573">
          <cell r="H573"/>
          <cell r="K573"/>
        </row>
        <row r="574">
          <cell r="H574"/>
          <cell r="K574"/>
        </row>
        <row r="575">
          <cell r="H575"/>
          <cell r="K575"/>
        </row>
        <row r="576">
          <cell r="H576"/>
          <cell r="K576"/>
        </row>
        <row r="577">
          <cell r="H577"/>
          <cell r="K577"/>
        </row>
        <row r="578">
          <cell r="H578"/>
          <cell r="K578"/>
        </row>
        <row r="579">
          <cell r="H579"/>
          <cell r="K579"/>
        </row>
        <row r="580">
          <cell r="H580"/>
          <cell r="K580"/>
        </row>
        <row r="581">
          <cell r="H581"/>
          <cell r="K581"/>
        </row>
        <row r="582">
          <cell r="H582"/>
          <cell r="K582"/>
        </row>
        <row r="583">
          <cell r="H583"/>
          <cell r="K583"/>
        </row>
        <row r="584">
          <cell r="H584"/>
          <cell r="K584"/>
        </row>
        <row r="585">
          <cell r="H585"/>
          <cell r="K585"/>
        </row>
        <row r="586">
          <cell r="H586"/>
          <cell r="K586"/>
        </row>
        <row r="587">
          <cell r="H587"/>
          <cell r="K587"/>
        </row>
        <row r="588">
          <cell r="H588"/>
          <cell r="K588"/>
        </row>
        <row r="589">
          <cell r="H589"/>
          <cell r="K589"/>
        </row>
        <row r="590">
          <cell r="H590"/>
          <cell r="K590"/>
        </row>
        <row r="591">
          <cell r="H591"/>
          <cell r="K591"/>
        </row>
        <row r="592">
          <cell r="H592"/>
          <cell r="K592"/>
        </row>
        <row r="593">
          <cell r="H593"/>
          <cell r="K593"/>
        </row>
        <row r="594">
          <cell r="H594"/>
          <cell r="K594"/>
        </row>
        <row r="595">
          <cell r="H595"/>
          <cell r="K595"/>
        </row>
        <row r="596">
          <cell r="H596"/>
          <cell r="K596"/>
        </row>
        <row r="597">
          <cell r="H597"/>
          <cell r="K597"/>
        </row>
        <row r="598">
          <cell r="H598"/>
          <cell r="K598"/>
        </row>
        <row r="599">
          <cell r="H599"/>
          <cell r="K599"/>
        </row>
        <row r="600">
          <cell r="H600"/>
          <cell r="K600"/>
        </row>
        <row r="601">
          <cell r="H601"/>
          <cell r="K601"/>
        </row>
        <row r="602">
          <cell r="H602"/>
          <cell r="K602"/>
        </row>
        <row r="603">
          <cell r="H603"/>
          <cell r="K603"/>
        </row>
        <row r="604">
          <cell r="H604"/>
          <cell r="K604"/>
        </row>
        <row r="605">
          <cell r="H605"/>
          <cell r="K605"/>
        </row>
        <row r="606">
          <cell r="H606"/>
          <cell r="K606"/>
        </row>
        <row r="607">
          <cell r="H607"/>
          <cell r="K607"/>
        </row>
        <row r="608">
          <cell r="H608"/>
          <cell r="K608"/>
        </row>
        <row r="609">
          <cell r="H609"/>
          <cell r="K609"/>
        </row>
        <row r="610">
          <cell r="H610"/>
          <cell r="K610"/>
        </row>
        <row r="611">
          <cell r="H611"/>
          <cell r="K611"/>
        </row>
        <row r="612">
          <cell r="H612"/>
          <cell r="K612"/>
        </row>
        <row r="613">
          <cell r="H613"/>
          <cell r="K613"/>
        </row>
        <row r="614">
          <cell r="H614"/>
          <cell r="K614"/>
        </row>
        <row r="615">
          <cell r="H615"/>
          <cell r="K615"/>
        </row>
        <row r="616">
          <cell r="H616"/>
          <cell r="K616"/>
        </row>
        <row r="617">
          <cell r="H617"/>
          <cell r="K617"/>
        </row>
        <row r="618">
          <cell r="H618"/>
          <cell r="K618"/>
        </row>
        <row r="619">
          <cell r="H619"/>
          <cell r="K619"/>
        </row>
        <row r="620">
          <cell r="H620"/>
          <cell r="K620"/>
        </row>
        <row r="621">
          <cell r="H621"/>
          <cell r="K621"/>
        </row>
        <row r="622">
          <cell r="H622"/>
          <cell r="K622"/>
        </row>
        <row r="623">
          <cell r="H623"/>
          <cell r="K623"/>
        </row>
        <row r="624">
          <cell r="H624"/>
          <cell r="K624"/>
        </row>
        <row r="625">
          <cell r="H625"/>
          <cell r="K625"/>
        </row>
        <row r="626">
          <cell r="H626"/>
          <cell r="K626"/>
        </row>
        <row r="627">
          <cell r="H627"/>
          <cell r="K627"/>
        </row>
        <row r="628">
          <cell r="H628"/>
          <cell r="K628"/>
        </row>
        <row r="629">
          <cell r="H629"/>
          <cell r="K629"/>
        </row>
        <row r="630">
          <cell r="H630"/>
          <cell r="K630"/>
        </row>
        <row r="631">
          <cell r="H631"/>
          <cell r="K631"/>
        </row>
        <row r="632">
          <cell r="H632"/>
          <cell r="K632"/>
        </row>
        <row r="633">
          <cell r="H633"/>
          <cell r="K633"/>
        </row>
        <row r="634">
          <cell r="H634"/>
          <cell r="K634"/>
        </row>
        <row r="635">
          <cell r="H635"/>
          <cell r="K635"/>
        </row>
        <row r="636">
          <cell r="H636"/>
          <cell r="K636"/>
        </row>
        <row r="637">
          <cell r="H637"/>
          <cell r="K637"/>
        </row>
        <row r="638">
          <cell r="H638"/>
          <cell r="K638"/>
        </row>
        <row r="639">
          <cell r="H639"/>
          <cell r="K639"/>
        </row>
        <row r="640">
          <cell r="H640"/>
          <cell r="K640"/>
        </row>
        <row r="641">
          <cell r="H641"/>
          <cell r="K641"/>
        </row>
        <row r="642">
          <cell r="H642"/>
          <cell r="K642"/>
        </row>
        <row r="643">
          <cell r="H643"/>
          <cell r="K643"/>
        </row>
        <row r="644">
          <cell r="H644"/>
          <cell r="K644"/>
        </row>
        <row r="645">
          <cell r="H645"/>
          <cell r="K645"/>
        </row>
        <row r="646">
          <cell r="H646"/>
          <cell r="K646"/>
        </row>
        <row r="647">
          <cell r="H647"/>
          <cell r="K647"/>
        </row>
        <row r="648">
          <cell r="H648"/>
          <cell r="K648"/>
        </row>
        <row r="649">
          <cell r="H649"/>
          <cell r="K649"/>
        </row>
        <row r="650">
          <cell r="H650"/>
          <cell r="K650"/>
        </row>
        <row r="651">
          <cell r="H651"/>
          <cell r="K651"/>
        </row>
        <row r="652">
          <cell r="H652"/>
          <cell r="K652"/>
        </row>
        <row r="653">
          <cell r="H653"/>
          <cell r="K653"/>
        </row>
      </sheetData>
      <sheetData sheetId="5">
        <row r="2">
          <cell r="B2" t="str">
            <v>57117-44-9</v>
          </cell>
          <cell r="G2">
            <v>6.3999999999999997E-6</v>
          </cell>
        </row>
        <row r="3">
          <cell r="B3" t="str">
            <v>55673-89-7</v>
          </cell>
          <cell r="G3">
            <v>6.8000000000000001E-6</v>
          </cell>
        </row>
        <row r="4">
          <cell r="B4" t="str">
            <v>959-98-8</v>
          </cell>
          <cell r="G4">
            <v>0</v>
          </cell>
        </row>
        <row r="5">
          <cell r="B5" t="str">
            <v>39001-02-0</v>
          </cell>
          <cell r="G5">
            <v>7.8999999999999996E-5</v>
          </cell>
        </row>
        <row r="6">
          <cell r="B6" t="str">
            <v>86029-64-3</v>
          </cell>
          <cell r="G6">
            <v>1E-4</v>
          </cell>
        </row>
        <row r="7">
          <cell r="B7" t="str">
            <v>243982-82-3</v>
          </cell>
          <cell r="G7">
            <v>0</v>
          </cell>
        </row>
        <row r="8">
          <cell r="B8" t="str">
            <v>182346-21-0</v>
          </cell>
          <cell r="G8">
            <v>0</v>
          </cell>
        </row>
        <row r="9">
          <cell r="B9" t="str">
            <v>182677-30-1</v>
          </cell>
          <cell r="G9">
            <v>0</v>
          </cell>
        </row>
        <row r="10">
          <cell r="B10" t="str">
            <v>189084-62-6</v>
          </cell>
          <cell r="G10">
            <v>3.5E-4</v>
          </cell>
        </row>
        <row r="11">
          <cell r="B11" t="str">
            <v>NVT</v>
          </cell>
          <cell r="G11">
            <v>3.5E-4</v>
          </cell>
        </row>
        <row r="12">
          <cell r="B12" t="str">
            <v>189084-63-7</v>
          </cell>
          <cell r="G12">
            <v>4.0000000000000002E-4</v>
          </cell>
        </row>
        <row r="13">
          <cell r="B13" t="str">
            <v>60044-26-0</v>
          </cell>
          <cell r="G13">
            <v>4.0000000000000002E-4</v>
          </cell>
        </row>
        <row r="14">
          <cell r="B14" t="str">
            <v>60-57-1</v>
          </cell>
          <cell r="G14">
            <v>0</v>
          </cell>
        </row>
        <row r="15">
          <cell r="B15" t="str">
            <v>NVT</v>
          </cell>
          <cell r="G15">
            <v>6.9999999999999999E-4</v>
          </cell>
        </row>
        <row r="16">
          <cell r="B16" t="str">
            <v>72-55-9</v>
          </cell>
          <cell r="G16">
            <v>1.1999999999999999E-3</v>
          </cell>
        </row>
        <row r="17">
          <cell r="B17" t="str">
            <v>37680-73-2</v>
          </cell>
          <cell r="G17">
            <v>0</v>
          </cell>
        </row>
        <row r="18">
          <cell r="B18" t="str">
            <v>33213-65-9</v>
          </cell>
          <cell r="G18">
            <v>1E-3</v>
          </cell>
        </row>
        <row r="19">
          <cell r="B19" t="str">
            <v>NVT</v>
          </cell>
          <cell r="G19">
            <v>2E-3</v>
          </cell>
        </row>
        <row r="20">
          <cell r="B20" t="str">
            <v>31508-00-6</v>
          </cell>
          <cell r="G20">
            <v>0</v>
          </cell>
        </row>
        <row r="21">
          <cell r="B21" t="str">
            <v>35065-29-3</v>
          </cell>
          <cell r="G21">
            <v>0</v>
          </cell>
        </row>
        <row r="22">
          <cell r="B22" t="str">
            <v>35693-99-3</v>
          </cell>
          <cell r="G22">
            <v>0</v>
          </cell>
        </row>
        <row r="23">
          <cell r="B23" t="str">
            <v>57-63-6</v>
          </cell>
          <cell r="G23">
            <v>0</v>
          </cell>
        </row>
        <row r="24">
          <cell r="B24" t="str">
            <v>608-93-5</v>
          </cell>
          <cell r="G24">
            <v>0</v>
          </cell>
        </row>
        <row r="25">
          <cell r="B25" t="str">
            <v>68631-49-2</v>
          </cell>
          <cell r="G25">
            <v>0</v>
          </cell>
        </row>
        <row r="26">
          <cell r="B26" t="str">
            <v>319-85-7</v>
          </cell>
          <cell r="G26">
            <v>0</v>
          </cell>
        </row>
        <row r="27">
          <cell r="B27" t="str">
            <v>35065-27-1</v>
          </cell>
          <cell r="G27">
            <v>0</v>
          </cell>
        </row>
        <row r="28">
          <cell r="B28" t="str">
            <v>70648-26-9</v>
          </cell>
          <cell r="G28">
            <v>5.0000000000000001E-3</v>
          </cell>
        </row>
        <row r="29">
          <cell r="B29" t="str">
            <v>189084-64-8</v>
          </cell>
          <cell r="G29">
            <v>0</v>
          </cell>
        </row>
        <row r="30">
          <cell r="B30" t="str">
            <v>72-54-8</v>
          </cell>
          <cell r="G30">
            <v>0</v>
          </cell>
        </row>
        <row r="31">
          <cell r="B31" t="str">
            <v>35065-28-2</v>
          </cell>
          <cell r="G31">
            <v>0</v>
          </cell>
        </row>
        <row r="32">
          <cell r="B32" t="str">
            <v>7012-37-5</v>
          </cell>
          <cell r="G32">
            <v>0</v>
          </cell>
        </row>
        <row r="33">
          <cell r="B33" t="str">
            <v>60851-34-5</v>
          </cell>
          <cell r="G33">
            <v>8.0000000000000002E-3</v>
          </cell>
        </row>
        <row r="34">
          <cell r="B34" t="str">
            <v>95-77-2</v>
          </cell>
          <cell r="G34">
            <v>0</v>
          </cell>
        </row>
        <row r="35">
          <cell r="B35" t="str">
            <v>51207-31-9</v>
          </cell>
          <cell r="G35">
            <v>6.0000000000000001E-3</v>
          </cell>
        </row>
        <row r="36">
          <cell r="B36" t="str">
            <v>1951-25-3</v>
          </cell>
          <cell r="G36">
            <v>0</v>
          </cell>
        </row>
        <row r="37">
          <cell r="B37" t="str">
            <v>100-66-3</v>
          </cell>
          <cell r="G37">
            <v>0.01</v>
          </cell>
        </row>
        <row r="38">
          <cell r="B38" t="str">
            <v>5234-68-4</v>
          </cell>
          <cell r="G38">
            <v>0.01</v>
          </cell>
        </row>
        <row r="39">
          <cell r="B39" t="str">
            <v>111988-49-9</v>
          </cell>
          <cell r="G39">
            <v>0</v>
          </cell>
        </row>
        <row r="40">
          <cell r="B40" t="str">
            <v>57-91-0</v>
          </cell>
          <cell r="G40">
            <v>4.8999999999999998E-3</v>
          </cell>
        </row>
        <row r="41">
          <cell r="B41" t="str">
            <v>319-86-8</v>
          </cell>
          <cell r="G41">
            <v>0</v>
          </cell>
        </row>
        <row r="42">
          <cell r="B42" t="str">
            <v>90-15-3</v>
          </cell>
          <cell r="G42">
            <v>0.02</v>
          </cell>
        </row>
        <row r="43">
          <cell r="B43" t="str">
            <v>609-19-8</v>
          </cell>
          <cell r="G43">
            <v>0</v>
          </cell>
        </row>
        <row r="44">
          <cell r="B44" t="str">
            <v>15545-48-9</v>
          </cell>
          <cell r="G44">
            <v>0</v>
          </cell>
        </row>
        <row r="45">
          <cell r="B45" t="str">
            <v>29973-13-5</v>
          </cell>
          <cell r="G45">
            <v>0</v>
          </cell>
        </row>
        <row r="46">
          <cell r="B46" t="str">
            <v>66063-05-6</v>
          </cell>
          <cell r="G46">
            <v>0</v>
          </cell>
        </row>
        <row r="47">
          <cell r="B47" t="str">
            <v>1088-11-5</v>
          </cell>
          <cell r="G47">
            <v>0</v>
          </cell>
        </row>
        <row r="48">
          <cell r="B48" t="str">
            <v>34681-24-8</v>
          </cell>
          <cell r="G48">
            <v>0</v>
          </cell>
        </row>
        <row r="49">
          <cell r="B49" t="str">
            <v>118-74-1</v>
          </cell>
          <cell r="G49">
            <v>0</v>
          </cell>
        </row>
        <row r="50">
          <cell r="B50" t="str">
            <v>60348-60-9</v>
          </cell>
          <cell r="G50">
            <v>0</v>
          </cell>
        </row>
        <row r="51">
          <cell r="B51" t="str">
            <v>375-92-8</v>
          </cell>
          <cell r="G51">
            <v>0</v>
          </cell>
        </row>
        <row r="52">
          <cell r="B52" t="str">
            <v>87392-12-9</v>
          </cell>
          <cell r="G52">
            <v>0</v>
          </cell>
        </row>
        <row r="53">
          <cell r="B53" t="str">
            <v>319-84-6</v>
          </cell>
          <cell r="G53">
            <v>0</v>
          </cell>
        </row>
        <row r="54">
          <cell r="B54" t="str">
            <v>15950-66-0</v>
          </cell>
          <cell r="G54">
            <v>0</v>
          </cell>
        </row>
        <row r="55">
          <cell r="B55" t="str">
            <v>17790-81-7</v>
          </cell>
          <cell r="G55">
            <v>0.03</v>
          </cell>
        </row>
        <row r="56">
          <cell r="B56" t="str">
            <v>25637-99-4</v>
          </cell>
          <cell r="G56">
            <v>2.6999999999999999E-5</v>
          </cell>
        </row>
        <row r="57">
          <cell r="B57" t="str">
            <v>79-01-6</v>
          </cell>
          <cell r="G57">
            <v>0</v>
          </cell>
        </row>
        <row r="58">
          <cell r="B58" t="str">
            <v>160430-64-8</v>
          </cell>
          <cell r="G58">
            <v>0</v>
          </cell>
        </row>
        <row r="59">
          <cell r="B59" t="str">
            <v>100-47-0</v>
          </cell>
          <cell r="G59">
            <v>0.03</v>
          </cell>
        </row>
        <row r="60">
          <cell r="B60" t="str">
            <v>31879-05-7</v>
          </cell>
          <cell r="G60">
            <v>0</v>
          </cell>
        </row>
        <row r="61">
          <cell r="B61" t="str">
            <v>2635-10-1</v>
          </cell>
          <cell r="G61">
            <v>0</v>
          </cell>
        </row>
        <row r="62">
          <cell r="B62" t="str">
            <v>2179-25-1</v>
          </cell>
          <cell r="G62">
            <v>0</v>
          </cell>
        </row>
        <row r="63">
          <cell r="B63" t="str">
            <v>NVT</v>
          </cell>
          <cell r="G63">
            <v>0.03</v>
          </cell>
        </row>
        <row r="64">
          <cell r="B64" t="str">
            <v>148-79-8</v>
          </cell>
          <cell r="G64">
            <v>0</v>
          </cell>
        </row>
        <row r="65">
          <cell r="B65" t="str">
            <v>41318-75-6</v>
          </cell>
          <cell r="G65">
            <v>0</v>
          </cell>
        </row>
        <row r="66">
          <cell r="B66" t="str">
            <v>4901-51-3</v>
          </cell>
          <cell r="G66">
            <v>0</v>
          </cell>
        </row>
        <row r="67">
          <cell r="B67" t="str">
            <v>576-24-9</v>
          </cell>
          <cell r="G67">
            <v>0.03</v>
          </cell>
        </row>
        <row r="68">
          <cell r="B68" t="str">
            <v>591-35-5</v>
          </cell>
          <cell r="G68">
            <v>0</v>
          </cell>
        </row>
        <row r="69">
          <cell r="B69" t="str">
            <v>NVT</v>
          </cell>
          <cell r="G69">
            <v>0.02</v>
          </cell>
        </row>
        <row r="70">
          <cell r="B70" t="str">
            <v>35822-46-9</v>
          </cell>
          <cell r="G70">
            <v>1.4E-5</v>
          </cell>
        </row>
        <row r="71">
          <cell r="B71" t="str">
            <v>141517-21-7</v>
          </cell>
          <cell r="G71">
            <v>0</v>
          </cell>
        </row>
        <row r="72">
          <cell r="B72" t="str">
            <v>25057-89-0</v>
          </cell>
          <cell r="G72">
            <v>0</v>
          </cell>
        </row>
        <row r="73">
          <cell r="B73" t="str">
            <v>63-25-2</v>
          </cell>
          <cell r="G73">
            <v>0</v>
          </cell>
        </row>
        <row r="74">
          <cell r="B74" t="str">
            <v>13171-21-6</v>
          </cell>
          <cell r="G74">
            <v>0</v>
          </cell>
        </row>
        <row r="75">
          <cell r="B75" t="str">
            <v>78-59-1</v>
          </cell>
          <cell r="G75">
            <v>0.04</v>
          </cell>
        </row>
        <row r="76">
          <cell r="B76" t="str">
            <v>95-13-6</v>
          </cell>
          <cell r="G76">
            <v>0.04</v>
          </cell>
        </row>
        <row r="77">
          <cell r="B77" t="str">
            <v>96-83-3</v>
          </cell>
          <cell r="G77">
            <v>0</v>
          </cell>
        </row>
        <row r="78">
          <cell r="B78" t="str">
            <v>3060-89-7</v>
          </cell>
          <cell r="G78">
            <v>0</v>
          </cell>
        </row>
        <row r="79">
          <cell r="B79" t="str">
            <v>297-99-4</v>
          </cell>
          <cell r="G79">
            <v>0</v>
          </cell>
        </row>
        <row r="80">
          <cell r="B80" t="str">
            <v>50-29-3</v>
          </cell>
          <cell r="G80">
            <v>0</v>
          </cell>
        </row>
        <row r="81">
          <cell r="B81" t="str">
            <v>52918-63-5</v>
          </cell>
          <cell r="G81">
            <v>0</v>
          </cell>
        </row>
        <row r="82">
          <cell r="B82" t="str">
            <v>NVT</v>
          </cell>
          <cell r="G82">
            <v>3.1E-2</v>
          </cell>
        </row>
        <row r="83">
          <cell r="B83" t="str">
            <v>58-90-2</v>
          </cell>
          <cell r="G83">
            <v>0</v>
          </cell>
        </row>
        <row r="84">
          <cell r="B84" t="str">
            <v>43121-43-3</v>
          </cell>
          <cell r="G84">
            <v>0</v>
          </cell>
        </row>
        <row r="85">
          <cell r="B85" t="str">
            <v>5436-43-1</v>
          </cell>
          <cell r="G85">
            <v>1.5300000000000001E-4</v>
          </cell>
        </row>
        <row r="86">
          <cell r="B86" t="str">
            <v>2784-73-8</v>
          </cell>
          <cell r="G86">
            <v>0</v>
          </cell>
        </row>
        <row r="87">
          <cell r="B87" t="str">
            <v>439-14-5</v>
          </cell>
          <cell r="G87">
            <v>0</v>
          </cell>
        </row>
        <row r="88">
          <cell r="B88" t="str">
            <v>149979-41-9</v>
          </cell>
          <cell r="G88">
            <v>0</v>
          </cell>
        </row>
        <row r="89">
          <cell r="B89" t="str">
            <v>66840-71-9</v>
          </cell>
          <cell r="G89">
            <v>0</v>
          </cell>
        </row>
        <row r="90">
          <cell r="B90" t="str">
            <v>67562-39-4</v>
          </cell>
          <cell r="G90">
            <v>0.05</v>
          </cell>
        </row>
        <row r="91">
          <cell r="B91" t="str">
            <v>6190-65-4</v>
          </cell>
          <cell r="G91">
            <v>0</v>
          </cell>
        </row>
        <row r="92">
          <cell r="B92" t="str">
            <v>496-11-7</v>
          </cell>
          <cell r="G92">
            <v>7.0000000000000007E-2</v>
          </cell>
        </row>
        <row r="93">
          <cell r="B93" t="str">
            <v>36734-19-7</v>
          </cell>
          <cell r="G93">
            <v>0</v>
          </cell>
        </row>
        <row r="94">
          <cell r="B94" t="str">
            <v>467-15-2</v>
          </cell>
          <cell r="G94">
            <v>2.1819999999999999E-2</v>
          </cell>
        </row>
        <row r="95">
          <cell r="B95" t="str">
            <v>1163-19-5</v>
          </cell>
          <cell r="G95">
            <v>7.6800000000000002E-3</v>
          </cell>
        </row>
        <row r="96">
          <cell r="B96" t="str">
            <v>5589-96-8</v>
          </cell>
          <cell r="G96">
            <v>0.03</v>
          </cell>
        </row>
        <row r="97">
          <cell r="B97" t="str">
            <v>161050-58-4</v>
          </cell>
          <cell r="G97">
            <v>0</v>
          </cell>
        </row>
        <row r="98">
          <cell r="B98" t="str">
            <v>7440-06-4</v>
          </cell>
          <cell r="G98">
            <v>0</v>
          </cell>
        </row>
        <row r="99">
          <cell r="B99" t="str">
            <v>7440-28-0</v>
          </cell>
          <cell r="G99">
            <v>0</v>
          </cell>
        </row>
        <row r="100">
          <cell r="B100" t="str">
            <v>NVT</v>
          </cell>
          <cell r="G100">
            <v>6.0900000000000003E-2</v>
          </cell>
        </row>
        <row r="101">
          <cell r="B101" t="str">
            <v>100477-72-3</v>
          </cell>
          <cell r="G101">
            <v>0</v>
          </cell>
        </row>
        <row r="102">
          <cell r="B102" t="str">
            <v>35554-44-0</v>
          </cell>
          <cell r="G102">
            <v>0</v>
          </cell>
        </row>
        <row r="103">
          <cell r="B103" t="str">
            <v>173584-44-6</v>
          </cell>
          <cell r="G103">
            <v>0</v>
          </cell>
        </row>
        <row r="104">
          <cell r="B104" t="str">
            <v>88-06-2</v>
          </cell>
          <cell r="G104">
            <v>0.04</v>
          </cell>
        </row>
        <row r="105">
          <cell r="B105" t="str">
            <v>87674-68-8</v>
          </cell>
          <cell r="G105">
            <v>0</v>
          </cell>
        </row>
        <row r="106">
          <cell r="B106" t="str">
            <v>143-50-0</v>
          </cell>
          <cell r="G106">
            <v>0</v>
          </cell>
        </row>
        <row r="107">
          <cell r="B107" t="str">
            <v>18323-44-9</v>
          </cell>
          <cell r="G107">
            <v>0</v>
          </cell>
        </row>
        <row r="108">
          <cell r="B108" t="str">
            <v>2593-15-9</v>
          </cell>
          <cell r="G108">
            <v>0</v>
          </cell>
        </row>
        <row r="109">
          <cell r="B109" t="str">
            <v>23950-58-5</v>
          </cell>
          <cell r="G109">
            <v>0</v>
          </cell>
        </row>
        <row r="110">
          <cell r="B110" t="str">
            <v>122-34-9</v>
          </cell>
          <cell r="G110">
            <v>0</v>
          </cell>
        </row>
        <row r="111">
          <cell r="B111" t="str">
            <v>537-46-2</v>
          </cell>
          <cell r="G111">
            <v>2.3220000000000001E-2</v>
          </cell>
        </row>
        <row r="112">
          <cell r="B112" t="str">
            <v>41483-43-6</v>
          </cell>
          <cell r="G112">
            <v>0</v>
          </cell>
        </row>
        <row r="113">
          <cell r="B113" t="str">
            <v>50-18-0</v>
          </cell>
          <cell r="G113">
            <v>0</v>
          </cell>
        </row>
        <row r="114">
          <cell r="B114" t="str">
            <v>30125-63-4</v>
          </cell>
          <cell r="G114">
            <v>0</v>
          </cell>
        </row>
        <row r="115">
          <cell r="B115" t="str">
            <v>66332-96-5</v>
          </cell>
          <cell r="G115">
            <v>0</v>
          </cell>
        </row>
        <row r="116">
          <cell r="B116" t="str">
            <v>606-17-7</v>
          </cell>
          <cell r="G116">
            <v>0</v>
          </cell>
        </row>
        <row r="117">
          <cell r="B117" t="str">
            <v>114-26-1</v>
          </cell>
          <cell r="G117">
            <v>0</v>
          </cell>
        </row>
        <row r="118">
          <cell r="B118" t="str">
            <v>87-65-0</v>
          </cell>
          <cell r="G118">
            <v>0.04</v>
          </cell>
        </row>
        <row r="119">
          <cell r="B119" t="str">
            <v>50-30-6</v>
          </cell>
          <cell r="G119">
            <v>0</v>
          </cell>
        </row>
        <row r="120">
          <cell r="B120" t="str">
            <v>42017-89-0</v>
          </cell>
          <cell r="G120">
            <v>0</v>
          </cell>
        </row>
        <row r="121">
          <cell r="B121" t="str">
            <v>60207-90-1</v>
          </cell>
          <cell r="G121">
            <v>0</v>
          </cell>
        </row>
        <row r="122">
          <cell r="B122" t="str">
            <v>76-99-3</v>
          </cell>
          <cell r="G122">
            <v>0</v>
          </cell>
        </row>
        <row r="123">
          <cell r="B123" t="str">
            <v>298-00-0</v>
          </cell>
          <cell r="G123">
            <v>0</v>
          </cell>
        </row>
        <row r="124">
          <cell r="B124" t="str">
            <v>375-22-4</v>
          </cell>
          <cell r="G124">
            <v>0</v>
          </cell>
        </row>
        <row r="125">
          <cell r="B125" t="str">
            <v>307-24-4</v>
          </cell>
          <cell r="G125">
            <v>8.0000000000000002E-3</v>
          </cell>
        </row>
        <row r="126">
          <cell r="B126" t="str">
            <v>50-28-2</v>
          </cell>
          <cell r="G126">
            <v>0.02</v>
          </cell>
        </row>
        <row r="127">
          <cell r="B127" t="str">
            <v>95-95-4</v>
          </cell>
          <cell r="G127">
            <v>0</v>
          </cell>
        </row>
        <row r="128">
          <cell r="B128" t="str">
            <v>16752-77-5</v>
          </cell>
          <cell r="G128">
            <v>0</v>
          </cell>
        </row>
        <row r="129">
          <cell r="B129" t="str">
            <v>53-16-7</v>
          </cell>
          <cell r="G129">
            <v>0</v>
          </cell>
        </row>
        <row r="130">
          <cell r="B130" t="str">
            <v>51-03-6</v>
          </cell>
          <cell r="G130">
            <v>0.05</v>
          </cell>
        </row>
        <row r="131">
          <cell r="B131" t="str">
            <v>75-99-0</v>
          </cell>
          <cell r="G131">
            <v>5.5E-2</v>
          </cell>
        </row>
        <row r="132">
          <cell r="B132" t="str">
            <v>143-24-8</v>
          </cell>
          <cell r="G132">
            <v>0.05</v>
          </cell>
        </row>
        <row r="133">
          <cell r="B133" t="str">
            <v>153719-23-4</v>
          </cell>
          <cell r="G133">
            <v>0</v>
          </cell>
        </row>
        <row r="134">
          <cell r="B134" t="str">
            <v>77-76-9</v>
          </cell>
          <cell r="G134">
            <v>0.17</v>
          </cell>
        </row>
        <row r="135">
          <cell r="B135" t="str">
            <v>13194-48-4</v>
          </cell>
          <cell r="G135">
            <v>0</v>
          </cell>
        </row>
        <row r="136">
          <cell r="B136" t="str">
            <v>2032-65-7</v>
          </cell>
          <cell r="G136">
            <v>0</v>
          </cell>
        </row>
        <row r="137">
          <cell r="B137" t="str">
            <v>125-33-7</v>
          </cell>
          <cell r="G137">
            <v>0</v>
          </cell>
        </row>
        <row r="138">
          <cell r="B138" t="str">
            <v>NVT</v>
          </cell>
          <cell r="G138">
            <v>7.6E-3</v>
          </cell>
        </row>
        <row r="139">
          <cell r="B139" t="str">
            <v>1194-65-6</v>
          </cell>
          <cell r="G139">
            <v>0</v>
          </cell>
        </row>
        <row r="140">
          <cell r="B140" t="str">
            <v>58-89-9</v>
          </cell>
          <cell r="G140">
            <v>8.9999999999999998E-4</v>
          </cell>
        </row>
        <row r="141">
          <cell r="B141" t="str">
            <v>34123-59-6</v>
          </cell>
          <cell r="G141">
            <v>0</v>
          </cell>
        </row>
        <row r="142">
          <cell r="B142" t="str">
            <v>6493-05-6</v>
          </cell>
          <cell r="G142">
            <v>0</v>
          </cell>
        </row>
        <row r="143">
          <cell r="B143" t="str">
            <v>50471-44-8</v>
          </cell>
          <cell r="G143">
            <v>0</v>
          </cell>
        </row>
        <row r="144">
          <cell r="B144" t="str">
            <v>53-19-0</v>
          </cell>
          <cell r="G144">
            <v>0</v>
          </cell>
        </row>
        <row r="145">
          <cell r="B145" t="str">
            <v>71675-85-9</v>
          </cell>
          <cell r="G145">
            <v>0</v>
          </cell>
        </row>
        <row r="146">
          <cell r="B146" t="str">
            <v>NVT</v>
          </cell>
          <cell r="G146">
            <v>0.14499999999999999</v>
          </cell>
        </row>
        <row r="147">
          <cell r="B147" t="str">
            <v>NVT</v>
          </cell>
          <cell r="G147">
            <v>0.15</v>
          </cell>
        </row>
        <row r="148">
          <cell r="B148" t="str">
            <v>100-42-5</v>
          </cell>
          <cell r="G148">
            <v>0.2</v>
          </cell>
        </row>
        <row r="149">
          <cell r="B149" t="str">
            <v>68-35-9</v>
          </cell>
          <cell r="G149">
            <v>0</v>
          </cell>
        </row>
        <row r="150">
          <cell r="B150" t="str">
            <v>62-73-7</v>
          </cell>
          <cell r="G150">
            <v>0</v>
          </cell>
        </row>
        <row r="151">
          <cell r="B151" t="str">
            <v>534-52-1</v>
          </cell>
          <cell r="G151">
            <v>0</v>
          </cell>
        </row>
        <row r="152">
          <cell r="B152" t="str">
            <v>84-61-7</v>
          </cell>
          <cell r="G152">
            <v>4.2000000000000003E-2</v>
          </cell>
        </row>
        <row r="153">
          <cell r="B153" t="str">
            <v>3268-87-9</v>
          </cell>
          <cell r="G153">
            <v>0.1</v>
          </cell>
        </row>
        <row r="154">
          <cell r="B154" t="str">
            <v>NVT</v>
          </cell>
          <cell r="G154">
            <v>0.2</v>
          </cell>
        </row>
        <row r="155">
          <cell r="B155" t="str">
            <v>NVT</v>
          </cell>
          <cell r="G155">
            <v>0.2</v>
          </cell>
        </row>
        <row r="156">
          <cell r="B156" t="str">
            <v>886-50-0</v>
          </cell>
          <cell r="G156">
            <v>0</v>
          </cell>
        </row>
        <row r="157">
          <cell r="B157" t="str">
            <v>16118-49-3</v>
          </cell>
          <cell r="G157">
            <v>0</v>
          </cell>
        </row>
        <row r="158">
          <cell r="B158" t="str">
            <v>23560-59-0</v>
          </cell>
          <cell r="G158">
            <v>0</v>
          </cell>
        </row>
        <row r="159">
          <cell r="B159" t="str">
            <v>7440-41-7</v>
          </cell>
          <cell r="G159">
            <v>0</v>
          </cell>
        </row>
        <row r="160">
          <cell r="B160" t="str">
            <v>2303-17-5</v>
          </cell>
          <cell r="G160">
            <v>0</v>
          </cell>
        </row>
        <row r="161">
          <cell r="B161" t="str">
            <v>NVT</v>
          </cell>
          <cell r="G161">
            <v>0.20499999999999999</v>
          </cell>
        </row>
        <row r="162">
          <cell r="B162" t="str">
            <v>333-41-5</v>
          </cell>
          <cell r="G162">
            <v>0</v>
          </cell>
        </row>
        <row r="163">
          <cell r="B163" t="str">
            <v>29232-93-7</v>
          </cell>
          <cell r="G163">
            <v>0</v>
          </cell>
        </row>
        <row r="164">
          <cell r="B164" t="str">
            <v>62-53-3</v>
          </cell>
          <cell r="G164">
            <v>0.26</v>
          </cell>
        </row>
        <row r="165">
          <cell r="B165" t="str">
            <v>7429-91-6</v>
          </cell>
          <cell r="G165">
            <v>0</v>
          </cell>
        </row>
        <row r="166">
          <cell r="B166" t="str">
            <v>62883-00-5</v>
          </cell>
          <cell r="G166">
            <v>0</v>
          </cell>
        </row>
        <row r="167">
          <cell r="B167" t="str">
            <v>4764-17-4</v>
          </cell>
          <cell r="G167">
            <v>0</v>
          </cell>
        </row>
        <row r="168">
          <cell r="B168" t="str">
            <v>18181-80-1</v>
          </cell>
          <cell r="G168">
            <v>0</v>
          </cell>
        </row>
        <row r="169">
          <cell r="B169" t="str">
            <v>83-32-9</v>
          </cell>
          <cell r="G169">
            <v>2.4E-2</v>
          </cell>
        </row>
        <row r="170">
          <cell r="B170" t="str">
            <v>2058-94-8</v>
          </cell>
          <cell r="G170">
            <v>0</v>
          </cell>
        </row>
        <row r="171">
          <cell r="B171" t="str">
            <v>2008-58-4</v>
          </cell>
          <cell r="G171">
            <v>0</v>
          </cell>
        </row>
        <row r="172">
          <cell r="B172" t="str">
            <v>7440-19-9</v>
          </cell>
          <cell r="G172">
            <v>0</v>
          </cell>
        </row>
        <row r="173">
          <cell r="B173" t="str">
            <v>134523-00-5</v>
          </cell>
          <cell r="G173">
            <v>4.2999999999999997E-2</v>
          </cell>
        </row>
        <row r="174">
          <cell r="B174" t="str">
            <v>66230-04-4</v>
          </cell>
          <cell r="G174">
            <v>0</v>
          </cell>
        </row>
        <row r="175">
          <cell r="B175" t="str">
            <v>59-05-2</v>
          </cell>
          <cell r="G175">
            <v>0</v>
          </cell>
        </row>
        <row r="176">
          <cell r="B176" t="str">
            <v>59017-64-0</v>
          </cell>
          <cell r="G176">
            <v>0</v>
          </cell>
        </row>
        <row r="177">
          <cell r="B177" t="str">
            <v>30223-73-5</v>
          </cell>
          <cell r="G177">
            <v>0</v>
          </cell>
        </row>
        <row r="178">
          <cell r="B178" t="str">
            <v>22839-47-0</v>
          </cell>
          <cell r="G178">
            <v>0</v>
          </cell>
        </row>
        <row r="179">
          <cell r="B179" t="str">
            <v>81093-37-0</v>
          </cell>
          <cell r="G179">
            <v>0</v>
          </cell>
        </row>
        <row r="180">
          <cell r="B180" t="str">
            <v>2023568</v>
          </cell>
          <cell r="G180">
            <v>0</v>
          </cell>
        </row>
        <row r="181">
          <cell r="B181" t="str">
            <v>50-27-1</v>
          </cell>
          <cell r="G181">
            <v>0</v>
          </cell>
        </row>
        <row r="182">
          <cell r="B182" t="str">
            <v>59729-33-8</v>
          </cell>
          <cell r="G182">
            <v>0.11</v>
          </cell>
        </row>
        <row r="183">
          <cell r="B183" t="str">
            <v>51630-58-1</v>
          </cell>
          <cell r="G183">
            <v>0</v>
          </cell>
        </row>
        <row r="184">
          <cell r="B184" t="str">
            <v>2921-88-2</v>
          </cell>
          <cell r="G184">
            <v>0</v>
          </cell>
        </row>
        <row r="185">
          <cell r="B185" t="str">
            <v>85-41-6</v>
          </cell>
          <cell r="G185">
            <v>0.14000000000000001</v>
          </cell>
        </row>
        <row r="186">
          <cell r="B186" t="str">
            <v>95-57-8</v>
          </cell>
          <cell r="G186">
            <v>0</v>
          </cell>
        </row>
        <row r="187">
          <cell r="B187" t="str">
            <v>93106-60-6</v>
          </cell>
          <cell r="G187">
            <v>0</v>
          </cell>
        </row>
        <row r="188">
          <cell r="B188" t="str">
            <v>52888-80-9</v>
          </cell>
          <cell r="G188">
            <v>0</v>
          </cell>
        </row>
        <row r="189">
          <cell r="B189" t="str">
            <v>120-12-7</v>
          </cell>
          <cell r="G189">
            <v>1.0999999999999999E-2</v>
          </cell>
        </row>
        <row r="190">
          <cell r="B190" t="str">
            <v>60-80-0</v>
          </cell>
          <cell r="G190">
            <v>0</v>
          </cell>
        </row>
        <row r="191">
          <cell r="B191" t="str">
            <v>35367-38-5</v>
          </cell>
          <cell r="G191">
            <v>0</v>
          </cell>
        </row>
        <row r="192">
          <cell r="B192" t="str">
            <v>541-73-1</v>
          </cell>
          <cell r="G192">
            <v>0.44</v>
          </cell>
        </row>
        <row r="193">
          <cell r="B193" t="str">
            <v>94-75-7</v>
          </cell>
          <cell r="G193">
            <v>0</v>
          </cell>
        </row>
        <row r="194">
          <cell r="B194" t="str">
            <v>7440-10-0</v>
          </cell>
          <cell r="G194">
            <v>0</v>
          </cell>
        </row>
        <row r="195">
          <cell r="B195" t="str">
            <v>139481-59-7</v>
          </cell>
          <cell r="G195">
            <v>0.08</v>
          </cell>
        </row>
        <row r="196">
          <cell r="B196" t="str">
            <v>75847-73-3</v>
          </cell>
          <cell r="G196">
            <v>0.22</v>
          </cell>
        </row>
        <row r="197">
          <cell r="B197" t="str">
            <v>57018-04-9</v>
          </cell>
          <cell r="G197">
            <v>0</v>
          </cell>
        </row>
        <row r="198">
          <cell r="B198" t="str">
            <v>335-76-2</v>
          </cell>
          <cell r="G198">
            <v>4.0000000000000002E-4</v>
          </cell>
        </row>
        <row r="199">
          <cell r="B199" t="str">
            <v>375-85-9</v>
          </cell>
          <cell r="G199">
            <v>2.0500000000000002E-3</v>
          </cell>
        </row>
        <row r="200">
          <cell r="B200" t="str">
            <v>98-86-2</v>
          </cell>
          <cell r="G200">
            <v>0.47</v>
          </cell>
        </row>
        <row r="201">
          <cell r="B201" t="str">
            <v>120068-37-3</v>
          </cell>
          <cell r="G201">
            <v>1.4E-2</v>
          </cell>
        </row>
        <row r="202">
          <cell r="B202" t="str">
            <v>22071-15-4</v>
          </cell>
          <cell r="G202">
            <v>0</v>
          </cell>
        </row>
        <row r="203">
          <cell r="B203" t="str">
            <v>51276-47-2</v>
          </cell>
          <cell r="G203">
            <v>0</v>
          </cell>
        </row>
        <row r="204">
          <cell r="B204" t="str">
            <v>16484-77-8</v>
          </cell>
          <cell r="G204">
            <v>0</v>
          </cell>
        </row>
        <row r="205">
          <cell r="B205" t="str">
            <v>52645-53-1</v>
          </cell>
          <cell r="G205">
            <v>0.28999999999999998</v>
          </cell>
        </row>
        <row r="206">
          <cell r="B206" t="str">
            <v>106-46-7</v>
          </cell>
          <cell r="G206">
            <v>0.45</v>
          </cell>
        </row>
        <row r="207">
          <cell r="B207" t="str">
            <v>7440-46-2</v>
          </cell>
          <cell r="G207">
            <v>0</v>
          </cell>
        </row>
        <row r="208">
          <cell r="B208" t="str">
            <v>59-40-5</v>
          </cell>
          <cell r="G208">
            <v>0</v>
          </cell>
        </row>
        <row r="209">
          <cell r="B209" t="str">
            <v>53-70-3</v>
          </cell>
          <cell r="G209">
            <v>0</v>
          </cell>
        </row>
        <row r="210">
          <cell r="B210" t="str">
            <v>19937-59-8</v>
          </cell>
          <cell r="G210">
            <v>0</v>
          </cell>
        </row>
        <row r="211">
          <cell r="B211" t="str">
            <v>375-95-1</v>
          </cell>
          <cell r="G211">
            <v>1.65E-3</v>
          </cell>
        </row>
        <row r="212">
          <cell r="B212" t="str">
            <v>144-83-2</v>
          </cell>
          <cell r="G212">
            <v>0.48</v>
          </cell>
        </row>
        <row r="213">
          <cell r="B213" t="str">
            <v>118-79-6</v>
          </cell>
          <cell r="G213">
            <v>0</v>
          </cell>
        </row>
        <row r="214">
          <cell r="B214" t="str">
            <v>120-83-2</v>
          </cell>
          <cell r="G214">
            <v>7.4999999999999997E-2</v>
          </cell>
        </row>
        <row r="215">
          <cell r="B215" t="str">
            <v>55179-31-2</v>
          </cell>
          <cell r="G215">
            <v>0</v>
          </cell>
        </row>
        <row r="216">
          <cell r="B216" t="str">
            <v>NVT</v>
          </cell>
          <cell r="G216">
            <v>5.0000000000000001E-3</v>
          </cell>
        </row>
        <row r="217">
          <cell r="B217" t="str">
            <v>126833-17-8</v>
          </cell>
          <cell r="G217">
            <v>0</v>
          </cell>
        </row>
        <row r="218">
          <cell r="B218" t="str">
            <v>7440-43-9</v>
          </cell>
          <cell r="G218">
            <v>0.18</v>
          </cell>
        </row>
        <row r="219">
          <cell r="B219" t="str">
            <v>108-67-8</v>
          </cell>
          <cell r="G219">
            <v>0.2</v>
          </cell>
        </row>
        <row r="220">
          <cell r="B220" t="str">
            <v>36643-28-4</v>
          </cell>
          <cell r="G220">
            <v>0</v>
          </cell>
        </row>
        <row r="221">
          <cell r="B221" t="str">
            <v>76-22-2</v>
          </cell>
          <cell r="G221">
            <v>0.62</v>
          </cell>
        </row>
        <row r="222">
          <cell r="B222" t="str">
            <v>126-73-8</v>
          </cell>
          <cell r="G222">
            <v>0</v>
          </cell>
        </row>
        <row r="223">
          <cell r="B223" t="str">
            <v>7440-55-3</v>
          </cell>
          <cell r="G223">
            <v>0</v>
          </cell>
        </row>
        <row r="224">
          <cell r="B224" t="str">
            <v>100-52-7</v>
          </cell>
          <cell r="G224">
            <v>0.65</v>
          </cell>
        </row>
        <row r="225">
          <cell r="B225" t="str">
            <v>131860-33-8</v>
          </cell>
          <cell r="G225">
            <v>0</v>
          </cell>
        </row>
        <row r="226">
          <cell r="B226" t="str">
            <v>7440-54-2</v>
          </cell>
          <cell r="G226">
            <v>0.38</v>
          </cell>
        </row>
        <row r="227">
          <cell r="B227" t="str">
            <v>79-11-8</v>
          </cell>
          <cell r="G227">
            <v>0</v>
          </cell>
        </row>
        <row r="228">
          <cell r="B228" t="str">
            <v>101-21-3</v>
          </cell>
          <cell r="G228">
            <v>0</v>
          </cell>
        </row>
        <row r="229">
          <cell r="B229" t="str">
            <v>41394-05-2</v>
          </cell>
          <cell r="G229">
            <v>0</v>
          </cell>
        </row>
        <row r="230">
          <cell r="B230" t="str">
            <v>13494-80-9</v>
          </cell>
          <cell r="G230">
            <v>0</v>
          </cell>
        </row>
        <row r="231">
          <cell r="B231" t="str">
            <v>53-06-5</v>
          </cell>
          <cell r="G231">
            <v>0</v>
          </cell>
        </row>
        <row r="232">
          <cell r="B232" t="str">
            <v>107534-96-3</v>
          </cell>
          <cell r="G232">
            <v>0</v>
          </cell>
        </row>
        <row r="233">
          <cell r="B233" t="str">
            <v>23564-05-8</v>
          </cell>
          <cell r="G233">
            <v>0</v>
          </cell>
        </row>
        <row r="234">
          <cell r="B234" t="str">
            <v>26787-78-0</v>
          </cell>
          <cell r="G234">
            <v>0</v>
          </cell>
        </row>
        <row r="235">
          <cell r="B235" t="str">
            <v>66722-44-9</v>
          </cell>
          <cell r="G235">
            <v>1.6E-2</v>
          </cell>
        </row>
        <row r="236">
          <cell r="B236" t="str">
            <v>61949-77-7</v>
          </cell>
          <cell r="G236">
            <v>0</v>
          </cell>
        </row>
        <row r="237">
          <cell r="B237" t="str">
            <v>7440-29-1</v>
          </cell>
          <cell r="G237">
            <v>0</v>
          </cell>
        </row>
        <row r="238">
          <cell r="B238" t="str">
            <v>111991-09-4</v>
          </cell>
          <cell r="G238">
            <v>0</v>
          </cell>
        </row>
        <row r="239">
          <cell r="B239" t="str">
            <v>163515-14-8</v>
          </cell>
          <cell r="G239">
            <v>0</v>
          </cell>
        </row>
        <row r="240">
          <cell r="B240" t="str">
            <v>123312-89-0</v>
          </cell>
          <cell r="G240">
            <v>0</v>
          </cell>
        </row>
        <row r="241">
          <cell r="B241" t="str">
            <v>67-66-3</v>
          </cell>
          <cell r="G241">
            <v>0.6</v>
          </cell>
        </row>
        <row r="242">
          <cell r="B242" t="str">
            <v>29878-31-7</v>
          </cell>
          <cell r="G242">
            <v>0.41</v>
          </cell>
        </row>
        <row r="243">
          <cell r="B243" t="str">
            <v>76-57-3</v>
          </cell>
          <cell r="G243">
            <v>0.44719999999999999</v>
          </cell>
        </row>
        <row r="244">
          <cell r="B244" t="str">
            <v>23103-98-2</v>
          </cell>
          <cell r="G244">
            <v>0</v>
          </cell>
        </row>
        <row r="245">
          <cell r="B245" t="str">
            <v>330-54-1</v>
          </cell>
          <cell r="G245">
            <v>0</v>
          </cell>
        </row>
        <row r="246">
          <cell r="B246" t="str">
            <v>119446-68-3</v>
          </cell>
          <cell r="G246">
            <v>0</v>
          </cell>
        </row>
        <row r="247">
          <cell r="B247" t="str">
            <v>154361-50-9</v>
          </cell>
          <cell r="G247">
            <v>0</v>
          </cell>
        </row>
        <row r="248">
          <cell r="B248" t="str">
            <v>1912-24-9</v>
          </cell>
          <cell r="G248">
            <v>0</v>
          </cell>
        </row>
        <row r="249">
          <cell r="B249" t="str">
            <v>66108-95-0</v>
          </cell>
          <cell r="G249">
            <v>0</v>
          </cell>
        </row>
        <row r="250">
          <cell r="B250" t="str">
            <v>NVT</v>
          </cell>
          <cell r="G250">
            <v>0</v>
          </cell>
        </row>
        <row r="251">
          <cell r="B251" t="str">
            <v>67-45-8</v>
          </cell>
          <cell r="G251">
            <v>0</v>
          </cell>
        </row>
        <row r="252">
          <cell r="B252" t="str">
            <v>525-66-6</v>
          </cell>
          <cell r="G252">
            <v>0.09</v>
          </cell>
        </row>
        <row r="253">
          <cell r="B253" t="str">
            <v>7440-56-4</v>
          </cell>
          <cell r="G253">
            <v>0.28000000000000003</v>
          </cell>
        </row>
        <row r="254">
          <cell r="B254" t="str">
            <v>94-81-5</v>
          </cell>
          <cell r="G254">
            <v>0</v>
          </cell>
        </row>
        <row r="255">
          <cell r="B255" t="str">
            <v>791-28-6</v>
          </cell>
          <cell r="G255">
            <v>0</v>
          </cell>
        </row>
        <row r="256">
          <cell r="B256" t="str">
            <v>55268-75-2</v>
          </cell>
          <cell r="G256">
            <v>0</v>
          </cell>
        </row>
        <row r="257">
          <cell r="B257" t="str">
            <v>24579-73-5</v>
          </cell>
          <cell r="G257">
            <v>0</v>
          </cell>
        </row>
        <row r="258">
          <cell r="B258" t="str">
            <v>NVT</v>
          </cell>
          <cell r="G258">
            <v>0.32</v>
          </cell>
        </row>
        <row r="259">
          <cell r="B259" t="str">
            <v>846-50-4</v>
          </cell>
          <cell r="G259">
            <v>0.44</v>
          </cell>
        </row>
        <row r="260">
          <cell r="B260" t="str">
            <v>143390-89-0</v>
          </cell>
          <cell r="G260">
            <v>0</v>
          </cell>
        </row>
        <row r="261">
          <cell r="B261" t="str">
            <v>93413-69-5</v>
          </cell>
          <cell r="G261">
            <v>0.3</v>
          </cell>
        </row>
        <row r="262">
          <cell r="B262" t="str">
            <v>136-85-6</v>
          </cell>
          <cell r="G262">
            <v>0.47</v>
          </cell>
        </row>
        <row r="263">
          <cell r="B263" t="str">
            <v>78-40-0</v>
          </cell>
          <cell r="G263">
            <v>0.85499999999999998</v>
          </cell>
        </row>
        <row r="264">
          <cell r="B264" t="str">
            <v>23893-13-2</v>
          </cell>
          <cell r="G264">
            <v>0.61</v>
          </cell>
        </row>
        <row r="265">
          <cell r="B265" t="str">
            <v>79902-63-9</v>
          </cell>
          <cell r="G265">
            <v>0</v>
          </cell>
        </row>
        <row r="266">
          <cell r="B266" t="str">
            <v>103-65-1</v>
          </cell>
          <cell r="G266">
            <v>0.5</v>
          </cell>
        </row>
        <row r="267">
          <cell r="B267" t="str">
            <v>121-00-6</v>
          </cell>
          <cell r="G267">
            <v>1.23</v>
          </cell>
        </row>
        <row r="268">
          <cell r="B268" t="str">
            <v>7440-61-1</v>
          </cell>
          <cell r="G268">
            <v>0.17</v>
          </cell>
        </row>
        <row r="269">
          <cell r="B269" t="str">
            <v>114-07-8</v>
          </cell>
          <cell r="G269">
            <v>0</v>
          </cell>
        </row>
        <row r="270">
          <cell r="B270" t="str">
            <v>27203-92-5</v>
          </cell>
          <cell r="G270">
            <v>0.4</v>
          </cell>
        </row>
        <row r="271">
          <cell r="B271" t="str">
            <v>2706-90-3</v>
          </cell>
          <cell r="G271">
            <v>0</v>
          </cell>
        </row>
        <row r="272">
          <cell r="B272" t="str">
            <v>19395-41-6</v>
          </cell>
          <cell r="G272">
            <v>0.35070000000000001</v>
          </cell>
        </row>
        <row r="273">
          <cell r="B273" t="str">
            <v>99-87-6</v>
          </cell>
          <cell r="G273">
            <v>0.8</v>
          </cell>
        </row>
        <row r="274">
          <cell r="B274" t="str">
            <v>1698-60-8</v>
          </cell>
          <cell r="G274">
            <v>0</v>
          </cell>
        </row>
        <row r="275">
          <cell r="B275" t="str">
            <v>80-08-0</v>
          </cell>
          <cell r="G275">
            <v>0</v>
          </cell>
        </row>
        <row r="276">
          <cell r="B276" t="str">
            <v>443-48-1</v>
          </cell>
          <cell r="G276">
            <v>0</v>
          </cell>
        </row>
        <row r="277">
          <cell r="B277" t="str">
            <v>138-86-3</v>
          </cell>
          <cell r="G277">
            <v>1.41</v>
          </cell>
        </row>
        <row r="278">
          <cell r="B278" t="str">
            <v>1763-23-1</v>
          </cell>
          <cell r="G278">
            <v>0</v>
          </cell>
        </row>
        <row r="279">
          <cell r="B279" t="str">
            <v>7439-97-6</v>
          </cell>
          <cell r="G279">
            <v>0.02</v>
          </cell>
        </row>
        <row r="280">
          <cell r="B280" t="str">
            <v>7440-65-5</v>
          </cell>
          <cell r="G280">
            <v>0.3</v>
          </cell>
        </row>
        <row r="281">
          <cell r="B281" t="str">
            <v>70458-96-7</v>
          </cell>
          <cell r="G281">
            <v>0.5</v>
          </cell>
        </row>
        <row r="282">
          <cell r="B282" t="str">
            <v>57-27-2</v>
          </cell>
          <cell r="G282">
            <v>0.40050000000000002</v>
          </cell>
        </row>
        <row r="283">
          <cell r="B283" t="str">
            <v>56354-06-4</v>
          </cell>
          <cell r="G283">
            <v>0.39319999999999999</v>
          </cell>
        </row>
        <row r="284">
          <cell r="B284" t="str">
            <v>7440-00-8</v>
          </cell>
          <cell r="G284">
            <v>0.44</v>
          </cell>
        </row>
        <row r="285">
          <cell r="B285" t="str">
            <v>738-70-5</v>
          </cell>
          <cell r="G285">
            <v>0.11</v>
          </cell>
        </row>
        <row r="286">
          <cell r="B286" t="str">
            <v>26225-79-6</v>
          </cell>
          <cell r="G286">
            <v>0</v>
          </cell>
        </row>
        <row r="287">
          <cell r="B287" t="str">
            <v>NVT</v>
          </cell>
          <cell r="G287">
            <v>0.49</v>
          </cell>
        </row>
        <row r="288">
          <cell r="B288" t="str">
            <v>300-62-9</v>
          </cell>
          <cell r="G288">
            <v>0.30059999999999998</v>
          </cell>
        </row>
        <row r="289">
          <cell r="B289" t="str">
            <v>21312-10-7</v>
          </cell>
          <cell r="G289">
            <v>0.47</v>
          </cell>
        </row>
        <row r="290">
          <cell r="B290" t="str">
            <v>188425-85-6</v>
          </cell>
          <cell r="G290">
            <v>0</v>
          </cell>
        </row>
        <row r="291">
          <cell r="B291" t="str">
            <v>108-78-1</v>
          </cell>
          <cell r="G291">
            <v>2.0870000000000002</v>
          </cell>
        </row>
        <row r="292">
          <cell r="B292" t="str">
            <v>60-51-5</v>
          </cell>
          <cell r="G292">
            <v>0</v>
          </cell>
        </row>
        <row r="293">
          <cell r="B293" t="str">
            <v>67564-91-4</v>
          </cell>
          <cell r="G293">
            <v>0</v>
          </cell>
        </row>
        <row r="294">
          <cell r="B294" t="str">
            <v>168316-95-8</v>
          </cell>
          <cell r="G294">
            <v>0</v>
          </cell>
        </row>
        <row r="295">
          <cell r="B295" t="str">
            <v>111974-69-7</v>
          </cell>
          <cell r="G295">
            <v>0</v>
          </cell>
        </row>
        <row r="296">
          <cell r="B296" t="str">
            <v>95-63-6</v>
          </cell>
          <cell r="G296">
            <v>0.9</v>
          </cell>
        </row>
        <row r="297">
          <cell r="B297" t="str">
            <v>41859-67-0</v>
          </cell>
          <cell r="G297">
            <v>0</v>
          </cell>
        </row>
        <row r="298">
          <cell r="B298" t="str">
            <v>330-55-2</v>
          </cell>
          <cell r="G298">
            <v>0</v>
          </cell>
        </row>
        <row r="299">
          <cell r="B299" t="str">
            <v>57837-19-1</v>
          </cell>
          <cell r="G299">
            <v>0</v>
          </cell>
        </row>
        <row r="300">
          <cell r="B300" t="str">
            <v>NVT</v>
          </cell>
          <cell r="G300">
            <v>0.3</v>
          </cell>
        </row>
        <row r="301">
          <cell r="B301" t="str">
            <v>117-84-0</v>
          </cell>
          <cell r="G301">
            <v>0</v>
          </cell>
        </row>
        <row r="302">
          <cell r="B302" t="str">
            <v>10605-21-7</v>
          </cell>
          <cell r="G302">
            <v>0.01</v>
          </cell>
        </row>
        <row r="303">
          <cell r="B303" t="str">
            <v>25812-30-0</v>
          </cell>
          <cell r="G303">
            <v>0.48</v>
          </cell>
        </row>
        <row r="304">
          <cell r="B304" t="str">
            <v>27619-97-2</v>
          </cell>
          <cell r="G304">
            <v>0</v>
          </cell>
        </row>
        <row r="305">
          <cell r="B305" t="str">
            <v>207-08-9</v>
          </cell>
          <cell r="G305">
            <v>1.0999999999999999E-2</v>
          </cell>
        </row>
        <row r="306">
          <cell r="B306" t="str">
            <v>NVT</v>
          </cell>
          <cell r="G306">
            <v>0.82</v>
          </cell>
        </row>
        <row r="307">
          <cell r="B307" t="str">
            <v>55297-95-5</v>
          </cell>
          <cell r="G307">
            <v>0</v>
          </cell>
        </row>
        <row r="308">
          <cell r="B308" t="str">
            <v>138261-41-3</v>
          </cell>
          <cell r="G308">
            <v>5.6000000000000001E-2</v>
          </cell>
        </row>
        <row r="309">
          <cell r="B309" t="str">
            <v>79-43-6</v>
          </cell>
          <cell r="G309">
            <v>1.6</v>
          </cell>
        </row>
        <row r="310">
          <cell r="B310" t="str">
            <v>7439-91-0</v>
          </cell>
          <cell r="G310">
            <v>0.91</v>
          </cell>
        </row>
        <row r="311">
          <cell r="B311" t="str">
            <v>158062-67-0</v>
          </cell>
          <cell r="G311">
            <v>0</v>
          </cell>
        </row>
        <row r="312">
          <cell r="B312" t="str">
            <v>7782-49-2</v>
          </cell>
          <cell r="G312">
            <v>0.63</v>
          </cell>
        </row>
        <row r="313">
          <cell r="B313" t="str">
            <v>3380-34-5</v>
          </cell>
          <cell r="G313">
            <v>0.72</v>
          </cell>
        </row>
        <row r="314">
          <cell r="B314" t="str">
            <v>104-51-8</v>
          </cell>
          <cell r="G314">
            <v>1.52</v>
          </cell>
        </row>
        <row r="315">
          <cell r="B315" t="str">
            <v>71-43-2</v>
          </cell>
          <cell r="G315">
            <v>0</v>
          </cell>
        </row>
        <row r="316">
          <cell r="B316" t="str">
            <v>87-86-5</v>
          </cell>
          <cell r="G316">
            <v>0</v>
          </cell>
        </row>
        <row r="317">
          <cell r="B317" t="str">
            <v>490-79-9</v>
          </cell>
          <cell r="G317">
            <v>0</v>
          </cell>
        </row>
        <row r="318">
          <cell r="B318" t="str">
            <v>51218-45-2</v>
          </cell>
          <cell r="G318">
            <v>0</v>
          </cell>
        </row>
        <row r="319">
          <cell r="B319" t="str">
            <v>604-75-1</v>
          </cell>
          <cell r="G319">
            <v>0.66979999999999995</v>
          </cell>
        </row>
        <row r="320">
          <cell r="B320" t="str">
            <v>114798-26-4</v>
          </cell>
          <cell r="G320">
            <v>0.88500000000000001</v>
          </cell>
        </row>
        <row r="321">
          <cell r="B321" t="str">
            <v>130498-29-2</v>
          </cell>
          <cell r="G321">
            <v>0.76</v>
          </cell>
        </row>
        <row r="322">
          <cell r="B322" t="str">
            <v>15307-86-5</v>
          </cell>
          <cell r="G322">
            <v>0.44</v>
          </cell>
        </row>
        <row r="323">
          <cell r="B323" t="str">
            <v>1563-66-2</v>
          </cell>
          <cell r="G323">
            <v>0</v>
          </cell>
        </row>
        <row r="324">
          <cell r="B324" t="str">
            <v>5786-21-0</v>
          </cell>
          <cell r="G324">
            <v>0</v>
          </cell>
        </row>
        <row r="325">
          <cell r="B325" t="str">
            <v>7440-33-7</v>
          </cell>
          <cell r="G325">
            <v>0</v>
          </cell>
        </row>
        <row r="326">
          <cell r="B326" t="str">
            <v>137-58-6</v>
          </cell>
          <cell r="G326">
            <v>0.06</v>
          </cell>
        </row>
        <row r="327">
          <cell r="B327" t="str">
            <v>106-48-9</v>
          </cell>
          <cell r="G327">
            <v>0.2</v>
          </cell>
        </row>
        <row r="328">
          <cell r="B328" t="str">
            <v>128-37-0</v>
          </cell>
          <cell r="G328">
            <v>1.2</v>
          </cell>
        </row>
        <row r="329">
          <cell r="B329" t="str">
            <v>7440-45-1</v>
          </cell>
          <cell r="G329">
            <v>1.05</v>
          </cell>
        </row>
        <row r="330">
          <cell r="B330" t="str">
            <v>93-65-2</v>
          </cell>
          <cell r="G330">
            <v>9.5000000000000001E-2</v>
          </cell>
        </row>
        <row r="331">
          <cell r="B331" t="str">
            <v>117-96-4</v>
          </cell>
          <cell r="G331">
            <v>0</v>
          </cell>
        </row>
        <row r="332">
          <cell r="B332" t="str">
            <v>NVT</v>
          </cell>
          <cell r="G332">
            <v>0.3</v>
          </cell>
        </row>
        <row r="333">
          <cell r="B333" t="str">
            <v>120-72-9</v>
          </cell>
          <cell r="G333">
            <v>3.89</v>
          </cell>
        </row>
        <row r="334">
          <cell r="B334" t="str">
            <v>120-36-5</v>
          </cell>
          <cell r="G334">
            <v>0</v>
          </cell>
        </row>
        <row r="335">
          <cell r="B335" t="str">
            <v>51-21-8</v>
          </cell>
          <cell r="G335">
            <v>0</v>
          </cell>
        </row>
        <row r="336">
          <cell r="B336" t="str">
            <v>191-24-2</v>
          </cell>
          <cell r="G336">
            <v>1.7000000000000001E-2</v>
          </cell>
        </row>
        <row r="337">
          <cell r="B337" t="str">
            <v>193-39-5</v>
          </cell>
          <cell r="G337">
            <v>1.7000000000000001E-2</v>
          </cell>
        </row>
        <row r="338">
          <cell r="B338" t="str">
            <v>91-20-3</v>
          </cell>
          <cell r="G338">
            <v>0.1</v>
          </cell>
        </row>
        <row r="339">
          <cell r="B339" t="str">
            <v>50-32-8</v>
          </cell>
          <cell r="G339">
            <v>1.7000000000000001E-2</v>
          </cell>
        </row>
        <row r="340">
          <cell r="B340" t="str">
            <v>218-01-9</v>
          </cell>
          <cell r="G340">
            <v>3.3000000000000002E-2</v>
          </cell>
        </row>
        <row r="341">
          <cell r="B341" t="str">
            <v>75-09-2</v>
          </cell>
          <cell r="G341">
            <v>0</v>
          </cell>
        </row>
        <row r="342">
          <cell r="B342" t="str">
            <v>76-03-9</v>
          </cell>
          <cell r="G342">
            <v>2.5</v>
          </cell>
        </row>
        <row r="343">
          <cell r="B343" t="str">
            <v>108-38-3</v>
          </cell>
          <cell r="G343">
            <v>4.7</v>
          </cell>
        </row>
        <row r="344">
          <cell r="B344" t="str">
            <v>56-55-3</v>
          </cell>
          <cell r="G344">
            <v>2.3E-2</v>
          </cell>
        </row>
        <row r="345">
          <cell r="B345" t="str">
            <v>1893-33-0</v>
          </cell>
          <cell r="G345">
            <v>0</v>
          </cell>
        </row>
        <row r="346">
          <cell r="B346" t="str">
            <v>335-67-1</v>
          </cell>
          <cell r="G346">
            <v>5.0999999999999997E-2</v>
          </cell>
        </row>
        <row r="347">
          <cell r="B347" t="str">
            <v>104-76-7</v>
          </cell>
          <cell r="G347">
            <v>4.9800000000000004</v>
          </cell>
        </row>
        <row r="348">
          <cell r="B348" t="str">
            <v>723-46-6</v>
          </cell>
          <cell r="G348">
            <v>0.42</v>
          </cell>
        </row>
        <row r="349">
          <cell r="B349" t="str">
            <v>85-01-8</v>
          </cell>
          <cell r="G349">
            <v>0.13</v>
          </cell>
        </row>
        <row r="350">
          <cell r="B350" t="str">
            <v>58955-93-4</v>
          </cell>
          <cell r="G350">
            <v>1.5</v>
          </cell>
        </row>
        <row r="351">
          <cell r="B351" t="str">
            <v>205-99-2</v>
          </cell>
          <cell r="G351">
            <v>2.5999999999999999E-2</v>
          </cell>
        </row>
        <row r="352">
          <cell r="B352" t="str">
            <v>4169-04-4</v>
          </cell>
          <cell r="G352">
            <v>5.44</v>
          </cell>
        </row>
        <row r="353">
          <cell r="B353" t="str">
            <v>110488-70-5</v>
          </cell>
          <cell r="G353">
            <v>0</v>
          </cell>
        </row>
        <row r="354">
          <cell r="B354" t="str">
            <v>NVT</v>
          </cell>
          <cell r="G354">
            <v>3.8</v>
          </cell>
        </row>
        <row r="355">
          <cell r="B355" t="str">
            <v>129-00-0</v>
          </cell>
          <cell r="G355">
            <v>7.9000000000000001E-2</v>
          </cell>
        </row>
        <row r="356">
          <cell r="B356" t="str">
            <v>7440-67-7</v>
          </cell>
          <cell r="G356">
            <v>1.45</v>
          </cell>
        </row>
        <row r="357">
          <cell r="B357" t="str">
            <v>60-12-8</v>
          </cell>
          <cell r="G357">
            <v>6</v>
          </cell>
        </row>
        <row r="358">
          <cell r="B358" t="str">
            <v>608-73-1</v>
          </cell>
          <cell r="G358">
            <v>0</v>
          </cell>
        </row>
        <row r="359">
          <cell r="B359" t="str">
            <v>36507-30-9</v>
          </cell>
          <cell r="G359">
            <v>0</v>
          </cell>
        </row>
        <row r="360">
          <cell r="B360" t="str">
            <v>29122-68-7</v>
          </cell>
          <cell r="G360">
            <v>0.7</v>
          </cell>
        </row>
        <row r="361">
          <cell r="B361" t="str">
            <v>138402-11-6</v>
          </cell>
          <cell r="G361">
            <v>1.3</v>
          </cell>
        </row>
        <row r="362">
          <cell r="B362" t="str">
            <v>131-11-3</v>
          </cell>
          <cell r="G362">
            <v>0.15</v>
          </cell>
        </row>
        <row r="363">
          <cell r="B363" t="str">
            <v>42542-10-9</v>
          </cell>
          <cell r="G363">
            <v>0.50870000000000004</v>
          </cell>
        </row>
        <row r="364">
          <cell r="B364" t="str">
            <v>7440-69-9</v>
          </cell>
          <cell r="G364">
            <v>2</v>
          </cell>
        </row>
        <row r="365">
          <cell r="B365" t="str">
            <v>127-65-1</v>
          </cell>
          <cell r="G365">
            <v>5.0999999999999996</v>
          </cell>
        </row>
        <row r="366">
          <cell r="B366" t="str">
            <v>7664-39-3</v>
          </cell>
          <cell r="G366">
            <v>0</v>
          </cell>
        </row>
        <row r="367">
          <cell r="B367" t="str">
            <v>519-09-5</v>
          </cell>
          <cell r="G367">
            <v>2.948</v>
          </cell>
        </row>
        <row r="368">
          <cell r="B368" t="str">
            <v>7440-20-2</v>
          </cell>
          <cell r="G368">
            <v>4.4000000000000004</v>
          </cell>
        </row>
        <row r="369">
          <cell r="B369" t="str">
            <v>29385-43-1</v>
          </cell>
          <cell r="G369">
            <v>2.2000000000000002</v>
          </cell>
        </row>
        <row r="370">
          <cell r="B370" t="str">
            <v>131-16-8</v>
          </cell>
          <cell r="G370">
            <v>0</v>
          </cell>
        </row>
        <row r="371">
          <cell r="B371" t="str">
            <v>1222-05-5</v>
          </cell>
          <cell r="G371">
            <v>3.15</v>
          </cell>
        </row>
        <row r="372">
          <cell r="B372" t="str">
            <v>58880-19-6</v>
          </cell>
          <cell r="G372">
            <v>4.55</v>
          </cell>
        </row>
        <row r="373">
          <cell r="B373" t="str">
            <v>35079-97-1</v>
          </cell>
          <cell r="G373">
            <v>1.5</v>
          </cell>
        </row>
        <row r="374">
          <cell r="B374" t="str">
            <v>3930-20-9</v>
          </cell>
          <cell r="G374">
            <v>1.3</v>
          </cell>
        </row>
        <row r="375">
          <cell r="B375" t="str">
            <v>1469-48-3</v>
          </cell>
          <cell r="G375">
            <v>0</v>
          </cell>
        </row>
        <row r="376">
          <cell r="B376" t="str">
            <v>58-55-9</v>
          </cell>
          <cell r="G376">
            <v>5.4</v>
          </cell>
        </row>
        <row r="377">
          <cell r="B377" t="str">
            <v>111-76-2</v>
          </cell>
          <cell r="G377">
            <v>8</v>
          </cell>
        </row>
        <row r="378">
          <cell r="B378" t="str">
            <v>206-44-0</v>
          </cell>
          <cell r="G378">
            <v>0.105</v>
          </cell>
        </row>
        <row r="379">
          <cell r="B379" t="str">
            <v>86-73-7</v>
          </cell>
          <cell r="G379">
            <v>3.2000000000000001E-2</v>
          </cell>
        </row>
        <row r="380">
          <cell r="B380" t="str">
            <v>81103-11-9</v>
          </cell>
          <cell r="G380">
            <v>0.16</v>
          </cell>
        </row>
        <row r="381">
          <cell r="B381" t="str">
            <v>298-46-4</v>
          </cell>
          <cell r="G381">
            <v>0.5</v>
          </cell>
        </row>
        <row r="382">
          <cell r="B382" t="str">
            <v>141-83-3</v>
          </cell>
          <cell r="G382">
            <v>4.0999999999999996</v>
          </cell>
        </row>
        <row r="383">
          <cell r="B383" t="str">
            <v>50-36-2</v>
          </cell>
          <cell r="G383">
            <v>0.23400000000000001</v>
          </cell>
        </row>
        <row r="384">
          <cell r="B384" t="str">
            <v>626-93-7</v>
          </cell>
          <cell r="G384">
            <v>9.09</v>
          </cell>
        </row>
        <row r="385">
          <cell r="B385" t="str">
            <v>NVT</v>
          </cell>
          <cell r="G385">
            <v>8.8000000000000007</v>
          </cell>
        </row>
        <row r="386">
          <cell r="B386" t="str">
            <v>NVT</v>
          </cell>
          <cell r="G386">
            <v>8.8000000000000007</v>
          </cell>
        </row>
        <row r="387">
          <cell r="B387" t="str">
            <v>NVT</v>
          </cell>
          <cell r="G387">
            <v>8.8000000000000007</v>
          </cell>
        </row>
        <row r="388">
          <cell r="B388" t="str">
            <v>7440-22-4</v>
          </cell>
          <cell r="G388">
            <v>0</v>
          </cell>
        </row>
        <row r="389">
          <cell r="B389" t="str">
            <v>54-31-9</v>
          </cell>
          <cell r="G389">
            <v>1.95</v>
          </cell>
        </row>
        <row r="390">
          <cell r="B390" t="str">
            <v>94-74-6</v>
          </cell>
          <cell r="G390">
            <v>0</v>
          </cell>
        </row>
        <row r="391">
          <cell r="B391" t="str">
            <v>88-04-0</v>
          </cell>
          <cell r="G391">
            <v>1.6</v>
          </cell>
        </row>
        <row r="392">
          <cell r="B392" t="str">
            <v>49562-28-9</v>
          </cell>
          <cell r="G392">
            <v>0</v>
          </cell>
        </row>
        <row r="393">
          <cell r="B393" t="str">
            <v>54910-89-3</v>
          </cell>
          <cell r="G393">
            <v>0</v>
          </cell>
        </row>
        <row r="394">
          <cell r="B394" t="str">
            <v>21087-64-9</v>
          </cell>
          <cell r="G394">
            <v>0</v>
          </cell>
        </row>
        <row r="395">
          <cell r="B395" t="str">
            <v>10540-29-1</v>
          </cell>
          <cell r="G395">
            <v>0</v>
          </cell>
        </row>
        <row r="396">
          <cell r="B396" t="str">
            <v>7440-31-5</v>
          </cell>
          <cell r="G396">
            <v>4</v>
          </cell>
        </row>
        <row r="397">
          <cell r="B397" t="str">
            <v>85721-33-1</v>
          </cell>
          <cell r="G397">
            <v>0</v>
          </cell>
        </row>
        <row r="398">
          <cell r="B398" t="str">
            <v>140-66-9</v>
          </cell>
          <cell r="G398">
            <v>0</v>
          </cell>
        </row>
        <row r="399">
          <cell r="B399" t="str">
            <v>27176-93-8</v>
          </cell>
          <cell r="G399">
            <v>7.1</v>
          </cell>
        </row>
        <row r="400">
          <cell r="B400" t="str">
            <v>89-78-1</v>
          </cell>
          <cell r="G400">
            <v>13</v>
          </cell>
        </row>
        <row r="401">
          <cell r="B401" t="str">
            <v>95-47-6</v>
          </cell>
          <cell r="G401">
            <v>0.3</v>
          </cell>
        </row>
        <row r="402">
          <cell r="B402" t="str">
            <v>1066-51-9</v>
          </cell>
          <cell r="G402">
            <v>2.2000000000000002</v>
          </cell>
        </row>
        <row r="403">
          <cell r="B403" t="str">
            <v>120-40-1</v>
          </cell>
          <cell r="G403">
            <v>15</v>
          </cell>
        </row>
        <row r="404">
          <cell r="B404" t="str">
            <v>80214-83-1</v>
          </cell>
          <cell r="G404">
            <v>0</v>
          </cell>
        </row>
        <row r="405">
          <cell r="B405" t="str">
            <v>NVT</v>
          </cell>
          <cell r="G405">
            <v>3.8</v>
          </cell>
        </row>
        <row r="406">
          <cell r="B406" t="str">
            <v>100-97-0</v>
          </cell>
          <cell r="G406">
            <v>15.43</v>
          </cell>
        </row>
        <row r="407">
          <cell r="B407" t="str">
            <v>85-68-7</v>
          </cell>
          <cell r="G407">
            <v>0</v>
          </cell>
        </row>
        <row r="408">
          <cell r="B408" t="str">
            <v>102767-28-2</v>
          </cell>
          <cell r="G408">
            <v>3.2</v>
          </cell>
        </row>
        <row r="409">
          <cell r="B409" t="str">
            <v>37350-58-6</v>
          </cell>
          <cell r="G409">
            <v>1.9</v>
          </cell>
        </row>
        <row r="410">
          <cell r="B410" t="str">
            <v>134-62-3</v>
          </cell>
          <cell r="G410">
            <v>1</v>
          </cell>
        </row>
        <row r="411">
          <cell r="B411" t="str">
            <v>84-69-5</v>
          </cell>
          <cell r="G411">
            <v>2.2000000000000002</v>
          </cell>
        </row>
        <row r="412">
          <cell r="B412" t="str">
            <v>22204-53-1</v>
          </cell>
          <cell r="G412">
            <v>4.7</v>
          </cell>
        </row>
        <row r="413">
          <cell r="B413" t="str">
            <v>112-80-1</v>
          </cell>
          <cell r="G413">
            <v>18</v>
          </cell>
        </row>
        <row r="414">
          <cell r="B414" t="str">
            <v>57-10-3</v>
          </cell>
          <cell r="G414">
            <v>19</v>
          </cell>
        </row>
        <row r="415">
          <cell r="B415" t="str">
            <v>7440-62-2</v>
          </cell>
          <cell r="G415">
            <v>1.7</v>
          </cell>
        </row>
        <row r="416">
          <cell r="B416" t="str">
            <v>112-34-5</v>
          </cell>
          <cell r="G416">
            <v>19.100000000000001</v>
          </cell>
        </row>
        <row r="417">
          <cell r="B417" t="str">
            <v>NVT</v>
          </cell>
          <cell r="G417">
            <v>6.92</v>
          </cell>
        </row>
        <row r="418">
          <cell r="B418" t="str">
            <v>90-43-7</v>
          </cell>
          <cell r="G418">
            <v>0</v>
          </cell>
        </row>
        <row r="419">
          <cell r="B419" t="str">
            <v>60142-96-3</v>
          </cell>
          <cell r="G419">
            <v>3.4</v>
          </cell>
        </row>
        <row r="420">
          <cell r="B420" t="str">
            <v>104-40-5</v>
          </cell>
          <cell r="G420">
            <v>0</v>
          </cell>
        </row>
        <row r="421">
          <cell r="B421" t="str">
            <v>5915-41-3</v>
          </cell>
          <cell r="G421">
            <v>0</v>
          </cell>
        </row>
        <row r="422">
          <cell r="B422" t="str">
            <v>126-71-6</v>
          </cell>
          <cell r="G422">
            <v>0.28999999999999998</v>
          </cell>
        </row>
        <row r="423">
          <cell r="B423" t="str">
            <v>84-66-2</v>
          </cell>
          <cell r="G423">
            <v>3.2</v>
          </cell>
        </row>
        <row r="424">
          <cell r="B424" t="str">
            <v>9036-19-5</v>
          </cell>
          <cell r="G424">
            <v>0</v>
          </cell>
        </row>
        <row r="425">
          <cell r="B425" t="str">
            <v>5466-77-3</v>
          </cell>
          <cell r="G425">
            <v>2.1</v>
          </cell>
        </row>
        <row r="426">
          <cell r="B426" t="str">
            <v>61869-08-7</v>
          </cell>
          <cell r="G426">
            <v>2.4E-2</v>
          </cell>
        </row>
        <row r="427">
          <cell r="B427" t="str">
            <v>83905-01-5</v>
          </cell>
          <cell r="G427">
            <v>0.45500000000000002</v>
          </cell>
        </row>
        <row r="428">
          <cell r="B428" t="str">
            <v>629-73-2</v>
          </cell>
          <cell r="G428">
            <v>27</v>
          </cell>
        </row>
        <row r="429">
          <cell r="B429" t="str">
            <v>58-32-2</v>
          </cell>
          <cell r="G429">
            <v>4.0999999999999996</v>
          </cell>
        </row>
        <row r="430">
          <cell r="B430" t="str">
            <v>1634-04-4</v>
          </cell>
          <cell r="G430">
            <v>30</v>
          </cell>
        </row>
        <row r="431">
          <cell r="B431" t="str">
            <v>100-41-4</v>
          </cell>
          <cell r="G431">
            <v>0.1</v>
          </cell>
        </row>
        <row r="432">
          <cell r="B432" t="str">
            <v>NVT</v>
          </cell>
          <cell r="G432">
            <v>24</v>
          </cell>
        </row>
        <row r="433">
          <cell r="B433" t="str">
            <v>189084-68-2</v>
          </cell>
          <cell r="G433">
            <v>21.95</v>
          </cell>
        </row>
        <row r="434">
          <cell r="B434" t="str">
            <v>7440-17-7</v>
          </cell>
          <cell r="G434">
            <v>23</v>
          </cell>
        </row>
        <row r="435">
          <cell r="B435" t="str">
            <v>7439-98-7</v>
          </cell>
          <cell r="G435">
            <v>2.8</v>
          </cell>
        </row>
        <row r="436">
          <cell r="B436" t="str">
            <v>486-66-8</v>
          </cell>
          <cell r="G436">
            <v>15</v>
          </cell>
        </row>
        <row r="437">
          <cell r="B437" t="str">
            <v>7439-92-1</v>
          </cell>
          <cell r="G437">
            <v>6.2</v>
          </cell>
        </row>
        <row r="438">
          <cell r="B438" t="str">
            <v>108-95-2</v>
          </cell>
          <cell r="G438">
            <v>42.4</v>
          </cell>
        </row>
        <row r="439">
          <cell r="B439" t="str">
            <v>NVT</v>
          </cell>
          <cell r="G439">
            <v>0.4</v>
          </cell>
        </row>
        <row r="440">
          <cell r="B440" t="str">
            <v>544-63-8</v>
          </cell>
          <cell r="G440">
            <v>44</v>
          </cell>
        </row>
        <row r="441">
          <cell r="B441" t="str">
            <v>56038-13-2</v>
          </cell>
          <cell r="G441">
            <v>26.5</v>
          </cell>
        </row>
        <row r="442">
          <cell r="B442" t="str">
            <v>95-14-7</v>
          </cell>
          <cell r="G442">
            <v>4.8</v>
          </cell>
        </row>
        <row r="443">
          <cell r="B443" t="str">
            <v>84-74-2</v>
          </cell>
          <cell r="G443">
            <v>0.3</v>
          </cell>
        </row>
        <row r="444">
          <cell r="B444" t="str">
            <v>9016-45-9</v>
          </cell>
          <cell r="G444">
            <v>15</v>
          </cell>
        </row>
        <row r="445">
          <cell r="B445" t="str">
            <v>137862-53-4</v>
          </cell>
          <cell r="G445">
            <v>4.75</v>
          </cell>
        </row>
        <row r="446">
          <cell r="B446" t="str">
            <v>108-88-3</v>
          </cell>
          <cell r="G446">
            <v>6.2</v>
          </cell>
        </row>
        <row r="447">
          <cell r="B447" t="str">
            <v>7439-93-2</v>
          </cell>
          <cell r="G447">
            <v>12</v>
          </cell>
        </row>
        <row r="448">
          <cell r="B448" t="str">
            <v>69-72-7</v>
          </cell>
          <cell r="G448">
            <v>15.5</v>
          </cell>
        </row>
        <row r="449">
          <cell r="B449" t="str">
            <v>51146-55-5</v>
          </cell>
          <cell r="G449">
            <v>9.6999999999999993</v>
          </cell>
        </row>
        <row r="450">
          <cell r="B450" t="str">
            <v>25154-52-3</v>
          </cell>
          <cell r="G450">
            <v>8.9</v>
          </cell>
        </row>
        <row r="451">
          <cell r="B451" t="str">
            <v>NVT</v>
          </cell>
          <cell r="G451">
            <v>19.5</v>
          </cell>
        </row>
        <row r="452">
          <cell r="B452" t="str">
            <v>28179-44-4</v>
          </cell>
          <cell r="G452">
            <v>0.99</v>
          </cell>
        </row>
        <row r="453">
          <cell r="B453" t="str">
            <v>81-07-2</v>
          </cell>
          <cell r="G453">
            <v>23.5</v>
          </cell>
        </row>
        <row r="454">
          <cell r="B454" t="str">
            <v>1071-83-6</v>
          </cell>
          <cell r="G454">
            <v>1.2</v>
          </cell>
        </row>
        <row r="455">
          <cell r="B455" t="str">
            <v>80-05-7</v>
          </cell>
          <cell r="G455">
            <v>0.25</v>
          </cell>
        </row>
        <row r="456">
          <cell r="B456" t="str">
            <v>14797-65-0</v>
          </cell>
          <cell r="G456">
            <v>74</v>
          </cell>
        </row>
        <row r="457">
          <cell r="B457" t="str">
            <v>73334-07-3</v>
          </cell>
          <cell r="G457">
            <v>0</v>
          </cell>
        </row>
        <row r="458">
          <cell r="B458" t="str">
            <v>58-93-5</v>
          </cell>
          <cell r="G458">
            <v>1.1000000000000001</v>
          </cell>
        </row>
        <row r="459">
          <cell r="B459" t="str">
            <v>13674-84-5</v>
          </cell>
          <cell r="G459">
            <v>4</v>
          </cell>
        </row>
        <row r="460">
          <cell r="B460" t="str">
            <v>15687-27-1</v>
          </cell>
          <cell r="G460">
            <v>6.5</v>
          </cell>
        </row>
        <row r="461">
          <cell r="B461" t="str">
            <v>78-51-3</v>
          </cell>
          <cell r="G461">
            <v>3.9</v>
          </cell>
        </row>
        <row r="462">
          <cell r="B462" t="str">
            <v>14797-55-8</v>
          </cell>
          <cell r="G462">
            <v>100</v>
          </cell>
        </row>
        <row r="463">
          <cell r="B463" t="str">
            <v>83-46-5</v>
          </cell>
          <cell r="G463">
            <v>15</v>
          </cell>
        </row>
        <row r="464">
          <cell r="B464" t="str">
            <v>78649-41-9</v>
          </cell>
          <cell r="G464">
            <v>0.9</v>
          </cell>
        </row>
        <row r="465">
          <cell r="B465" t="str">
            <v>117-81-7</v>
          </cell>
          <cell r="G465">
            <v>13</v>
          </cell>
        </row>
        <row r="466">
          <cell r="B466" t="str">
            <v>7440-38-2</v>
          </cell>
          <cell r="G466">
            <v>1.6</v>
          </cell>
        </row>
        <row r="467">
          <cell r="B467" t="str">
            <v>15541-45-4</v>
          </cell>
          <cell r="G467">
            <v>45</v>
          </cell>
        </row>
        <row r="468">
          <cell r="B468" t="str">
            <v>55589-62-3</v>
          </cell>
          <cell r="G468">
            <v>47</v>
          </cell>
        </row>
        <row r="469">
          <cell r="B469" t="str">
            <v>7440-32-6</v>
          </cell>
          <cell r="G469">
            <v>51.5</v>
          </cell>
        </row>
        <row r="470">
          <cell r="B470" t="str">
            <v>100-88-9</v>
          </cell>
          <cell r="G470">
            <v>59</v>
          </cell>
        </row>
        <row r="471">
          <cell r="B471" t="str">
            <v>7440-02-0</v>
          </cell>
          <cell r="G471">
            <v>7.4</v>
          </cell>
        </row>
        <row r="472">
          <cell r="B472" t="str">
            <v>58-08-2</v>
          </cell>
          <cell r="G472">
            <v>81</v>
          </cell>
        </row>
        <row r="473">
          <cell r="B473" t="str">
            <v>7440-47-3</v>
          </cell>
          <cell r="G473">
            <v>5.9</v>
          </cell>
        </row>
        <row r="474">
          <cell r="B474" t="str">
            <v>7440-50-8</v>
          </cell>
          <cell r="G474">
            <v>83</v>
          </cell>
        </row>
        <row r="475">
          <cell r="B475" t="str">
            <v>16984-48-8</v>
          </cell>
          <cell r="G475">
            <v>110</v>
          </cell>
        </row>
        <row r="476">
          <cell r="B476" t="str">
            <v>7439-96-5</v>
          </cell>
          <cell r="G476">
            <v>130</v>
          </cell>
        </row>
        <row r="477">
          <cell r="B477" t="str">
            <v>154-21-2</v>
          </cell>
          <cell r="G477">
            <v>0</v>
          </cell>
        </row>
        <row r="478">
          <cell r="B478" t="str">
            <v>7440-42-8</v>
          </cell>
          <cell r="G478">
            <v>72</v>
          </cell>
        </row>
        <row r="479">
          <cell r="B479" t="str">
            <v>7440-24-6</v>
          </cell>
          <cell r="G479">
            <v>210</v>
          </cell>
        </row>
        <row r="480">
          <cell r="B480" t="str">
            <v>928-36-9</v>
          </cell>
          <cell r="G480">
            <v>0</v>
          </cell>
        </row>
        <row r="481">
          <cell r="B481" t="str">
            <v>7440-39-3</v>
          </cell>
          <cell r="G481">
            <v>49.5</v>
          </cell>
        </row>
        <row r="482">
          <cell r="B482" t="str">
            <v>NVT</v>
          </cell>
          <cell r="G482">
            <v>90</v>
          </cell>
        </row>
        <row r="483">
          <cell r="B483" t="str">
            <v>24959-67-9</v>
          </cell>
          <cell r="G483">
            <v>0</v>
          </cell>
        </row>
        <row r="484">
          <cell r="B484" t="str">
            <v>103-90-2</v>
          </cell>
          <cell r="G484">
            <v>200</v>
          </cell>
        </row>
        <row r="485">
          <cell r="B485" t="str">
            <v>7440-48-4</v>
          </cell>
          <cell r="G485">
            <v>0.8</v>
          </cell>
        </row>
        <row r="486">
          <cell r="B486" t="str">
            <v>657-24-9</v>
          </cell>
          <cell r="G486">
            <v>85</v>
          </cell>
        </row>
        <row r="487">
          <cell r="B487" t="str">
            <v>7440-36-0</v>
          </cell>
          <cell r="G487">
            <v>1.9</v>
          </cell>
        </row>
        <row r="488">
          <cell r="B488" t="str">
            <v>NVT</v>
          </cell>
          <cell r="G488">
            <v>790</v>
          </cell>
        </row>
        <row r="489">
          <cell r="B489" t="str">
            <v>13252-13-6</v>
          </cell>
          <cell r="G489">
            <v>1.6E-2</v>
          </cell>
        </row>
        <row r="490">
          <cell r="B490" t="str">
            <v>8042-47-5</v>
          </cell>
          <cell r="G490">
            <v>1500</v>
          </cell>
        </row>
        <row r="491">
          <cell r="B491" t="str">
            <v>18496-25-8</v>
          </cell>
          <cell r="G491">
            <v>4600</v>
          </cell>
        </row>
        <row r="492">
          <cell r="B492" t="str">
            <v>7429-90-5</v>
          </cell>
          <cell r="G492">
            <v>63</v>
          </cell>
        </row>
        <row r="493">
          <cell r="B493" t="str">
            <v>14265-44-2</v>
          </cell>
          <cell r="G493">
            <v>4700</v>
          </cell>
        </row>
        <row r="494">
          <cell r="B494" t="str">
            <v>7440-66-6</v>
          </cell>
          <cell r="G494">
            <v>190</v>
          </cell>
        </row>
        <row r="495">
          <cell r="B495" t="str">
            <v>NVT</v>
          </cell>
          <cell r="G495">
            <v>10850</v>
          </cell>
        </row>
        <row r="496">
          <cell r="B496" t="str">
            <v>64-19-7</v>
          </cell>
          <cell r="G496">
            <v>15000</v>
          </cell>
        </row>
        <row r="497">
          <cell r="B497" t="str">
            <v>7439-95-4</v>
          </cell>
          <cell r="G497">
            <v>7900</v>
          </cell>
        </row>
        <row r="498">
          <cell r="B498" t="str">
            <v>NVT</v>
          </cell>
          <cell r="G498">
            <v>7.4</v>
          </cell>
        </row>
        <row r="499">
          <cell r="B499" t="str">
            <v>7439-89-6</v>
          </cell>
          <cell r="G499">
            <v>310</v>
          </cell>
        </row>
        <row r="500">
          <cell r="B500" t="str">
            <v>14798-03-9</v>
          </cell>
          <cell r="G500">
            <v>39000</v>
          </cell>
        </row>
        <row r="501">
          <cell r="B501" t="str">
            <v>NVT</v>
          </cell>
          <cell r="G501">
            <v>7000</v>
          </cell>
        </row>
        <row r="502">
          <cell r="B502" t="str">
            <v>07-09-40</v>
          </cell>
          <cell r="G502">
            <v>31000</v>
          </cell>
        </row>
        <row r="503">
          <cell r="B503" t="str">
            <v>7440-70-2</v>
          </cell>
          <cell r="G503">
            <v>59000</v>
          </cell>
        </row>
        <row r="504">
          <cell r="B504" t="str">
            <v>NVT</v>
          </cell>
          <cell r="G504">
            <v>48000</v>
          </cell>
        </row>
        <row r="505">
          <cell r="B505" t="str">
            <v>NVT</v>
          </cell>
          <cell r="G505">
            <v>48000</v>
          </cell>
        </row>
        <row r="506">
          <cell r="B506" t="str">
            <v>NVT</v>
          </cell>
          <cell r="G506">
            <v>81000</v>
          </cell>
        </row>
        <row r="507">
          <cell r="B507" t="str">
            <v>14808-79-8</v>
          </cell>
          <cell r="G507">
            <v>53000</v>
          </cell>
        </row>
        <row r="508">
          <cell r="B508" t="str">
            <v>7440-23-5</v>
          </cell>
          <cell r="G508">
            <v>130000</v>
          </cell>
        </row>
        <row r="509">
          <cell r="B509" t="str">
            <v>16887-00-6</v>
          </cell>
          <cell r="G509">
            <v>121000</v>
          </cell>
        </row>
      </sheetData>
      <sheetData sheetId="6">
        <row r="2">
          <cell r="A2" t="str">
            <v>101-21-3</v>
          </cell>
          <cell r="F2">
            <v>16.103741300753423</v>
          </cell>
        </row>
        <row r="3">
          <cell r="A3" t="str">
            <v>101-42-8</v>
          </cell>
          <cell r="F3">
            <v>38.441159255410959</v>
          </cell>
        </row>
        <row r="4">
          <cell r="A4" t="str">
            <v>104-40-5</v>
          </cell>
          <cell r="F4">
            <v>17.228610208663842</v>
          </cell>
        </row>
        <row r="5">
          <cell r="A5" t="str">
            <v>10605-21-7</v>
          </cell>
          <cell r="F5">
            <v>76.491983786643829</v>
          </cell>
        </row>
        <row r="6">
          <cell r="A6" t="str">
            <v>107-06-2</v>
          </cell>
          <cell r="F6">
            <v>3864.6079757453554</v>
          </cell>
        </row>
        <row r="7">
          <cell r="A7" t="str">
            <v>1071-83-6</v>
          </cell>
          <cell r="F7">
            <v>10412.441438752054</v>
          </cell>
        </row>
        <row r="8">
          <cell r="A8" t="str">
            <v>107534-96-3</v>
          </cell>
          <cell r="F8">
            <v>199.17914328287665</v>
          </cell>
        </row>
        <row r="9">
          <cell r="A9" t="str">
            <v>108-88-3</v>
          </cell>
          <cell r="F9">
            <v>77828.339268397322</v>
          </cell>
        </row>
        <row r="10">
          <cell r="A10" t="str">
            <v>110488-70-5</v>
          </cell>
          <cell r="F10">
            <v>261.66128798972602</v>
          </cell>
        </row>
        <row r="11">
          <cell r="A11" t="str">
            <v>111991-09-4</v>
          </cell>
          <cell r="F11">
            <v>0.64705479452054793</v>
          </cell>
        </row>
        <row r="12">
          <cell r="A12" t="str">
            <v>112410-23-8</v>
          </cell>
          <cell r="F12">
            <v>4.4308219178082187</v>
          </cell>
        </row>
        <row r="13">
          <cell r="A13" t="str">
            <v>114-07-8</v>
          </cell>
          <cell r="F13">
            <v>357.28319526033141</v>
          </cell>
        </row>
        <row r="14">
          <cell r="A14" t="str">
            <v>114-26-1</v>
          </cell>
          <cell r="F14">
            <v>26.349942419246577</v>
          </cell>
        </row>
        <row r="15">
          <cell r="A15" t="str">
            <v>115-29-7</v>
          </cell>
          <cell r="F15">
            <v>52.337161083932408</v>
          </cell>
        </row>
        <row r="16">
          <cell r="A16" t="str">
            <v>117-81-7</v>
          </cell>
          <cell r="F16">
            <v>7236.5430198758913</v>
          </cell>
        </row>
        <row r="17">
          <cell r="A17" t="str">
            <v>118-74-1</v>
          </cell>
          <cell r="F17">
            <v>42.568026370345891</v>
          </cell>
        </row>
        <row r="18">
          <cell r="A18" t="str">
            <v>119446-68-3</v>
          </cell>
          <cell r="F18">
            <v>85.351521333356175</v>
          </cell>
        </row>
        <row r="19">
          <cell r="A19" t="str">
            <v>1194-65-6</v>
          </cell>
          <cell r="F19">
            <v>96.202168944999983</v>
          </cell>
        </row>
        <row r="20">
          <cell r="A20" t="str">
            <v>120068-37-3</v>
          </cell>
          <cell r="F20">
            <v>1.4554337899315068</v>
          </cell>
        </row>
        <row r="21">
          <cell r="A21" t="str">
            <v>120-12-7</v>
          </cell>
          <cell r="F21">
            <v>170.43555190412539</v>
          </cell>
        </row>
        <row r="22">
          <cell r="A22" t="str">
            <v>120-36-5</v>
          </cell>
          <cell r="F22">
            <v>222.44814398171235</v>
          </cell>
        </row>
        <row r="23">
          <cell r="A23" t="str">
            <v>121552-61-2</v>
          </cell>
          <cell r="F23">
            <v>12.380907973561646</v>
          </cell>
        </row>
        <row r="24">
          <cell r="A24" t="str">
            <v>122-34-9</v>
          </cell>
          <cell r="F24">
            <v>1183.2153267245208</v>
          </cell>
        </row>
        <row r="25">
          <cell r="A25" t="str">
            <v>122-42-9</v>
          </cell>
          <cell r="F25">
            <v>16.103741300753423</v>
          </cell>
        </row>
        <row r="26">
          <cell r="A26" t="str">
            <v>123312-89-0</v>
          </cell>
          <cell r="F26">
            <v>3.6082191780821917</v>
          </cell>
        </row>
        <row r="27">
          <cell r="A27" t="str">
            <v>12427-38-2</v>
          </cell>
          <cell r="F27">
            <v>99.221863469041111</v>
          </cell>
        </row>
        <row r="28">
          <cell r="A28" t="str">
            <v>129-00-0</v>
          </cell>
          <cell r="F28">
            <v>45.161465842371101</v>
          </cell>
        </row>
        <row r="29">
          <cell r="A29" t="str">
            <v>131341-86-1</v>
          </cell>
          <cell r="F29">
            <v>1.5245064849315069</v>
          </cell>
        </row>
        <row r="30">
          <cell r="A30" t="str">
            <v>131860-33-8</v>
          </cell>
          <cell r="F30">
            <v>164.9347374428767</v>
          </cell>
        </row>
        <row r="31">
          <cell r="A31" t="str">
            <v>13457-18-6</v>
          </cell>
          <cell r="F31">
            <v>90.251147260273967</v>
          </cell>
        </row>
        <row r="32">
          <cell r="A32" t="str">
            <v>138261-41-3</v>
          </cell>
          <cell r="F32">
            <v>159.85906319041095</v>
          </cell>
        </row>
        <row r="33">
          <cell r="A33" t="str">
            <v>140-66-9</v>
          </cell>
          <cell r="F33">
            <v>94.41007194244601</v>
          </cell>
        </row>
        <row r="34">
          <cell r="A34" t="str">
            <v>1420-07-1</v>
          </cell>
          <cell r="F34">
            <v>8.4863540563013711</v>
          </cell>
        </row>
        <row r="35">
          <cell r="A35" t="str">
            <v>142459-58-3</v>
          </cell>
          <cell r="F35">
            <v>55.889817528013708</v>
          </cell>
        </row>
        <row r="36">
          <cell r="A36" t="str">
            <v>143390-89-0</v>
          </cell>
          <cell r="F36">
            <v>156.51487442917804</v>
          </cell>
        </row>
        <row r="37">
          <cell r="A37" t="str">
            <v>148-79-8</v>
          </cell>
          <cell r="F37">
            <v>62.022963368698626</v>
          </cell>
        </row>
        <row r="38">
          <cell r="A38" t="str">
            <v>15545-48-9</v>
          </cell>
          <cell r="F38">
            <v>64.414264948972615</v>
          </cell>
        </row>
        <row r="39">
          <cell r="A39" t="str">
            <v>15687-27-1</v>
          </cell>
          <cell r="F39">
            <v>8524.9734372311559</v>
          </cell>
        </row>
        <row r="40">
          <cell r="A40" t="str">
            <v>161050-58-4</v>
          </cell>
          <cell r="F40">
            <v>4.4308219178082187</v>
          </cell>
        </row>
        <row r="41">
          <cell r="A41" t="str">
            <v>1689-84-5</v>
          </cell>
          <cell r="F41">
            <v>98.550936068287669</v>
          </cell>
        </row>
        <row r="42">
          <cell r="A42" t="str">
            <v>1698-60-8</v>
          </cell>
          <cell r="F42">
            <v>459.50614426260279</v>
          </cell>
        </row>
        <row r="43">
          <cell r="A43" t="str">
            <v>19044-88-3</v>
          </cell>
          <cell r="F43">
            <v>111.64672564493151</v>
          </cell>
        </row>
        <row r="44">
          <cell r="A44" t="str">
            <v>1912-24-9</v>
          </cell>
          <cell r="F44">
            <v>1526.327719539863</v>
          </cell>
        </row>
        <row r="45">
          <cell r="A45" t="str">
            <v>1918-00-9</v>
          </cell>
          <cell r="F45">
            <v>104.06807254520547</v>
          </cell>
        </row>
        <row r="46">
          <cell r="A46" t="str">
            <v>1918-16-7</v>
          </cell>
          <cell r="F46">
            <v>182.73723617801369</v>
          </cell>
        </row>
        <row r="47">
          <cell r="A47" t="str">
            <v>19666-30-9</v>
          </cell>
          <cell r="F47">
            <v>8.4864683134931518</v>
          </cell>
        </row>
        <row r="48">
          <cell r="A48" t="str">
            <v>2032-65-7</v>
          </cell>
          <cell r="F48">
            <v>137.03488231041095</v>
          </cell>
        </row>
        <row r="49">
          <cell r="A49" t="str">
            <v>206-44-0</v>
          </cell>
          <cell r="F49">
            <v>13346.494336825055</v>
          </cell>
        </row>
        <row r="50">
          <cell r="A50" t="str">
            <v>207-08-9</v>
          </cell>
          <cell r="F50">
            <v>17.453483935316147</v>
          </cell>
        </row>
        <row r="51">
          <cell r="A51" t="str">
            <v>21087-64-9</v>
          </cell>
          <cell r="F51">
            <v>167.53738956239724</v>
          </cell>
        </row>
        <row r="52">
          <cell r="A52" t="str">
            <v>2164-08-1</v>
          </cell>
          <cell r="F52">
            <v>41.254023202397256</v>
          </cell>
        </row>
        <row r="53">
          <cell r="A53" t="str">
            <v>218-01-9</v>
          </cell>
          <cell r="F53">
            <v>115.84730702367118</v>
          </cell>
        </row>
        <row r="54">
          <cell r="A54" t="str">
            <v>22781-23-3</v>
          </cell>
          <cell r="F54">
            <v>26.349942419246577</v>
          </cell>
        </row>
        <row r="55">
          <cell r="A55" t="str">
            <v>2303-17-5</v>
          </cell>
          <cell r="F55">
            <v>43.966093410136992</v>
          </cell>
        </row>
        <row r="56">
          <cell r="A56" t="str">
            <v>23103-98-2</v>
          </cell>
          <cell r="F56">
            <v>26.349942419246577</v>
          </cell>
        </row>
        <row r="57">
          <cell r="A57" t="str">
            <v>23564-05-8</v>
          </cell>
          <cell r="F57">
            <v>62.022963368698626</v>
          </cell>
        </row>
        <row r="58">
          <cell r="A58" t="str">
            <v>23950-58-5</v>
          </cell>
          <cell r="F58">
            <v>51.189763482671239</v>
          </cell>
        </row>
        <row r="59">
          <cell r="A59" t="str">
            <v>24579-73-5</v>
          </cell>
          <cell r="F59">
            <v>144.21129024157534</v>
          </cell>
        </row>
        <row r="60">
          <cell r="A60" t="str">
            <v>25057-89-0</v>
          </cell>
          <cell r="F60">
            <v>333.35347297965757</v>
          </cell>
        </row>
        <row r="61">
          <cell r="A61" t="str">
            <v>26225-79-6</v>
          </cell>
          <cell r="F61">
            <v>474.10061822842471</v>
          </cell>
        </row>
        <row r="62">
          <cell r="A62" t="str">
            <v>2642-71-9</v>
          </cell>
          <cell r="F62">
            <v>27.34902237890411</v>
          </cell>
        </row>
        <row r="63">
          <cell r="A63" t="str">
            <v>2921-88-2</v>
          </cell>
          <cell r="F63">
            <v>436.99645720417806</v>
          </cell>
        </row>
        <row r="64">
          <cell r="A64" t="str">
            <v>29232-93-7</v>
          </cell>
          <cell r="F64">
            <v>27.927241556986299</v>
          </cell>
        </row>
        <row r="65">
          <cell r="A65" t="str">
            <v>298-04-4</v>
          </cell>
          <cell r="F65">
            <v>27.34902237890411</v>
          </cell>
        </row>
        <row r="66">
          <cell r="A66" t="str">
            <v>301-12-2</v>
          </cell>
          <cell r="F66">
            <v>27.34902237890411</v>
          </cell>
        </row>
        <row r="67">
          <cell r="A67" t="str">
            <v>3060-89-7</v>
          </cell>
          <cell r="F67">
            <v>38.441159255410959</v>
          </cell>
        </row>
        <row r="68">
          <cell r="A68" t="str">
            <v>309-00-2</v>
          </cell>
          <cell r="F68">
            <v>2.7684931506849315</v>
          </cell>
        </row>
        <row r="69">
          <cell r="A69" t="str">
            <v>330-54-1</v>
          </cell>
          <cell r="F69">
            <v>81.460337337602738</v>
          </cell>
        </row>
        <row r="70">
          <cell r="A70" t="str">
            <v>330-55-2</v>
          </cell>
          <cell r="F70">
            <v>86.333256766027404</v>
          </cell>
        </row>
        <row r="71">
          <cell r="A71" t="str">
            <v>333-41-5</v>
          </cell>
          <cell r="F71">
            <v>40.751145668356159</v>
          </cell>
        </row>
        <row r="72">
          <cell r="A72" t="str">
            <v>34123-59-6</v>
          </cell>
          <cell r="F72">
            <v>7305.813315251643</v>
          </cell>
        </row>
        <row r="73">
          <cell r="A73" t="str">
            <v>34256-82-1</v>
          </cell>
          <cell r="F73">
            <v>1461.9283050958218</v>
          </cell>
        </row>
        <row r="74">
          <cell r="A74" t="str">
            <v>34681-10-2</v>
          </cell>
          <cell r="F74">
            <v>26.349942419246577</v>
          </cell>
        </row>
        <row r="75">
          <cell r="A75" t="str">
            <v>35367-38-5</v>
          </cell>
          <cell r="F75">
            <v>2.9404794525342468</v>
          </cell>
        </row>
        <row r="76">
          <cell r="A76" t="str">
            <v>35554-44-0</v>
          </cell>
          <cell r="F76">
            <v>85.305608330821926</v>
          </cell>
        </row>
        <row r="77">
          <cell r="A77" t="str">
            <v>3653-48-3</v>
          </cell>
          <cell r="F77">
            <v>3362.3998121273976</v>
          </cell>
        </row>
        <row r="78">
          <cell r="A78" t="str">
            <v>36734-19-7</v>
          </cell>
          <cell r="F78">
            <v>79.1793976940411</v>
          </cell>
        </row>
        <row r="79">
          <cell r="A79" t="str">
            <v>40487-42-1</v>
          </cell>
          <cell r="F79">
            <v>599.17240210787656</v>
          </cell>
        </row>
        <row r="80">
          <cell r="A80" t="str">
            <v>41394-05-2</v>
          </cell>
          <cell r="F80">
            <v>183.49331383746573</v>
          </cell>
        </row>
        <row r="81">
          <cell r="A81" t="str">
            <v>41483-43-6</v>
          </cell>
          <cell r="F81">
            <v>12.22931155630137</v>
          </cell>
        </row>
        <row r="82">
          <cell r="A82" t="str">
            <v>470-90-6</v>
          </cell>
          <cell r="F82">
            <v>61.683684064246577</v>
          </cell>
        </row>
        <row r="83">
          <cell r="A83" t="str">
            <v>50-00-0</v>
          </cell>
          <cell r="F83">
            <v>1515.7183290689368</v>
          </cell>
        </row>
        <row r="84">
          <cell r="A84" t="str">
            <v>50-28-2</v>
          </cell>
          <cell r="F84">
            <v>12.849822166197793</v>
          </cell>
        </row>
        <row r="85">
          <cell r="A85" t="str">
            <v>50-29-3</v>
          </cell>
          <cell r="F85">
            <v>0.50753424657534252</v>
          </cell>
        </row>
        <row r="86">
          <cell r="A86" t="str">
            <v>50563-36-5</v>
          </cell>
          <cell r="F86">
            <v>100.08990741089042</v>
          </cell>
        </row>
        <row r="87">
          <cell r="A87" t="str">
            <v>51218-45-2</v>
          </cell>
          <cell r="F87">
            <v>265.27940080753422</v>
          </cell>
        </row>
        <row r="88">
          <cell r="A88" t="str">
            <v>52645-53-1</v>
          </cell>
          <cell r="F88">
            <v>5.1625363236301371</v>
          </cell>
        </row>
        <row r="89">
          <cell r="A89" t="str">
            <v>52888-80-9</v>
          </cell>
          <cell r="F89">
            <v>966.41611079287679</v>
          </cell>
        </row>
        <row r="90">
          <cell r="A90" t="str">
            <v>53112-28-0</v>
          </cell>
          <cell r="F90">
            <v>12.674243063150683</v>
          </cell>
        </row>
        <row r="91">
          <cell r="A91" t="str">
            <v>55219-65-3</v>
          </cell>
          <cell r="F91">
            <v>85.305608330821926</v>
          </cell>
        </row>
        <row r="92">
          <cell r="A92" t="str">
            <v>55-38-9</v>
          </cell>
          <cell r="F92">
            <v>162.84473154534248</v>
          </cell>
        </row>
        <row r="93">
          <cell r="A93" t="str">
            <v>563-12-2</v>
          </cell>
          <cell r="F93">
            <v>27.34902237890411</v>
          </cell>
        </row>
        <row r="94">
          <cell r="A94" t="str">
            <v>57-63-6</v>
          </cell>
          <cell r="F94">
            <v>3.7778954519387464</v>
          </cell>
        </row>
        <row r="95">
          <cell r="A95" t="str">
            <v>57837-19-1</v>
          </cell>
          <cell r="F95">
            <v>9.6244139566438349</v>
          </cell>
        </row>
        <row r="96">
          <cell r="A96" t="str">
            <v>57966-95-7</v>
          </cell>
          <cell r="F96">
            <v>95.650687023904112</v>
          </cell>
        </row>
        <row r="97">
          <cell r="A97" t="str">
            <v>58-89-9</v>
          </cell>
          <cell r="F97">
            <v>11.092013497260274</v>
          </cell>
        </row>
        <row r="98">
          <cell r="A98" t="str">
            <v>5915-41-3</v>
          </cell>
          <cell r="F98">
            <v>805.6021428594521</v>
          </cell>
        </row>
        <row r="99">
          <cell r="A99" t="str">
            <v>60207-90-1</v>
          </cell>
          <cell r="F99">
            <v>107.30803314321918</v>
          </cell>
        </row>
        <row r="100">
          <cell r="A100" t="str">
            <v>60-51-5</v>
          </cell>
          <cell r="F100">
            <v>88.772620909383562</v>
          </cell>
        </row>
        <row r="101">
          <cell r="A101" t="str">
            <v>608-93-5</v>
          </cell>
          <cell r="F101">
            <v>1194.0047300560559</v>
          </cell>
        </row>
        <row r="102">
          <cell r="A102" t="str">
            <v>62-73-7</v>
          </cell>
          <cell r="F102">
            <v>27.34902237890411</v>
          </cell>
        </row>
        <row r="103">
          <cell r="A103" t="str">
            <v>63-25-2</v>
          </cell>
          <cell r="F103">
            <v>26.349942419246577</v>
          </cell>
        </row>
        <row r="104">
          <cell r="A104" t="str">
            <v>66215-27-8</v>
          </cell>
          <cell r="F104">
            <v>1.2429863013698632</v>
          </cell>
        </row>
        <row r="105">
          <cell r="A105" t="str">
            <v>66332-96-5</v>
          </cell>
          <cell r="F105">
            <v>9.6244139566438349</v>
          </cell>
        </row>
        <row r="106">
          <cell r="A106" t="str">
            <v>67129-08-2</v>
          </cell>
          <cell r="F106">
            <v>680.36481417424659</v>
          </cell>
        </row>
        <row r="107">
          <cell r="A107" t="str">
            <v>67306-00-7</v>
          </cell>
          <cell r="F107">
            <v>18.971706103013702</v>
          </cell>
        </row>
        <row r="108">
          <cell r="A108" t="str">
            <v>67-66-3</v>
          </cell>
          <cell r="F108">
            <v>2023.3188007832275</v>
          </cell>
        </row>
        <row r="109">
          <cell r="A109" t="str">
            <v>67747-09-5</v>
          </cell>
          <cell r="F109">
            <v>31.672626784794517</v>
          </cell>
        </row>
        <row r="110">
          <cell r="A110" t="str">
            <v>69377-81-7</v>
          </cell>
          <cell r="F110">
            <v>34.95678082191781</v>
          </cell>
        </row>
        <row r="111">
          <cell r="A111" t="str">
            <v>70630-17-0</v>
          </cell>
          <cell r="F111">
            <v>14.942633134726032</v>
          </cell>
        </row>
        <row r="112">
          <cell r="A112" t="str">
            <v>709-98-8</v>
          </cell>
          <cell r="F112">
            <v>82.85413259650683</v>
          </cell>
        </row>
        <row r="113">
          <cell r="A113" t="str">
            <v>71-43-2</v>
          </cell>
          <cell r="F113">
            <v>108740.10648385414</v>
          </cell>
        </row>
        <row r="114">
          <cell r="A114" t="str">
            <v>738-70-5</v>
          </cell>
          <cell r="F114">
            <v>15317.1541769794</v>
          </cell>
        </row>
        <row r="115">
          <cell r="A115" t="str">
            <v>7439-89-6</v>
          </cell>
          <cell r="F115">
            <v>8803.6300055549345</v>
          </cell>
        </row>
        <row r="116">
          <cell r="A116" t="str">
            <v>7439-92-1</v>
          </cell>
          <cell r="F116">
            <v>19376.769530036716</v>
          </cell>
        </row>
        <row r="117">
          <cell r="A117" t="str">
            <v>7439-97-6</v>
          </cell>
          <cell r="F117">
            <v>433.62766762057885</v>
          </cell>
        </row>
        <row r="118">
          <cell r="A118" t="str">
            <v>7440-02-0</v>
          </cell>
          <cell r="F118">
            <v>32600.274763597103</v>
          </cell>
        </row>
        <row r="119">
          <cell r="A119" t="str">
            <v>7440-22-4</v>
          </cell>
          <cell r="F119">
            <v>10.502666080541845</v>
          </cell>
        </row>
        <row r="120">
          <cell r="A120" t="str">
            <v>7440-24-6</v>
          </cell>
          <cell r="F120">
            <v>58484.977523848545</v>
          </cell>
        </row>
        <row r="121">
          <cell r="A121" t="str">
            <v>7440-31-5</v>
          </cell>
          <cell r="F121">
            <v>2025.1667370107803</v>
          </cell>
        </row>
        <row r="122">
          <cell r="A122" t="str">
            <v>7440-36-0</v>
          </cell>
          <cell r="F122">
            <v>3765.9051637138869</v>
          </cell>
        </row>
        <row r="123">
          <cell r="A123" t="str">
            <v>7440-38-2</v>
          </cell>
          <cell r="F123">
            <v>407.0443154095891</v>
          </cell>
        </row>
        <row r="124">
          <cell r="A124" t="str">
            <v>7440-39-3</v>
          </cell>
          <cell r="F124">
            <v>263485.44359429448</v>
          </cell>
        </row>
        <row r="125">
          <cell r="A125" t="str">
            <v>7440-43-9</v>
          </cell>
          <cell r="F125">
            <v>2362.0015409950411</v>
          </cell>
        </row>
        <row r="126">
          <cell r="A126" t="str">
            <v>7440-47-3</v>
          </cell>
          <cell r="F126">
            <v>1218.420303281699</v>
          </cell>
        </row>
        <row r="127">
          <cell r="A127" t="str">
            <v>7440-48-4</v>
          </cell>
          <cell r="F127">
            <v>102.59693811255481</v>
          </cell>
        </row>
        <row r="128">
          <cell r="A128" t="str">
            <v>7440-50-8</v>
          </cell>
          <cell r="F128">
            <v>89475.666932470689</v>
          </cell>
        </row>
        <row r="129">
          <cell r="A129" t="str">
            <v>7440-62-2</v>
          </cell>
          <cell r="F129">
            <v>90.136261581890395</v>
          </cell>
        </row>
        <row r="130">
          <cell r="A130" t="str">
            <v>7440-66-6</v>
          </cell>
          <cell r="F130">
            <v>193560.26475378283</v>
          </cell>
        </row>
        <row r="131">
          <cell r="A131" t="str">
            <v>75-09-2</v>
          </cell>
          <cell r="F131">
            <v>8973.39697323978</v>
          </cell>
        </row>
        <row r="132">
          <cell r="A132" t="str">
            <v>75-99-0</v>
          </cell>
          <cell r="F132">
            <v>8.4863540563013711</v>
          </cell>
        </row>
        <row r="133">
          <cell r="A133" t="str">
            <v>76-44-8</v>
          </cell>
          <cell r="F133">
            <v>0.68493150684931514</v>
          </cell>
        </row>
        <row r="134">
          <cell r="A134" t="str">
            <v>79127-80-3</v>
          </cell>
          <cell r="F134">
            <v>26.349942419246577</v>
          </cell>
        </row>
        <row r="135">
          <cell r="A135" t="str">
            <v>81777-89-1</v>
          </cell>
          <cell r="F135">
            <v>8.4863540563013711</v>
          </cell>
        </row>
        <row r="136">
          <cell r="A136" t="str">
            <v>82558-50-7</v>
          </cell>
          <cell r="F136">
            <v>50.075118306643844</v>
          </cell>
        </row>
        <row r="137">
          <cell r="A137" t="str">
            <v>83164-33-4</v>
          </cell>
          <cell r="F137">
            <v>55.890921231438362</v>
          </cell>
        </row>
        <row r="138">
          <cell r="A138" t="str">
            <v>834-12-8</v>
          </cell>
          <cell r="F138">
            <v>3.6185420743835621</v>
          </cell>
        </row>
        <row r="139">
          <cell r="A139" t="str">
            <v>84-74-2</v>
          </cell>
          <cell r="F139">
            <v>1357.4448070656999</v>
          </cell>
        </row>
        <row r="140">
          <cell r="A140" t="str">
            <v>85-01-8</v>
          </cell>
          <cell r="F140">
            <v>958.92210504866614</v>
          </cell>
        </row>
        <row r="141">
          <cell r="A141" t="str">
            <v>85509-19-9</v>
          </cell>
          <cell r="F141">
            <v>85.305608330821926</v>
          </cell>
        </row>
        <row r="142">
          <cell r="A142" t="str">
            <v>86-50-0</v>
          </cell>
          <cell r="F142">
            <v>27.34902237890411</v>
          </cell>
        </row>
        <row r="143">
          <cell r="A143" t="str">
            <v>86-73-7</v>
          </cell>
          <cell r="F143">
            <v>37.519058134312466</v>
          </cell>
        </row>
        <row r="144">
          <cell r="A144" t="str">
            <v>87392-12-9</v>
          </cell>
          <cell r="F144">
            <v>1181.4886682752738</v>
          </cell>
        </row>
        <row r="145">
          <cell r="A145" t="str">
            <v>87674-68-8</v>
          </cell>
          <cell r="F145">
            <v>279.25281291698627</v>
          </cell>
        </row>
        <row r="146">
          <cell r="A146" t="str">
            <v>886-50-0</v>
          </cell>
          <cell r="F146">
            <v>4.804090019589041</v>
          </cell>
        </row>
        <row r="147">
          <cell r="A147" t="str">
            <v>88671-89-0</v>
          </cell>
          <cell r="F147">
            <v>88.23136175547944</v>
          </cell>
        </row>
        <row r="148">
          <cell r="A148" t="str">
            <v>90717-03-6</v>
          </cell>
          <cell r="F148">
            <v>145.00438356164381</v>
          </cell>
        </row>
        <row r="149">
          <cell r="A149" t="str">
            <v>91-20-3</v>
          </cell>
          <cell r="F149">
            <v>26159.98908517477</v>
          </cell>
        </row>
        <row r="150">
          <cell r="A150" t="str">
            <v>94125-34-5</v>
          </cell>
          <cell r="F150">
            <v>0.64705479452054793</v>
          </cell>
        </row>
        <row r="151">
          <cell r="A151" t="str">
            <v>94361-06-5</v>
          </cell>
          <cell r="F151">
            <v>85.305608330821926</v>
          </cell>
        </row>
        <row r="152">
          <cell r="A152" t="str">
            <v>94-75-7</v>
          </cell>
          <cell r="F152">
            <v>2344.9301717623284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icenc Acuña ICRA" id="{3B99FB32-FA1C-49FB-8724-8EAD8A4BB300}" userId="S::vacuna@icra.cat::bcbb6cfd-357b-44e8-b1f8-43c70b9e7e99" providerId="AD"/>
  <person displayName="Lluis Corominas ICRA" id="{F44C419D-779F-7845-9E82-B04F4290C94B}" userId="S::lcorominas@icra.cat::ffca962b-58bd-4c8b-b67f-cc345002fca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05-26T07:57:00.57" personId="{3B99FB32-FA1C-49FB-8724-8EAD8A4BB300}" id="{DE77241D-1D4C-424D-A4EC-B70CD08D8A60}">
    <text>TOTS ELS PRIMARIS</text>
  </threadedComment>
  <threadedComment ref="O1" dT="2022-05-26T07:57:21.68" personId="{3B99FB32-FA1C-49FB-8724-8EAD8A4BB300}" id="{063F69F4-1D61-47E1-9B87-4430E473E7BB}">
    <text>TOTS ELS SECUNDARIS NOMÉS PER MO I SENSE N NI P</text>
  </threadedComment>
  <threadedComment ref="V1" dT="2022-05-26T07:58:06.38" personId="{3B99FB32-FA1C-49FB-8724-8EAD8A4BB300}" id="{16FF357F-4BEE-4371-9EFF-FD026EF71099}">
    <text>ELS SECONDARIS AMB ELIMINACIÓ DE N</text>
  </threadedComment>
  <threadedComment ref="W1" dT="2022-05-26T07:58:24.65" personId="{3B99FB32-FA1C-49FB-8724-8EAD8A4BB300}" id="{91B371EE-9CAF-45C4-BF21-9EDF58149D4C}">
    <text>SECONDARIS AMB ELIMINACIÓ DE P</text>
  </threadedComment>
  <threadedComment ref="D20" dT="2022-05-27T09:26:04.02" personId="{F44C419D-779F-7845-9E82-B04F4290C94B}" id="{BEAF28E4-CAFD-FB4E-8010-3EE80729440F}">
    <text>Is this correct? In the paper Ihannah et al I see Bis(2-ethylhexyl)phthalate</text>
  </threadedComment>
  <threadedComment ref="D21" dT="2022-05-27T09:26:04.02" personId="{F44C419D-779F-7845-9E82-B04F4290C94B}" id="{1729A424-5D9B-47C6-9199-EE49F6978140}">
    <text>Is this correct? In the paper Ihannah et al I see Bis(2-ethylhexyl)phthalate</text>
  </threadedComment>
  <threadedComment ref="D22" dT="2022-05-27T09:26:04.02" personId="{F44C419D-779F-7845-9E82-B04F4290C94B}" id="{3F4D1E3F-0C4C-4E35-8C2F-6072EA40568A}">
    <text>Is this correct? In the paper Ihannah et al I see Bis(2-ethylhexyl)phthalate</text>
  </threadedComment>
  <threadedComment ref="D23" dT="2022-05-27T09:26:04.02" personId="{F44C419D-779F-7845-9E82-B04F4290C94B}" id="{F974477C-C232-430B-A4E7-1635F9B802F5}">
    <text>Is this correct? In the paper Ihannah et al I see Bis(2-ethylhexyl)phthalate</text>
  </threadedComment>
  <threadedComment ref="D24" dT="2022-05-27T09:26:04.02" personId="{F44C419D-779F-7845-9E82-B04F4290C94B}" id="{4FE6742A-0CD8-46B0-9E64-2A30A29D628B}">
    <text>Is this correct? In the paper Ihannah et al I see Bis(2-ethylhexyl)phthalate</text>
  </threadedComment>
  <threadedComment ref="D25" dT="2022-05-27T09:26:04.02" personId="{F44C419D-779F-7845-9E82-B04F4290C94B}" id="{7B327C03-AC25-476C-9921-4BA7D9677973}">
    <text>Is this correct? In the paper Ihannah et al I see Bis(2-ethylhexyl)phthalate</text>
  </threadedComment>
  <threadedComment ref="D26" dT="2022-05-27T09:26:04.02" personId="{F44C419D-779F-7845-9E82-B04F4290C94B}" id="{AA2A5003-0937-4270-BCA6-ECA6813990D8}">
    <text>Is this correct? In the paper Ihannah et al I see Bis(2-ethylhexyl)phthalate</text>
  </threadedComment>
  <threadedComment ref="D27" dT="2022-05-27T09:26:04.02" personId="{F44C419D-779F-7845-9E82-B04F4290C94B}" id="{F00A92BF-9FF4-4BD3-82BF-FC6673E6C497}">
    <text>Is this correct? In the paper Ihannah et al I see Bis(2-ethylhexyl)phthalate</text>
  </threadedComment>
  <threadedComment ref="D28" dT="2022-05-27T09:26:04.02" personId="{F44C419D-779F-7845-9E82-B04F4290C94B}" id="{B0489183-ECB9-40BA-8267-F4BDC8EBC83A}">
    <text>Is this correct? In the paper Ihannah et al I see Bis(2-ethylhexyl)phthalate</text>
  </threadedComment>
  <threadedComment ref="N491" dT="2022-05-27T08:58:37.68" personId="{F44C419D-779F-7845-9E82-B04F4290C94B}" id="{94814F0D-2DBB-8B4C-B832-1640E76DF63B}">
    <text xml:space="preserve">It was written: 9 o 35, 31; I made 3 lines
</text>
  </threadedComment>
  <threadedComment ref="N508" dT="2022-05-27T08:56:37.32" personId="{F44C419D-779F-7845-9E82-B04F4290C94B}" id="{C81AF7B9-5C8D-B44E-AB8F-75F2B7BC2BAD}">
    <text xml:space="preserve">It was written: 22-61, 87; I added 3 rows, one for 22, one for 61 and one for 87
</text>
  </threadedComment>
  <threadedComment ref="N786" dT="2022-05-27T08:54:55.50" personId="{F44C419D-779F-7845-9E82-B04F4290C94B}" id="{58421958-616E-AE42-B126-1BA0ED40869B}">
    <text xml:space="preserve">It was written 13-30, 23; I will add 3 entries; one for 13, one for 30 and one for 23
</text>
  </threadedComment>
  <threadedComment ref="N901" dT="2022-05-27T08:51:28.26" personId="{F44C419D-779F-7845-9E82-B04F4290C94B}" id="{8DC30D7D-9AC6-1A4C-AE6F-CA38E64851C4}">
    <text xml:space="preserve">It was written 50-90; I have split the 50 in one row and the 90 in the following row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scitotenv.2013.03.088" TargetMode="External"/><Relationship Id="rId21" Type="http://schemas.openxmlformats.org/officeDocument/2006/relationships/hyperlink" Target="https://doi.org/10.1111/wej.12371" TargetMode="External"/><Relationship Id="rId324" Type="http://schemas.openxmlformats.org/officeDocument/2006/relationships/hyperlink" Target="https://doi.org/10.1021/acs.est.5b05604" TargetMode="External"/><Relationship Id="rId531" Type="http://schemas.openxmlformats.org/officeDocument/2006/relationships/hyperlink" Target="https://doi.org/10.1007/s11356-013-2388-0" TargetMode="External"/><Relationship Id="rId629" Type="http://schemas.openxmlformats.org/officeDocument/2006/relationships/hyperlink" Target="http://www.jstor.org/stable/25042837" TargetMode="External"/><Relationship Id="rId170" Type="http://schemas.openxmlformats.org/officeDocument/2006/relationships/hyperlink" Target="http://www.jstor.org/stable/25042837" TargetMode="External"/><Relationship Id="rId268" Type="http://schemas.openxmlformats.org/officeDocument/2006/relationships/hyperlink" Target="https://doi.org/10.1016/S0045-6535(03)00591-5" TargetMode="External"/><Relationship Id="rId475" Type="http://schemas.openxmlformats.org/officeDocument/2006/relationships/hyperlink" Target="https://doi.org/10.2175/106143096X127695" TargetMode="External"/><Relationship Id="rId32" Type="http://schemas.openxmlformats.org/officeDocument/2006/relationships/hyperlink" Target="https://sci-hub.se/10.2307/25038362" TargetMode="External"/><Relationship Id="rId128" Type="http://schemas.openxmlformats.org/officeDocument/2006/relationships/hyperlink" Target="http://www.jstor.org/stable/25042837" TargetMode="External"/><Relationship Id="rId335" Type="http://schemas.openxmlformats.org/officeDocument/2006/relationships/hyperlink" Target="https://doi.org/10.1016/j.scitotenv.2020.142414" TargetMode="External"/><Relationship Id="rId542" Type="http://schemas.openxmlformats.org/officeDocument/2006/relationships/hyperlink" Target="http://www.jstor.org/stable/25042837" TargetMode="External"/><Relationship Id="rId181" Type="http://schemas.openxmlformats.org/officeDocument/2006/relationships/hyperlink" Target="https://doi.org/10.1016/0048-9697(79)90003-2" TargetMode="External"/><Relationship Id="rId402" Type="http://schemas.openxmlformats.org/officeDocument/2006/relationships/hyperlink" Target="http://www.jstor.org/stable/25042837" TargetMode="External"/><Relationship Id="rId279" Type="http://schemas.openxmlformats.org/officeDocument/2006/relationships/hyperlink" Target="http://dx.doi.org/10.1016/j.chemosphere.2013.10.062" TargetMode="External"/><Relationship Id="rId486" Type="http://schemas.openxmlformats.org/officeDocument/2006/relationships/hyperlink" Target="https://doi.org/10.1007/s11356-013-2388-0" TargetMode="External"/><Relationship Id="rId43" Type="http://schemas.openxmlformats.org/officeDocument/2006/relationships/hyperlink" Target="https://doi.org/10.1080/01919519508547537" TargetMode="External"/><Relationship Id="rId139" Type="http://schemas.openxmlformats.org/officeDocument/2006/relationships/hyperlink" Target="https://doi.org/10.1016/j.envpol.2016.07.037" TargetMode="External"/><Relationship Id="rId346" Type="http://schemas.openxmlformats.org/officeDocument/2006/relationships/hyperlink" Target="https://sci-hub.se/10.1016/j.chemosphere.2016.10.026" TargetMode="External"/><Relationship Id="rId553" Type="http://schemas.openxmlformats.org/officeDocument/2006/relationships/hyperlink" Target="https://doi.org/10.1016/j.jece.2021.105315" TargetMode="External"/><Relationship Id="rId192" Type="http://schemas.openxmlformats.org/officeDocument/2006/relationships/hyperlink" Target="https://sci-hub.se/10.1080/00139307309435517" TargetMode="External"/><Relationship Id="rId206" Type="http://schemas.openxmlformats.org/officeDocument/2006/relationships/hyperlink" Target="https://sci-hub.se/10.1016/j.scitotenv.2019.07.097" TargetMode="External"/><Relationship Id="rId413" Type="http://schemas.openxmlformats.org/officeDocument/2006/relationships/hyperlink" Target="https://sci-hub.se/10.1080/00139307309435517" TargetMode="External"/><Relationship Id="rId497" Type="http://schemas.openxmlformats.org/officeDocument/2006/relationships/hyperlink" Target="https://doi.org/10.1007/s11356-013-2388-0" TargetMode="External"/><Relationship Id="rId620" Type="http://schemas.openxmlformats.org/officeDocument/2006/relationships/hyperlink" Target="https://doi.org/10.1007/s11356-017-0568-z" TargetMode="External"/><Relationship Id="rId357" Type="http://schemas.openxmlformats.org/officeDocument/2006/relationships/hyperlink" Target="https://sci-hub.se/10.1016/S0304-3894(97)00093-9" TargetMode="External"/><Relationship Id="rId54" Type="http://schemas.openxmlformats.org/officeDocument/2006/relationships/hyperlink" Target="https://sci-hub.se/10.1065/espr2006.10.355" TargetMode="External"/><Relationship Id="rId217" Type="http://schemas.openxmlformats.org/officeDocument/2006/relationships/hyperlink" Target="https://doi.org/10.1111/wej.12371" TargetMode="External"/><Relationship Id="rId564" Type="http://schemas.openxmlformats.org/officeDocument/2006/relationships/hyperlink" Target="https://doi.org/10.1016/j.chemosphere.2007.10.006" TargetMode="External"/><Relationship Id="rId424" Type="http://schemas.openxmlformats.org/officeDocument/2006/relationships/hyperlink" Target="https://sci-hub.se/10.1080/00139307309435517" TargetMode="External"/><Relationship Id="rId631" Type="http://schemas.openxmlformats.org/officeDocument/2006/relationships/printerSettings" Target="../printerSettings/printerSettings1.bin"/><Relationship Id="rId270" Type="http://schemas.openxmlformats.org/officeDocument/2006/relationships/hyperlink" Target="https://doi.org/10.1016/S0045-6535(03)00591-5" TargetMode="External"/><Relationship Id="rId65" Type="http://schemas.openxmlformats.org/officeDocument/2006/relationships/hyperlink" Target="https://sci-hub.se/10.1016/b978-1-4832-8439-2.50219-4" TargetMode="External"/><Relationship Id="rId130" Type="http://schemas.openxmlformats.org/officeDocument/2006/relationships/hyperlink" Target="https://sci-hub.se/10.1016/j.scitotenv.2019.07.097" TargetMode="External"/><Relationship Id="rId368" Type="http://schemas.openxmlformats.org/officeDocument/2006/relationships/hyperlink" Target="https://doi.org/10.1016/0048-9697(79)90004-4" TargetMode="External"/><Relationship Id="rId575" Type="http://schemas.openxmlformats.org/officeDocument/2006/relationships/hyperlink" Target="https://doi.org/10.1016/j.chemosphere.2007.10.006" TargetMode="External"/><Relationship Id="rId228" Type="http://schemas.openxmlformats.org/officeDocument/2006/relationships/hyperlink" Target="https://doi.org/10.1016/0043-1354(73)90007-9" TargetMode="External"/><Relationship Id="rId435" Type="http://schemas.openxmlformats.org/officeDocument/2006/relationships/hyperlink" Target="https://sci-hub.se/10.1080/00139307309435517" TargetMode="External"/><Relationship Id="rId281" Type="http://schemas.openxmlformats.org/officeDocument/2006/relationships/hyperlink" Target="http://dx.doi.org/10.1016/j.chemosphere.2013.10.062" TargetMode="External"/><Relationship Id="rId502" Type="http://schemas.openxmlformats.org/officeDocument/2006/relationships/hyperlink" Target="http://www.jstor.org/stable/25042837" TargetMode="External"/><Relationship Id="rId76" Type="http://schemas.openxmlformats.org/officeDocument/2006/relationships/hyperlink" Target="https://sci-hub.se/10.1016/j.watres.2020.115653" TargetMode="External"/><Relationship Id="rId141" Type="http://schemas.openxmlformats.org/officeDocument/2006/relationships/hyperlink" Target="https://sci-hub.se/10.3358/shokueishi.43.49" TargetMode="External"/><Relationship Id="rId379" Type="http://schemas.openxmlformats.org/officeDocument/2006/relationships/hyperlink" Target="https://doi.org/10.1007/s11356-013-2388-0" TargetMode="External"/><Relationship Id="rId586" Type="http://schemas.openxmlformats.org/officeDocument/2006/relationships/hyperlink" Target="https://doi.org/10.2166/wpt.2011.0063" TargetMode="External"/><Relationship Id="rId7" Type="http://schemas.openxmlformats.org/officeDocument/2006/relationships/hyperlink" Target="https://doi.org/10.1007/s11356-016-7404-8" TargetMode="External"/><Relationship Id="rId239" Type="http://schemas.openxmlformats.org/officeDocument/2006/relationships/hyperlink" Target="https://doi.org/10.1016/j.chemosphere.2006.04.059" TargetMode="External"/><Relationship Id="rId446" Type="http://schemas.openxmlformats.org/officeDocument/2006/relationships/hyperlink" Target="https://sci-hub.se/10.1080/00139307309435517" TargetMode="External"/><Relationship Id="rId292" Type="http://schemas.openxmlformats.org/officeDocument/2006/relationships/hyperlink" Target="https://sci-hub.se/10.1016/j.jenvman.2020.110265" TargetMode="External"/><Relationship Id="rId306" Type="http://schemas.openxmlformats.org/officeDocument/2006/relationships/hyperlink" Target="https://doi.org/10.1016/0048-9697(79)90003-2" TargetMode="External"/><Relationship Id="rId87" Type="http://schemas.openxmlformats.org/officeDocument/2006/relationships/hyperlink" Target="https://sci-hub.se/10.1016/j.chemosphere.2012.12.042" TargetMode="External"/><Relationship Id="rId513" Type="http://schemas.openxmlformats.org/officeDocument/2006/relationships/hyperlink" Target="http://www.jstor.org/stable/25042837" TargetMode="External"/><Relationship Id="rId597" Type="http://schemas.openxmlformats.org/officeDocument/2006/relationships/hyperlink" Target="https://doi.org/10.1016/j.chemosphere.2007.10.006" TargetMode="External"/><Relationship Id="rId152" Type="http://schemas.openxmlformats.org/officeDocument/2006/relationships/hyperlink" Target="https://sci-hub.se/10.1016/j.foodcont.2011.06.011" TargetMode="External"/><Relationship Id="rId457" Type="http://schemas.openxmlformats.org/officeDocument/2006/relationships/hyperlink" Target="https://sci-hub.se/10.1080/00139307309435517" TargetMode="External"/><Relationship Id="rId14" Type="http://schemas.openxmlformats.org/officeDocument/2006/relationships/hyperlink" Target="http://dx.doi.org/10.1016/j.scitotenv.2012.11.057" TargetMode="External"/><Relationship Id="rId317" Type="http://schemas.openxmlformats.org/officeDocument/2006/relationships/hyperlink" Target="https://doi.org/10.1016/j.chemosphere.2013.09.045" TargetMode="External"/><Relationship Id="rId524" Type="http://schemas.openxmlformats.org/officeDocument/2006/relationships/hyperlink" Target="http://www.jstor.org/stable/25042837" TargetMode="External"/><Relationship Id="rId98" Type="http://schemas.openxmlformats.org/officeDocument/2006/relationships/hyperlink" Target="https://sci-hub.se/10.3390/ijerph120707300" TargetMode="External"/><Relationship Id="rId163" Type="http://schemas.openxmlformats.org/officeDocument/2006/relationships/hyperlink" Target="https://doi.org/10.1016/j.marpolbul.2016.08.043" TargetMode="External"/><Relationship Id="rId370" Type="http://schemas.openxmlformats.org/officeDocument/2006/relationships/hyperlink" Target="https://sci-hub.se/10.3390/w10091248" TargetMode="External"/><Relationship Id="rId230" Type="http://schemas.openxmlformats.org/officeDocument/2006/relationships/hyperlink" Target="https://doi.org/10.1016/j.watres.2008.07.019" TargetMode="External"/><Relationship Id="rId468" Type="http://schemas.openxmlformats.org/officeDocument/2006/relationships/hyperlink" Target="https://sci-hub.se/10.1021/ie0506466" TargetMode="External"/><Relationship Id="rId25" Type="http://schemas.openxmlformats.org/officeDocument/2006/relationships/hyperlink" Target="https://sci-hub.se/10.3390/w10091248" TargetMode="External"/><Relationship Id="rId328" Type="http://schemas.openxmlformats.org/officeDocument/2006/relationships/hyperlink" Target="https://doi.org/10.1016/j.scitotenv.2015.05.099" TargetMode="External"/><Relationship Id="rId535" Type="http://schemas.openxmlformats.org/officeDocument/2006/relationships/hyperlink" Target="http://www.jstor.org/stable/25042837" TargetMode="External"/><Relationship Id="rId174" Type="http://schemas.openxmlformats.org/officeDocument/2006/relationships/hyperlink" Target="https://doi.org/10.1111/wej.12371" TargetMode="External"/><Relationship Id="rId381" Type="http://schemas.openxmlformats.org/officeDocument/2006/relationships/hyperlink" Target="https://doi.org/10.1007/s11356-013-2388-0" TargetMode="External"/><Relationship Id="rId602" Type="http://schemas.openxmlformats.org/officeDocument/2006/relationships/hyperlink" Target="https://doi.org/10.1016/j.chemosphere.2007.10.006" TargetMode="External"/><Relationship Id="rId241" Type="http://schemas.openxmlformats.org/officeDocument/2006/relationships/hyperlink" Target="https://doi.org/10.1016/j.chemosphere.2006.04.059" TargetMode="External"/><Relationship Id="rId479" Type="http://schemas.openxmlformats.org/officeDocument/2006/relationships/hyperlink" Target="https://doi.org/10.1016/j.biortech.2004.12.024" TargetMode="External"/><Relationship Id="rId36" Type="http://schemas.openxmlformats.org/officeDocument/2006/relationships/hyperlink" Target="https://doi.org/10.1111/wej.12371" TargetMode="External"/><Relationship Id="rId339" Type="http://schemas.openxmlformats.org/officeDocument/2006/relationships/hyperlink" Target="https://doi.org/10.1007/s11356-011-0614-1" TargetMode="External"/><Relationship Id="rId546" Type="http://schemas.openxmlformats.org/officeDocument/2006/relationships/hyperlink" Target="https://doi.org/10.1080/19443994.2013.770232" TargetMode="External"/><Relationship Id="rId101" Type="http://schemas.openxmlformats.org/officeDocument/2006/relationships/hyperlink" Target="https://doi.org/10.1016/j.chemosphere.2013.09.045" TargetMode="External"/><Relationship Id="rId185" Type="http://schemas.openxmlformats.org/officeDocument/2006/relationships/hyperlink" Target="https://doi.org/10.1080/10934529.2013.781904" TargetMode="External"/><Relationship Id="rId406" Type="http://schemas.openxmlformats.org/officeDocument/2006/relationships/hyperlink" Target="http://www.jstor.org/stable/25042837" TargetMode="External"/><Relationship Id="rId9" Type="http://schemas.openxmlformats.org/officeDocument/2006/relationships/hyperlink" Target="http://dx.doi.org/10.1016/j.jenvman.2016.04.041" TargetMode="External"/><Relationship Id="rId210" Type="http://schemas.openxmlformats.org/officeDocument/2006/relationships/hyperlink" Target="https://sci-hub.se/10.1021/ie0506466" TargetMode="External"/><Relationship Id="rId392" Type="http://schemas.openxmlformats.org/officeDocument/2006/relationships/hyperlink" Target="http://www.jstor.org/stable/25042837" TargetMode="External"/><Relationship Id="rId448" Type="http://schemas.openxmlformats.org/officeDocument/2006/relationships/hyperlink" Target="https://sci-hub.se/10.1065/espr2006.10.355" TargetMode="External"/><Relationship Id="rId613" Type="http://schemas.openxmlformats.org/officeDocument/2006/relationships/hyperlink" Target="https://doi.org/10.3390/ijerph18031288" TargetMode="External"/><Relationship Id="rId252" Type="http://schemas.openxmlformats.org/officeDocument/2006/relationships/hyperlink" Target="https://doi.org/10.1016/j.biortech.2011.09.019" TargetMode="External"/><Relationship Id="rId294" Type="http://schemas.openxmlformats.org/officeDocument/2006/relationships/hyperlink" Target="https://doi.org/10.1016/j.watres.2018.04.053" TargetMode="External"/><Relationship Id="rId308" Type="http://schemas.openxmlformats.org/officeDocument/2006/relationships/hyperlink" Target="https://doi.org/10.1016/0048-9697(79)90003-2" TargetMode="External"/><Relationship Id="rId515" Type="http://schemas.openxmlformats.org/officeDocument/2006/relationships/hyperlink" Target="https://doi.org/10.1007/s11356-013-2388-0" TargetMode="External"/><Relationship Id="rId47" Type="http://schemas.openxmlformats.org/officeDocument/2006/relationships/hyperlink" Target="https://doi.org/10.1007/s42452-020-2392-1" TargetMode="External"/><Relationship Id="rId89" Type="http://schemas.openxmlformats.org/officeDocument/2006/relationships/hyperlink" Target="https://sci-hub.se/10.1016/j.scitotenv.2019.07.097" TargetMode="External"/><Relationship Id="rId112" Type="http://schemas.openxmlformats.org/officeDocument/2006/relationships/hyperlink" Target="https://doi.org/10.1016/0048-9697(79)90003-2" TargetMode="External"/><Relationship Id="rId154" Type="http://schemas.openxmlformats.org/officeDocument/2006/relationships/hyperlink" Target="https://sci-hub.se/10.1016/j.foodcont.2011.06.011" TargetMode="External"/><Relationship Id="rId361" Type="http://schemas.openxmlformats.org/officeDocument/2006/relationships/hyperlink" Target="https://doi.org/10.1111/wej.12371" TargetMode="External"/><Relationship Id="rId557" Type="http://schemas.openxmlformats.org/officeDocument/2006/relationships/hyperlink" Target="https://doi.org/10.2166/wst.2009.076" TargetMode="External"/><Relationship Id="rId599" Type="http://schemas.openxmlformats.org/officeDocument/2006/relationships/hyperlink" Target="https://doi.org/10.1016/j.chemosphere.2007.10.006" TargetMode="External"/><Relationship Id="rId196" Type="http://schemas.openxmlformats.org/officeDocument/2006/relationships/hyperlink" Target="https://sci-hub.se/10.1065/espr2006.10.355" TargetMode="External"/><Relationship Id="rId417" Type="http://schemas.openxmlformats.org/officeDocument/2006/relationships/hyperlink" Target="http://www.jstor.org/stable/25042837" TargetMode="External"/><Relationship Id="rId459" Type="http://schemas.openxmlformats.org/officeDocument/2006/relationships/hyperlink" Target="https://sci-hub.se/10.1065/espr2006.10.355" TargetMode="External"/><Relationship Id="rId624" Type="http://schemas.openxmlformats.org/officeDocument/2006/relationships/hyperlink" Target="https://doi.org/10.1016/S1872-0358(06)02001-X" TargetMode="External"/><Relationship Id="rId16" Type="http://schemas.openxmlformats.org/officeDocument/2006/relationships/hyperlink" Target="https://doi.org/10.1002/1521-4125(200105)24:5%3C519::AID-CEAT519%3E3.0.CO;2-P" TargetMode="External"/><Relationship Id="rId221" Type="http://schemas.openxmlformats.org/officeDocument/2006/relationships/hyperlink" Target="https://sci-hub.se/10.1016/b978-1-4832-8439-2.50219-4" TargetMode="External"/><Relationship Id="rId263" Type="http://schemas.openxmlformats.org/officeDocument/2006/relationships/hyperlink" Target="https://doi.org/10.1016/j.jhazmat.2010.10.080" TargetMode="External"/><Relationship Id="rId319" Type="http://schemas.openxmlformats.org/officeDocument/2006/relationships/hyperlink" Target="https://doi.org/10.1016/j.chemosphere.2013.09.045" TargetMode="External"/><Relationship Id="rId470" Type="http://schemas.openxmlformats.org/officeDocument/2006/relationships/hyperlink" Target="https://sci-hub.se/10.1021/ie0506466" TargetMode="External"/><Relationship Id="rId526" Type="http://schemas.openxmlformats.org/officeDocument/2006/relationships/hyperlink" Target="http://www.jstor.org/stable/25042837" TargetMode="External"/><Relationship Id="rId58" Type="http://schemas.openxmlformats.org/officeDocument/2006/relationships/hyperlink" Target="https://sci-hub.se/10.2307/25038362" TargetMode="External"/><Relationship Id="rId123" Type="http://schemas.openxmlformats.org/officeDocument/2006/relationships/hyperlink" Target="https://doi.org/10.1016/0043-1354(73)90007-9" TargetMode="External"/><Relationship Id="rId330" Type="http://schemas.openxmlformats.org/officeDocument/2006/relationships/hyperlink" Target="https://doi.org/10.1016/j.cej.2016.09.084" TargetMode="External"/><Relationship Id="rId568" Type="http://schemas.openxmlformats.org/officeDocument/2006/relationships/hyperlink" Target="https://doi.org/10.1016/j.chemosphere.2007.10.006" TargetMode="External"/><Relationship Id="rId165" Type="http://schemas.openxmlformats.org/officeDocument/2006/relationships/hyperlink" Target="https://doi.org/10.1016/S0043-1354(98)00119-5" TargetMode="External"/><Relationship Id="rId372" Type="http://schemas.openxmlformats.org/officeDocument/2006/relationships/hyperlink" Target="https://doi.org/10.1007/s11356-018-1915-7" TargetMode="External"/><Relationship Id="rId428" Type="http://schemas.openxmlformats.org/officeDocument/2006/relationships/hyperlink" Target="https://sci-hub.se/10.1080/00139307309435517" TargetMode="External"/><Relationship Id="rId232" Type="http://schemas.openxmlformats.org/officeDocument/2006/relationships/hyperlink" Target="https://doi.org/10.1016/0143-1471(81)90068-4" TargetMode="External"/><Relationship Id="rId274" Type="http://schemas.openxmlformats.org/officeDocument/2006/relationships/hyperlink" Target="http://dx.doi.org/10.1016/j.chemosphere.2013.10.062" TargetMode="External"/><Relationship Id="rId481" Type="http://schemas.openxmlformats.org/officeDocument/2006/relationships/hyperlink" Target="https://doi.org/10.1007/s11356-013-2388-0" TargetMode="External"/><Relationship Id="rId27" Type="http://schemas.openxmlformats.org/officeDocument/2006/relationships/hyperlink" Target="https://sci-hub.se/10.1021/ie0506466" TargetMode="External"/><Relationship Id="rId69" Type="http://schemas.openxmlformats.org/officeDocument/2006/relationships/hyperlink" Target="https://doi.org/10.1016/0048-9697(79)90004-4" TargetMode="External"/><Relationship Id="rId134" Type="http://schemas.openxmlformats.org/officeDocument/2006/relationships/hyperlink" Target="https://doi.org/10.1016/j.chemosphere.2014.03.074" TargetMode="External"/><Relationship Id="rId537" Type="http://schemas.openxmlformats.org/officeDocument/2006/relationships/hyperlink" Target="http://www.jstor.org/stable/25042837" TargetMode="External"/><Relationship Id="rId579" Type="http://schemas.openxmlformats.org/officeDocument/2006/relationships/hyperlink" Target="https://doi.org/10.1016/j.chemosphere.2007.10.006" TargetMode="External"/><Relationship Id="rId80" Type="http://schemas.openxmlformats.org/officeDocument/2006/relationships/hyperlink" Target="https://doi.org/10.1016/j.chemosphere.2010.02.060" TargetMode="External"/><Relationship Id="rId176" Type="http://schemas.openxmlformats.org/officeDocument/2006/relationships/hyperlink" Target="https://doi.org/10.1111/wej.12371" TargetMode="External"/><Relationship Id="rId341" Type="http://schemas.openxmlformats.org/officeDocument/2006/relationships/hyperlink" Target="https://doi.org/10.1016/j.scitotenv.2018.03.060" TargetMode="External"/><Relationship Id="rId383" Type="http://schemas.openxmlformats.org/officeDocument/2006/relationships/hyperlink" Target="https://doi.org/10.1007/s11356-013-2388-0" TargetMode="External"/><Relationship Id="rId439" Type="http://schemas.openxmlformats.org/officeDocument/2006/relationships/hyperlink" Target="http://www.jstor.org/stable/25042837" TargetMode="External"/><Relationship Id="rId590" Type="http://schemas.openxmlformats.org/officeDocument/2006/relationships/hyperlink" Target="https://doi.org/10.1016/j.chemosphere.2007.10.006" TargetMode="External"/><Relationship Id="rId604" Type="http://schemas.openxmlformats.org/officeDocument/2006/relationships/hyperlink" Target="https://doi.org/10.2166/wst.2004.0218" TargetMode="External"/><Relationship Id="rId201" Type="http://schemas.openxmlformats.org/officeDocument/2006/relationships/hyperlink" Target="https://doi.org/10.1111/wej.12371" TargetMode="External"/><Relationship Id="rId243" Type="http://schemas.openxmlformats.org/officeDocument/2006/relationships/hyperlink" Target="https://doi.org/10.1016/j.chemosphere.2006.04.059" TargetMode="External"/><Relationship Id="rId285" Type="http://schemas.openxmlformats.org/officeDocument/2006/relationships/hyperlink" Target="http://dx.doi.org/10.1016/j.chemosphere.2013.10.062" TargetMode="External"/><Relationship Id="rId450" Type="http://schemas.openxmlformats.org/officeDocument/2006/relationships/hyperlink" Target="https://sci-hub.se/10.1080/00139307309435517" TargetMode="External"/><Relationship Id="rId506" Type="http://schemas.openxmlformats.org/officeDocument/2006/relationships/hyperlink" Target="http://www.jstor.org/stable/25042837" TargetMode="External"/><Relationship Id="rId38" Type="http://schemas.openxmlformats.org/officeDocument/2006/relationships/hyperlink" Target="https://doi.org/10.1016/0048-9697(83)90002-5" TargetMode="External"/><Relationship Id="rId103" Type="http://schemas.openxmlformats.org/officeDocument/2006/relationships/hyperlink" Target="https://doi.org/10.1016/0048-9697(79)90003-2" TargetMode="External"/><Relationship Id="rId310" Type="http://schemas.openxmlformats.org/officeDocument/2006/relationships/hyperlink" Target="https://doi.org/10.1016/0043-1354(74)90099-2" TargetMode="External"/><Relationship Id="rId492" Type="http://schemas.openxmlformats.org/officeDocument/2006/relationships/hyperlink" Target="http://www.jstor.org/stable/25042837" TargetMode="External"/><Relationship Id="rId548" Type="http://schemas.openxmlformats.org/officeDocument/2006/relationships/hyperlink" Target="https://doi.org/10.1016/j.gsd.2020.100338" TargetMode="External"/><Relationship Id="rId91" Type="http://schemas.openxmlformats.org/officeDocument/2006/relationships/hyperlink" Target="https://sci-hub.se/10.1016/j.jhazmat.2017.01.057" TargetMode="External"/><Relationship Id="rId145" Type="http://schemas.openxmlformats.org/officeDocument/2006/relationships/hyperlink" Target="https://sci-hub.se/10.1016/j.foodcont.2011.06.011" TargetMode="External"/><Relationship Id="rId187" Type="http://schemas.openxmlformats.org/officeDocument/2006/relationships/hyperlink" Target="https://doi.org/10.1007/s42452-020-2392-1" TargetMode="External"/><Relationship Id="rId352" Type="http://schemas.openxmlformats.org/officeDocument/2006/relationships/hyperlink" Target="https://sci-hub.se/10.3390/ijerph120707300" TargetMode="External"/><Relationship Id="rId394" Type="http://schemas.openxmlformats.org/officeDocument/2006/relationships/hyperlink" Target="https://doi.org/10.2175/106143096X127695" TargetMode="External"/><Relationship Id="rId408" Type="http://schemas.openxmlformats.org/officeDocument/2006/relationships/hyperlink" Target="https://sci-hub.se/10.1080/00139307309435517" TargetMode="External"/><Relationship Id="rId615" Type="http://schemas.openxmlformats.org/officeDocument/2006/relationships/hyperlink" Target="https://doi.org/10.2166/9781780407876" TargetMode="External"/><Relationship Id="rId212" Type="http://schemas.openxmlformats.org/officeDocument/2006/relationships/hyperlink" Target="http://www.jstor.org/stable/25042837" TargetMode="External"/><Relationship Id="rId254" Type="http://schemas.openxmlformats.org/officeDocument/2006/relationships/hyperlink" Target="https://doi.org/10.1016/0048-9697(90)90069-7" TargetMode="External"/><Relationship Id="rId49" Type="http://schemas.openxmlformats.org/officeDocument/2006/relationships/hyperlink" Target="http://www.jstor.org/stable/25042837" TargetMode="External"/><Relationship Id="rId114" Type="http://schemas.openxmlformats.org/officeDocument/2006/relationships/hyperlink" Target="https://doi.org/10.1016/0048-9697(90)90070-B" TargetMode="External"/><Relationship Id="rId296" Type="http://schemas.openxmlformats.org/officeDocument/2006/relationships/hyperlink" Target="https://doi.org/10.1016/j.scitotenv.2015.05.099" TargetMode="External"/><Relationship Id="rId461" Type="http://schemas.openxmlformats.org/officeDocument/2006/relationships/hyperlink" Target="https://sci-hub.se/10.1080/00139307309435517" TargetMode="External"/><Relationship Id="rId517" Type="http://schemas.openxmlformats.org/officeDocument/2006/relationships/hyperlink" Target="http://www.jstor.org/stable/25042837" TargetMode="External"/><Relationship Id="rId559" Type="http://schemas.openxmlformats.org/officeDocument/2006/relationships/hyperlink" Target="https://doi.org/10.1080/01919510701459311" TargetMode="External"/><Relationship Id="rId60" Type="http://schemas.openxmlformats.org/officeDocument/2006/relationships/hyperlink" Target="https://doi.org/10.1111/wej.12371" TargetMode="External"/><Relationship Id="rId156" Type="http://schemas.openxmlformats.org/officeDocument/2006/relationships/hyperlink" Target="https://sci-hub.se/10.1016/j.foodcont.2011.06.011" TargetMode="External"/><Relationship Id="rId198" Type="http://schemas.openxmlformats.org/officeDocument/2006/relationships/hyperlink" Target="https://doi.org/10.1016/0048-9697(90)90070-B" TargetMode="External"/><Relationship Id="rId321" Type="http://schemas.openxmlformats.org/officeDocument/2006/relationships/hyperlink" Target="https://doi.org/10.1016/j.chemosphere.2013.09.045" TargetMode="External"/><Relationship Id="rId363" Type="http://schemas.openxmlformats.org/officeDocument/2006/relationships/hyperlink" Target="https://doi.org/10.1111/wej.12371" TargetMode="External"/><Relationship Id="rId419" Type="http://schemas.openxmlformats.org/officeDocument/2006/relationships/hyperlink" Target="https://sci-hub.se/10.1080/00139307309435517" TargetMode="External"/><Relationship Id="rId570" Type="http://schemas.openxmlformats.org/officeDocument/2006/relationships/hyperlink" Target="https://doi.org/10.1016/j.chemosphere.2007.10.006" TargetMode="External"/><Relationship Id="rId626" Type="http://schemas.openxmlformats.org/officeDocument/2006/relationships/hyperlink" Target="https://doi.org/10.1007/s00253-012-4326-3" TargetMode="External"/><Relationship Id="rId223" Type="http://schemas.openxmlformats.org/officeDocument/2006/relationships/hyperlink" Target="https://sci-hub.se/10.1016/b978-1-4832-8439-2.50219-4" TargetMode="External"/><Relationship Id="rId430" Type="http://schemas.openxmlformats.org/officeDocument/2006/relationships/hyperlink" Target="http://www.jstor.org/stable/25039577" TargetMode="External"/><Relationship Id="rId18" Type="http://schemas.openxmlformats.org/officeDocument/2006/relationships/hyperlink" Target="https://doi.org/10.1007/s11356-018-1915-4" TargetMode="External"/><Relationship Id="rId265" Type="http://schemas.openxmlformats.org/officeDocument/2006/relationships/hyperlink" Target="http://dx.doi.org/10.1016/j.scitotenv.2012.11.057" TargetMode="External"/><Relationship Id="rId472" Type="http://schemas.openxmlformats.org/officeDocument/2006/relationships/hyperlink" Target="https://sci-hub.se/10.1021/ie0506466" TargetMode="External"/><Relationship Id="rId528" Type="http://schemas.openxmlformats.org/officeDocument/2006/relationships/hyperlink" Target="http://www.jstor.org/stable/25042837" TargetMode="External"/><Relationship Id="rId125" Type="http://schemas.openxmlformats.org/officeDocument/2006/relationships/hyperlink" Target="https://doi.org/10.1016/0048-9697(79)90004-4" TargetMode="External"/><Relationship Id="rId167" Type="http://schemas.openxmlformats.org/officeDocument/2006/relationships/hyperlink" Target="https://doi.org/10.1007/s11356-018-1915-4" TargetMode="External"/><Relationship Id="rId332" Type="http://schemas.openxmlformats.org/officeDocument/2006/relationships/hyperlink" Target="https://doi.org/10.1016/j.chemosphere.2011.12.025" TargetMode="External"/><Relationship Id="rId374" Type="http://schemas.openxmlformats.org/officeDocument/2006/relationships/hyperlink" Target="https://doi.org/10.1007/s11356-013-2388-0" TargetMode="External"/><Relationship Id="rId581" Type="http://schemas.openxmlformats.org/officeDocument/2006/relationships/hyperlink" Target="https://doi.org/10.1016/j.jhazmat.2021.126820" TargetMode="External"/><Relationship Id="rId71" Type="http://schemas.openxmlformats.org/officeDocument/2006/relationships/hyperlink" Target="https://sci-hub.se/10.1016/j.jwpe.2019.01.005" TargetMode="External"/><Relationship Id="rId234" Type="http://schemas.openxmlformats.org/officeDocument/2006/relationships/hyperlink" Target="https://doi.org/10.1016/0143-1471(81)90068-4" TargetMode="External"/><Relationship Id="rId2" Type="http://schemas.openxmlformats.org/officeDocument/2006/relationships/hyperlink" Target="https://sci-hub.se/10.1016/j.jwpe.2019.01.005" TargetMode="External"/><Relationship Id="rId29" Type="http://schemas.openxmlformats.org/officeDocument/2006/relationships/hyperlink" Target="https://sci-hub.se/10.1065/espr2006.10.355" TargetMode="External"/><Relationship Id="rId276" Type="http://schemas.openxmlformats.org/officeDocument/2006/relationships/hyperlink" Target="http://dx.doi.org/10.1016/j.chemosphere.2013.10.062" TargetMode="External"/><Relationship Id="rId441" Type="http://schemas.openxmlformats.org/officeDocument/2006/relationships/hyperlink" Target="https://sci-hub.se/10.1080/00139307309435517" TargetMode="External"/><Relationship Id="rId483" Type="http://schemas.openxmlformats.org/officeDocument/2006/relationships/hyperlink" Target="https://doi.org/10.1007/s11356-013-2388-0" TargetMode="External"/><Relationship Id="rId539" Type="http://schemas.openxmlformats.org/officeDocument/2006/relationships/hyperlink" Target="https://doi.org/10.1016/S0141-0229(01)00402-1" TargetMode="External"/><Relationship Id="rId40" Type="http://schemas.openxmlformats.org/officeDocument/2006/relationships/hyperlink" Target="https://sci-hub.se/10.1016/b978-1-4832-8439-2.50219-4" TargetMode="External"/><Relationship Id="rId136" Type="http://schemas.openxmlformats.org/officeDocument/2006/relationships/hyperlink" Target="https://doi.org/10.1016/j.jhazmat.2018.04.011" TargetMode="External"/><Relationship Id="rId178" Type="http://schemas.openxmlformats.org/officeDocument/2006/relationships/hyperlink" Target="https://doi.org/10.1111/wej.12371" TargetMode="External"/><Relationship Id="rId301" Type="http://schemas.openxmlformats.org/officeDocument/2006/relationships/hyperlink" Target="https://doi.org/10.1111/j.1469-0691.2003.00739.x" TargetMode="External"/><Relationship Id="rId343" Type="http://schemas.openxmlformats.org/officeDocument/2006/relationships/hyperlink" Target="https://sci-hub.se/10.1021/es404129r" TargetMode="External"/><Relationship Id="rId550" Type="http://schemas.openxmlformats.org/officeDocument/2006/relationships/hyperlink" Target="https://doi.org/10.1016/j.jece.2021.105315" TargetMode="External"/><Relationship Id="rId82" Type="http://schemas.openxmlformats.org/officeDocument/2006/relationships/hyperlink" Target="https://doi.org/10.1111/j.1469-0691.2003.00739.x" TargetMode="External"/><Relationship Id="rId203" Type="http://schemas.openxmlformats.org/officeDocument/2006/relationships/hyperlink" Target="https://sci-hub.se/10.1016/b978-1-4832-8439-2.50219-4" TargetMode="External"/><Relationship Id="rId385" Type="http://schemas.openxmlformats.org/officeDocument/2006/relationships/hyperlink" Target="https://doi.org/10.1007/s11356-013-2388-0" TargetMode="External"/><Relationship Id="rId592" Type="http://schemas.openxmlformats.org/officeDocument/2006/relationships/hyperlink" Target="https://doi.org/10.1016/j.chemosphere.2007.10.006" TargetMode="External"/><Relationship Id="rId606" Type="http://schemas.openxmlformats.org/officeDocument/2006/relationships/hyperlink" Target="https://doi.org/10.1080/01919518708552148" TargetMode="External"/><Relationship Id="rId245" Type="http://schemas.openxmlformats.org/officeDocument/2006/relationships/hyperlink" Target="http://dx.doi.org/10.1016/j.biortech.2013.07.050" TargetMode="External"/><Relationship Id="rId287" Type="http://schemas.openxmlformats.org/officeDocument/2006/relationships/hyperlink" Target="http://dx.doi.org/10.1016/j.chemosphere.2013.10.062" TargetMode="External"/><Relationship Id="rId410" Type="http://schemas.openxmlformats.org/officeDocument/2006/relationships/hyperlink" Target="https://doi.org/10.2175/106143096X127695" TargetMode="External"/><Relationship Id="rId452" Type="http://schemas.openxmlformats.org/officeDocument/2006/relationships/hyperlink" Target="https://sci-hub.se/10.1021/ie0506466" TargetMode="External"/><Relationship Id="rId494" Type="http://schemas.openxmlformats.org/officeDocument/2006/relationships/hyperlink" Target="http://www.jstor.org/stable/25042837" TargetMode="External"/><Relationship Id="rId508" Type="http://schemas.openxmlformats.org/officeDocument/2006/relationships/hyperlink" Target="https://doi.org/10.1007/s11356-013-2388-0" TargetMode="External"/><Relationship Id="rId105" Type="http://schemas.openxmlformats.org/officeDocument/2006/relationships/hyperlink" Target="https://doi.org/10.1111/wej.12371" TargetMode="External"/><Relationship Id="rId147" Type="http://schemas.openxmlformats.org/officeDocument/2006/relationships/hyperlink" Target="https://sci-hub.se/10.1016/j.foodcont.2011.06.011" TargetMode="External"/><Relationship Id="rId312" Type="http://schemas.openxmlformats.org/officeDocument/2006/relationships/hyperlink" Target="https://doi.org/10.1016/j.watres.2016.08.011" TargetMode="External"/><Relationship Id="rId354" Type="http://schemas.openxmlformats.org/officeDocument/2006/relationships/hyperlink" Target="https://sci-hub.se/10.3390/ijerph120707300" TargetMode="External"/><Relationship Id="rId51" Type="http://schemas.openxmlformats.org/officeDocument/2006/relationships/hyperlink" Target="https://sci-hub.se/10.1021/ie0506466" TargetMode="External"/><Relationship Id="rId93" Type="http://schemas.openxmlformats.org/officeDocument/2006/relationships/hyperlink" Target="https://doi.org/10.1007/s11270-016-2756-8" TargetMode="External"/><Relationship Id="rId189" Type="http://schemas.openxmlformats.org/officeDocument/2006/relationships/hyperlink" Target="https://doi.org/10.5281/zenodo.1083857" TargetMode="External"/><Relationship Id="rId396" Type="http://schemas.openxmlformats.org/officeDocument/2006/relationships/hyperlink" Target="http://www.jstor.org/stable/25042837" TargetMode="External"/><Relationship Id="rId561" Type="http://schemas.openxmlformats.org/officeDocument/2006/relationships/hyperlink" Target="https://doi.org/10.1016/j.chemosphere.2007.10.006" TargetMode="External"/><Relationship Id="rId617" Type="http://schemas.openxmlformats.org/officeDocument/2006/relationships/hyperlink" Target="https://doi.org/10.1016/j.jhazmat.2008.05.132" TargetMode="External"/><Relationship Id="rId214" Type="http://schemas.openxmlformats.org/officeDocument/2006/relationships/hyperlink" Target="https://doi.org/10.1111/wej.12371" TargetMode="External"/><Relationship Id="rId256" Type="http://schemas.openxmlformats.org/officeDocument/2006/relationships/hyperlink" Target="https://doi.org/10.1016/0048-9697(90)90070-B" TargetMode="External"/><Relationship Id="rId298" Type="http://schemas.openxmlformats.org/officeDocument/2006/relationships/hyperlink" Target="https://doi.org/10.1016/j.chemosphere.2011.12.025" TargetMode="External"/><Relationship Id="rId421" Type="http://schemas.openxmlformats.org/officeDocument/2006/relationships/hyperlink" Target="https://sci-hub.se/10.1080/00139307309435517" TargetMode="External"/><Relationship Id="rId463" Type="http://schemas.openxmlformats.org/officeDocument/2006/relationships/hyperlink" Target="http://www.jstor.org/stable/25042837" TargetMode="External"/><Relationship Id="rId519" Type="http://schemas.openxmlformats.org/officeDocument/2006/relationships/hyperlink" Target="https://doi.org/10.1007/s11356-013-2388-0" TargetMode="External"/><Relationship Id="rId116" Type="http://schemas.openxmlformats.org/officeDocument/2006/relationships/hyperlink" Target="https://doi.org/10.1016/S0045-6535(03)00591-5" TargetMode="External"/><Relationship Id="rId158" Type="http://schemas.openxmlformats.org/officeDocument/2006/relationships/hyperlink" Target="https://doi.org/10.1016/j.jhazmat.2013.09.061" TargetMode="External"/><Relationship Id="rId323" Type="http://schemas.openxmlformats.org/officeDocument/2006/relationships/hyperlink" Target="https://doi.org/10.1016/j.scitotenv.2013.03.088" TargetMode="External"/><Relationship Id="rId530" Type="http://schemas.openxmlformats.org/officeDocument/2006/relationships/hyperlink" Target="https://doi.org/10.1007/s11356-013-2388-0" TargetMode="External"/><Relationship Id="rId20" Type="http://schemas.openxmlformats.org/officeDocument/2006/relationships/hyperlink" Target="https://doi.org/10.1111/wej.12371" TargetMode="External"/><Relationship Id="rId62" Type="http://schemas.openxmlformats.org/officeDocument/2006/relationships/hyperlink" Target="https://doi.org/10.1111/wej.12371" TargetMode="External"/><Relationship Id="rId365" Type="http://schemas.openxmlformats.org/officeDocument/2006/relationships/hyperlink" Target="https://doi.org/10.1080/01919519508547537" TargetMode="External"/><Relationship Id="rId572" Type="http://schemas.openxmlformats.org/officeDocument/2006/relationships/hyperlink" Target="https://doi.org/10.1016/j.chemosphere.2007.10.006" TargetMode="External"/><Relationship Id="rId628" Type="http://schemas.openxmlformats.org/officeDocument/2006/relationships/hyperlink" Target="http://www.jstor.org/stable/25042837" TargetMode="External"/><Relationship Id="rId225" Type="http://schemas.openxmlformats.org/officeDocument/2006/relationships/hyperlink" Target="https://doi.org/10.1007/s42452-020-2392-1" TargetMode="External"/><Relationship Id="rId267" Type="http://schemas.openxmlformats.org/officeDocument/2006/relationships/hyperlink" Target="https://doi.org/10.1016/j.watres.2020.116480" TargetMode="External"/><Relationship Id="rId432" Type="http://schemas.openxmlformats.org/officeDocument/2006/relationships/hyperlink" Target="https://doi.org/10.2175/WER.64.3.2" TargetMode="External"/><Relationship Id="rId474" Type="http://schemas.openxmlformats.org/officeDocument/2006/relationships/hyperlink" Target="https://doi.org/10.2175/106143096X127695" TargetMode="External"/><Relationship Id="rId127" Type="http://schemas.openxmlformats.org/officeDocument/2006/relationships/hyperlink" Target="https://sci-hub.se/10.3390/w10091248" TargetMode="External"/><Relationship Id="rId31" Type="http://schemas.openxmlformats.org/officeDocument/2006/relationships/hyperlink" Target="https://doi.org/10.1016/0048-9697(79)90003-2" TargetMode="External"/><Relationship Id="rId73" Type="http://schemas.openxmlformats.org/officeDocument/2006/relationships/hyperlink" Target="https://sci-hub.se/10.1016/j.watres.2020.115653" TargetMode="External"/><Relationship Id="rId169" Type="http://schemas.openxmlformats.org/officeDocument/2006/relationships/hyperlink" Target="https://sci-hub.se/10.1016/S0304-3894(97)00093-9" TargetMode="External"/><Relationship Id="rId334" Type="http://schemas.openxmlformats.org/officeDocument/2006/relationships/hyperlink" Target="https://doi.org/10.1016/j.jhazmat.2016.04.074" TargetMode="External"/><Relationship Id="rId376" Type="http://schemas.openxmlformats.org/officeDocument/2006/relationships/hyperlink" Target="http://www.jstor.org/stable/25042837" TargetMode="External"/><Relationship Id="rId541" Type="http://schemas.openxmlformats.org/officeDocument/2006/relationships/hyperlink" Target="https://doi.org/10.1016/j.scitotenv.2019.03.365" TargetMode="External"/><Relationship Id="rId583" Type="http://schemas.openxmlformats.org/officeDocument/2006/relationships/hyperlink" Target="https://doi.org/10.1080/01919512.2020.1735994" TargetMode="External"/><Relationship Id="rId4" Type="http://schemas.openxmlformats.org/officeDocument/2006/relationships/hyperlink" Target="https://doi.org/10.1128/AAC.1.4.358" TargetMode="External"/><Relationship Id="rId180" Type="http://schemas.openxmlformats.org/officeDocument/2006/relationships/hyperlink" Target="https://doi.org/10.1016/0048-9697(83)90002-5" TargetMode="External"/><Relationship Id="rId236" Type="http://schemas.openxmlformats.org/officeDocument/2006/relationships/hyperlink" Target="https://doi.org/10.1016/0143-1471(81)90068-4" TargetMode="External"/><Relationship Id="rId278" Type="http://schemas.openxmlformats.org/officeDocument/2006/relationships/hyperlink" Target="http://dx.doi.org/10.1016/j.chemosphere.2013.10.062" TargetMode="External"/><Relationship Id="rId401" Type="http://schemas.openxmlformats.org/officeDocument/2006/relationships/hyperlink" Target="https://sci-hub.se/10.1080/00139307309435517" TargetMode="External"/><Relationship Id="rId443" Type="http://schemas.openxmlformats.org/officeDocument/2006/relationships/hyperlink" Target="https://doi.org/10.2166/9781780407876" TargetMode="External"/><Relationship Id="rId303" Type="http://schemas.openxmlformats.org/officeDocument/2006/relationships/hyperlink" Target="https://doi.org/10.1016/j.clay.2017.12.026" TargetMode="External"/><Relationship Id="rId485" Type="http://schemas.openxmlformats.org/officeDocument/2006/relationships/hyperlink" Target="https://doi.org/10.1016/j.scitotenv.2019.03.365" TargetMode="External"/><Relationship Id="rId42" Type="http://schemas.openxmlformats.org/officeDocument/2006/relationships/hyperlink" Target="https://sci-hub.se/10.1016/b978-1-4832-8439-2.50219-4" TargetMode="External"/><Relationship Id="rId84" Type="http://schemas.openxmlformats.org/officeDocument/2006/relationships/hyperlink" Target="http://dx.doi.org/10.1016/j.scitotenv.2012.11.057" TargetMode="External"/><Relationship Id="rId138" Type="http://schemas.openxmlformats.org/officeDocument/2006/relationships/hyperlink" Target="https://doi.org/10.1016/j.scitotenv.2019.04.007" TargetMode="External"/><Relationship Id="rId345" Type="http://schemas.openxmlformats.org/officeDocument/2006/relationships/hyperlink" Target="https://sci-hub.se/10.1021/bk-2019-1319.ch004" TargetMode="External"/><Relationship Id="rId387" Type="http://schemas.openxmlformats.org/officeDocument/2006/relationships/hyperlink" Target="https://sci-hub.se/10.1080/00139307309435517" TargetMode="External"/><Relationship Id="rId510" Type="http://schemas.openxmlformats.org/officeDocument/2006/relationships/hyperlink" Target="http://www.jstor.org/stable/25042837" TargetMode="External"/><Relationship Id="rId552" Type="http://schemas.openxmlformats.org/officeDocument/2006/relationships/hyperlink" Target="https://doi.org/10.1016/j.jece.2021.105315" TargetMode="External"/><Relationship Id="rId594" Type="http://schemas.openxmlformats.org/officeDocument/2006/relationships/hyperlink" Target="https://doi.org/10.1016/j.chemosphere.2007.10.006" TargetMode="External"/><Relationship Id="rId608" Type="http://schemas.openxmlformats.org/officeDocument/2006/relationships/hyperlink" Target="https://doi.org/10.1016/j.chemosphere.2007.10.006" TargetMode="External"/><Relationship Id="rId191" Type="http://schemas.openxmlformats.org/officeDocument/2006/relationships/hyperlink" Target="https://doi.org/10.1023/A:1005922202681" TargetMode="External"/><Relationship Id="rId205" Type="http://schemas.openxmlformats.org/officeDocument/2006/relationships/hyperlink" Target="https://sci-hub.se/10.3390/w10091248" TargetMode="External"/><Relationship Id="rId247" Type="http://schemas.openxmlformats.org/officeDocument/2006/relationships/hyperlink" Target="https://doi.org/10.1016/j.scitotenv.2015.05.099" TargetMode="External"/><Relationship Id="rId412" Type="http://schemas.openxmlformats.org/officeDocument/2006/relationships/hyperlink" Target="https://doi.org/10.3390/ijerph18031288" TargetMode="External"/><Relationship Id="rId107" Type="http://schemas.openxmlformats.org/officeDocument/2006/relationships/hyperlink" Target="https://doi.org/10.1111/wej.12371" TargetMode="External"/><Relationship Id="rId289" Type="http://schemas.openxmlformats.org/officeDocument/2006/relationships/hyperlink" Target="https://doi.org/10.1016/j.ibiod.2016.10.035" TargetMode="External"/><Relationship Id="rId454" Type="http://schemas.openxmlformats.org/officeDocument/2006/relationships/hyperlink" Target="https://doi.org/10.1007/s11356-018-1915-4" TargetMode="External"/><Relationship Id="rId496" Type="http://schemas.openxmlformats.org/officeDocument/2006/relationships/hyperlink" Target="http://www.jstor.org/stable/25042837" TargetMode="External"/><Relationship Id="rId11" Type="http://schemas.openxmlformats.org/officeDocument/2006/relationships/hyperlink" Target="https://doi.org/10.1093/infdis/129.Supplement_2.S123" TargetMode="External"/><Relationship Id="rId53" Type="http://schemas.openxmlformats.org/officeDocument/2006/relationships/hyperlink" Target="https://doi.org/10.1016/j.biortech.2004.12.024" TargetMode="External"/><Relationship Id="rId149" Type="http://schemas.openxmlformats.org/officeDocument/2006/relationships/hyperlink" Target="https://sci-hub.se/10.1016/j.foodcont.2011.06.011" TargetMode="External"/><Relationship Id="rId314" Type="http://schemas.openxmlformats.org/officeDocument/2006/relationships/hyperlink" Target="https://doi.org/10.1016/0043-1354(74)90099-2" TargetMode="External"/><Relationship Id="rId356" Type="http://schemas.openxmlformats.org/officeDocument/2006/relationships/hyperlink" Target="http://dx.doi.org/10.4236/oje.2016.62006" TargetMode="External"/><Relationship Id="rId398" Type="http://schemas.openxmlformats.org/officeDocument/2006/relationships/hyperlink" Target="https://sci-hub.se/10.1080/00139307309435517" TargetMode="External"/><Relationship Id="rId521" Type="http://schemas.openxmlformats.org/officeDocument/2006/relationships/hyperlink" Target="https://doi.org/10.1007/s11356-013-2388-0" TargetMode="External"/><Relationship Id="rId563" Type="http://schemas.openxmlformats.org/officeDocument/2006/relationships/hyperlink" Target="https://doi.org/10.1016/j.chemosphere.2007.10.006" TargetMode="External"/><Relationship Id="rId619" Type="http://schemas.openxmlformats.org/officeDocument/2006/relationships/hyperlink" Target="https://doi.org/10.3390/ijerph18031288" TargetMode="External"/><Relationship Id="rId95" Type="http://schemas.openxmlformats.org/officeDocument/2006/relationships/hyperlink" Target="https://sci-hub.se/10.1080/00139307309435517" TargetMode="External"/><Relationship Id="rId160" Type="http://schemas.openxmlformats.org/officeDocument/2006/relationships/hyperlink" Target="https://sci-hub.se/10.1080/00139307309435517" TargetMode="External"/><Relationship Id="rId216" Type="http://schemas.openxmlformats.org/officeDocument/2006/relationships/hyperlink" Target="https://doi.org/10.1111/wej.12371" TargetMode="External"/><Relationship Id="rId423" Type="http://schemas.openxmlformats.org/officeDocument/2006/relationships/hyperlink" Target="https://doi.org/10.1007/s11356-013-2388-0" TargetMode="External"/><Relationship Id="rId258" Type="http://schemas.openxmlformats.org/officeDocument/2006/relationships/hyperlink" Target="https://doi.org/10.1016/j.biortech.2017.12.021" TargetMode="External"/><Relationship Id="rId465" Type="http://schemas.openxmlformats.org/officeDocument/2006/relationships/hyperlink" Target="https://doi.org/10.1007/s11356-018-1915-4" TargetMode="External"/><Relationship Id="rId630" Type="http://schemas.openxmlformats.org/officeDocument/2006/relationships/hyperlink" Target="http://www.jstor.org/stable/25042837" TargetMode="External"/><Relationship Id="rId22" Type="http://schemas.openxmlformats.org/officeDocument/2006/relationships/hyperlink" Target="https://doi.org/10.1007/s11356-018-1915-4" TargetMode="External"/><Relationship Id="rId64" Type="http://schemas.openxmlformats.org/officeDocument/2006/relationships/hyperlink" Target="https://sci-hub.se/10.1016/b978-1-4832-8439-2.50219-4" TargetMode="External"/><Relationship Id="rId118" Type="http://schemas.openxmlformats.org/officeDocument/2006/relationships/hyperlink" Target="https://sci-hub.se/10.1016/b978-1-4832-8439-2.50219-4" TargetMode="External"/><Relationship Id="rId325" Type="http://schemas.openxmlformats.org/officeDocument/2006/relationships/hyperlink" Target="https://doi.org/10.1016/j.scitotenv.2013.03.088" TargetMode="External"/><Relationship Id="rId367" Type="http://schemas.openxmlformats.org/officeDocument/2006/relationships/hyperlink" Target="https://doi.org/10.1016/0043-1354(73)90007-9" TargetMode="External"/><Relationship Id="rId532" Type="http://schemas.openxmlformats.org/officeDocument/2006/relationships/hyperlink" Target="https://doi.org/10.1007/s11356-013-2388-0" TargetMode="External"/><Relationship Id="rId574" Type="http://schemas.openxmlformats.org/officeDocument/2006/relationships/hyperlink" Target="https://doi.org/10.1016/j.chemosphere.2007.10.006" TargetMode="External"/><Relationship Id="rId171" Type="http://schemas.openxmlformats.org/officeDocument/2006/relationships/hyperlink" Target="https://doi.org/10.1016/0048-9697(79)90003-2" TargetMode="External"/><Relationship Id="rId227" Type="http://schemas.openxmlformats.org/officeDocument/2006/relationships/hyperlink" Target="https://sci-hub.se/10.3390/w10091248" TargetMode="External"/><Relationship Id="rId269" Type="http://schemas.openxmlformats.org/officeDocument/2006/relationships/hyperlink" Target="https://doi.org/10.1016/S0045-6535(03)00591-5" TargetMode="External"/><Relationship Id="rId434" Type="http://schemas.openxmlformats.org/officeDocument/2006/relationships/hyperlink" Target="https://sci-hub.se/10.1080/00139307309435517" TargetMode="External"/><Relationship Id="rId476" Type="http://schemas.openxmlformats.org/officeDocument/2006/relationships/hyperlink" Target="https://doi.org/10.2175/106143096X127695" TargetMode="External"/><Relationship Id="rId33" Type="http://schemas.openxmlformats.org/officeDocument/2006/relationships/hyperlink" Target="https://doi.org/10.1111/wej.12371" TargetMode="External"/><Relationship Id="rId129" Type="http://schemas.openxmlformats.org/officeDocument/2006/relationships/hyperlink" Target="http://www.jstor.org/stable/25042837" TargetMode="External"/><Relationship Id="rId280" Type="http://schemas.openxmlformats.org/officeDocument/2006/relationships/hyperlink" Target="http://dx.doi.org/10.1016/j.chemosphere.2013.10.062" TargetMode="External"/><Relationship Id="rId336" Type="http://schemas.openxmlformats.org/officeDocument/2006/relationships/hyperlink" Target="https://sci-hub.se/10.1002/etc.27" TargetMode="External"/><Relationship Id="rId501" Type="http://schemas.openxmlformats.org/officeDocument/2006/relationships/hyperlink" Target="http://www.jstor.org/stable/25042837" TargetMode="External"/><Relationship Id="rId543" Type="http://schemas.openxmlformats.org/officeDocument/2006/relationships/hyperlink" Target="http://www.jstor.org/stable/25042837" TargetMode="External"/><Relationship Id="rId75" Type="http://schemas.openxmlformats.org/officeDocument/2006/relationships/hyperlink" Target="https://sci-hub.se/10.1016/j.watres.2020.115653" TargetMode="External"/><Relationship Id="rId140" Type="http://schemas.openxmlformats.org/officeDocument/2006/relationships/hyperlink" Target="https://sci-hub.se/10.3358/shokueishi.43.49" TargetMode="External"/><Relationship Id="rId182" Type="http://schemas.openxmlformats.org/officeDocument/2006/relationships/hyperlink" Target="https://sci-hub.se/10.1016/b978-1-4832-8439-2.50219-4" TargetMode="External"/><Relationship Id="rId378" Type="http://schemas.openxmlformats.org/officeDocument/2006/relationships/hyperlink" Target="https://doi.org/10.1016/j.chemosphere.2018.11.182" TargetMode="External"/><Relationship Id="rId403" Type="http://schemas.openxmlformats.org/officeDocument/2006/relationships/hyperlink" Target="http://www.jstor.org/stable/25042837" TargetMode="External"/><Relationship Id="rId585" Type="http://schemas.openxmlformats.org/officeDocument/2006/relationships/hyperlink" Target="https://doi.org/10.1016/j.chemosphere.2007.10.006" TargetMode="External"/><Relationship Id="rId6" Type="http://schemas.openxmlformats.org/officeDocument/2006/relationships/hyperlink" Target="https://doi.org/10.1111/j.1469-0691.2003.00739.x" TargetMode="External"/><Relationship Id="rId238" Type="http://schemas.openxmlformats.org/officeDocument/2006/relationships/hyperlink" Target="https://doi.org/10.1016/j.chemosphere.2006.04.059" TargetMode="External"/><Relationship Id="rId445" Type="http://schemas.openxmlformats.org/officeDocument/2006/relationships/hyperlink" Target="https://sci-hub.se/10.1065/espr2006.10.355" TargetMode="External"/><Relationship Id="rId487" Type="http://schemas.openxmlformats.org/officeDocument/2006/relationships/hyperlink" Target="https://doi.org/10.1007/s11356-013-2388-0" TargetMode="External"/><Relationship Id="rId610" Type="http://schemas.openxmlformats.org/officeDocument/2006/relationships/hyperlink" Target="https://doi.org/10.1016/j.chemosphere.2018.11.200" TargetMode="External"/><Relationship Id="rId291" Type="http://schemas.openxmlformats.org/officeDocument/2006/relationships/hyperlink" Target="http://www.jstor.org/stable/25042837" TargetMode="External"/><Relationship Id="rId305" Type="http://schemas.openxmlformats.org/officeDocument/2006/relationships/hyperlink" Target="https://doi.org/10.1016/0048-9697(79)90003-2" TargetMode="External"/><Relationship Id="rId347" Type="http://schemas.openxmlformats.org/officeDocument/2006/relationships/hyperlink" Target="https://sci-hub.se/10.1016/j.chemosphere.2016.10.026" TargetMode="External"/><Relationship Id="rId512" Type="http://schemas.openxmlformats.org/officeDocument/2006/relationships/hyperlink" Target="http://www.jstor.org/stable/25042837" TargetMode="External"/><Relationship Id="rId44" Type="http://schemas.openxmlformats.org/officeDocument/2006/relationships/hyperlink" Target="https://doi.org/10.1007/978-3-0348-7238-6_7" TargetMode="External"/><Relationship Id="rId86" Type="http://schemas.openxmlformats.org/officeDocument/2006/relationships/hyperlink" Target="https://doi.org/10.1016/j.jelechem.2017.11.067" TargetMode="External"/><Relationship Id="rId151" Type="http://schemas.openxmlformats.org/officeDocument/2006/relationships/hyperlink" Target="https://sci-hub.se/10.1016/j.foodcont.2011.06.011" TargetMode="External"/><Relationship Id="rId389" Type="http://schemas.openxmlformats.org/officeDocument/2006/relationships/hyperlink" Target="http://www.jstor.org/stable/25042837" TargetMode="External"/><Relationship Id="rId554" Type="http://schemas.openxmlformats.org/officeDocument/2006/relationships/hyperlink" Target="https://doi.org/10.1016/j.jece.2021.105315" TargetMode="External"/><Relationship Id="rId596" Type="http://schemas.openxmlformats.org/officeDocument/2006/relationships/hyperlink" Target="https://doi.org/10.1016/j.chemosphere.2007.10.006" TargetMode="External"/><Relationship Id="rId193" Type="http://schemas.openxmlformats.org/officeDocument/2006/relationships/hyperlink" Target="https://sci-hub.se/10.1021/ie0506466" TargetMode="External"/><Relationship Id="rId207" Type="http://schemas.openxmlformats.org/officeDocument/2006/relationships/hyperlink" Target="https://sci-hub.se/10.1016/j.jhazmat.2017.01.057" TargetMode="External"/><Relationship Id="rId249" Type="http://schemas.openxmlformats.org/officeDocument/2006/relationships/hyperlink" Target="https://doi.org/10.1016/0048-9697(90)90069-7" TargetMode="External"/><Relationship Id="rId414" Type="http://schemas.openxmlformats.org/officeDocument/2006/relationships/hyperlink" Target="http://www.jstor.org/stable/25042837" TargetMode="External"/><Relationship Id="rId456" Type="http://schemas.openxmlformats.org/officeDocument/2006/relationships/hyperlink" Target="https://sci-hub.se/10.1065/espr2006.10.355" TargetMode="External"/><Relationship Id="rId498" Type="http://schemas.openxmlformats.org/officeDocument/2006/relationships/hyperlink" Target="http://www.jstor.org/stable/25042837" TargetMode="External"/><Relationship Id="rId621" Type="http://schemas.openxmlformats.org/officeDocument/2006/relationships/hyperlink" Target="https://doi.org/10.1016/j.seppur.2006.05.013" TargetMode="External"/><Relationship Id="rId13" Type="http://schemas.openxmlformats.org/officeDocument/2006/relationships/hyperlink" Target="http://dx.doi.org/10.1016/j.scitotenv.2012.11.057" TargetMode="External"/><Relationship Id="rId109" Type="http://schemas.openxmlformats.org/officeDocument/2006/relationships/hyperlink" Target="https://doi.org/10.1111/wej.12371" TargetMode="External"/><Relationship Id="rId260" Type="http://schemas.openxmlformats.org/officeDocument/2006/relationships/hyperlink" Target="https://doi.org/10.1007/s00253-012-4326-3" TargetMode="External"/><Relationship Id="rId316" Type="http://schemas.openxmlformats.org/officeDocument/2006/relationships/hyperlink" Target="http://dx.doi.org/10.1016/j.chemosphere.2013.10.062" TargetMode="External"/><Relationship Id="rId523" Type="http://schemas.openxmlformats.org/officeDocument/2006/relationships/hyperlink" Target="http://www.jstor.org/stable/25042837" TargetMode="External"/><Relationship Id="rId55" Type="http://schemas.openxmlformats.org/officeDocument/2006/relationships/hyperlink" Target="https://sci-hub.se/10.3390/ijerph120707300" TargetMode="External"/><Relationship Id="rId97" Type="http://schemas.openxmlformats.org/officeDocument/2006/relationships/hyperlink" Target="https://sci-hub.se/10.1065/espr2006.10.355" TargetMode="External"/><Relationship Id="rId120" Type="http://schemas.openxmlformats.org/officeDocument/2006/relationships/hyperlink" Target="https://sci-hub.se/10.1016/b978-1-4832-8439-2.50219-4" TargetMode="External"/><Relationship Id="rId358" Type="http://schemas.openxmlformats.org/officeDocument/2006/relationships/hyperlink" Target="https://sci-hub.se/10.2307/25038362" TargetMode="External"/><Relationship Id="rId565" Type="http://schemas.openxmlformats.org/officeDocument/2006/relationships/hyperlink" Target="https://doi.org/10.1016/j.chemosphere.2007.10.006" TargetMode="External"/><Relationship Id="rId162" Type="http://schemas.openxmlformats.org/officeDocument/2006/relationships/hyperlink" Target="https://sci-hub.se/10.1021/ie0506466" TargetMode="External"/><Relationship Id="rId218" Type="http://schemas.openxmlformats.org/officeDocument/2006/relationships/hyperlink" Target="https://doi.org/10.1111/wej.12371" TargetMode="External"/><Relationship Id="rId425" Type="http://schemas.openxmlformats.org/officeDocument/2006/relationships/hyperlink" Target="https://sci-hub.se/10.1080/00139307309435517" TargetMode="External"/><Relationship Id="rId467" Type="http://schemas.openxmlformats.org/officeDocument/2006/relationships/hyperlink" Target="https://sci-hub.se/10.1021/ie0506466" TargetMode="External"/><Relationship Id="rId632" Type="http://schemas.openxmlformats.org/officeDocument/2006/relationships/vmlDrawing" Target="../drawings/vmlDrawing1.vml"/><Relationship Id="rId271" Type="http://schemas.openxmlformats.org/officeDocument/2006/relationships/hyperlink" Target="https://doi.org/10.1016/S0045-6535(03)00591-5" TargetMode="External"/><Relationship Id="rId24" Type="http://schemas.openxmlformats.org/officeDocument/2006/relationships/hyperlink" Target="http://www.jstor.org/stable/25039577" TargetMode="External"/><Relationship Id="rId66" Type="http://schemas.openxmlformats.org/officeDocument/2006/relationships/hyperlink" Target="https://sci-hub.se/10.1016/b978-1-4832-8439-2.50219-4" TargetMode="External"/><Relationship Id="rId131" Type="http://schemas.openxmlformats.org/officeDocument/2006/relationships/hyperlink" Target="https://sci-hub.se/10.1016/j.jhazmat.2017.01.057" TargetMode="External"/><Relationship Id="rId327" Type="http://schemas.openxmlformats.org/officeDocument/2006/relationships/hyperlink" Target="https://doi.org/10.1016/j.scitotenv.2013.03.088" TargetMode="External"/><Relationship Id="rId369" Type="http://schemas.openxmlformats.org/officeDocument/2006/relationships/hyperlink" Target="https://sci-hub.se/10.1016/S0048-9697(02)00197-3" TargetMode="External"/><Relationship Id="rId534" Type="http://schemas.openxmlformats.org/officeDocument/2006/relationships/hyperlink" Target="http://www.jstor.org/stable/25042837" TargetMode="External"/><Relationship Id="rId576" Type="http://schemas.openxmlformats.org/officeDocument/2006/relationships/hyperlink" Target="https://doi.org/10.1016/j.chemosphere.2007.10.006" TargetMode="External"/><Relationship Id="rId173" Type="http://schemas.openxmlformats.org/officeDocument/2006/relationships/hyperlink" Target="https://doi.org/10.1111/wej.12371" TargetMode="External"/><Relationship Id="rId229" Type="http://schemas.openxmlformats.org/officeDocument/2006/relationships/hyperlink" Target="https://doi.org/10.1016/0043-1354(73)90007-9" TargetMode="External"/><Relationship Id="rId380" Type="http://schemas.openxmlformats.org/officeDocument/2006/relationships/hyperlink" Target="https://doi.org/10.1007/s11356-013-2388-0" TargetMode="External"/><Relationship Id="rId436" Type="http://schemas.openxmlformats.org/officeDocument/2006/relationships/hyperlink" Target="https://sci-hub.se/10.1080/00139307309435517" TargetMode="External"/><Relationship Id="rId601" Type="http://schemas.openxmlformats.org/officeDocument/2006/relationships/hyperlink" Target="https://doi.org/10.1016/j.chemosphere.2007.10.006" TargetMode="External"/><Relationship Id="rId240" Type="http://schemas.openxmlformats.org/officeDocument/2006/relationships/hyperlink" Target="https://doi.org/10.1016/j.chemosphere.2006.04.059" TargetMode="External"/><Relationship Id="rId478" Type="http://schemas.openxmlformats.org/officeDocument/2006/relationships/hyperlink" Target="https://doi.org/10.2175/106143096X127695" TargetMode="External"/><Relationship Id="rId35" Type="http://schemas.openxmlformats.org/officeDocument/2006/relationships/hyperlink" Target="https://doi.org/10.1111/wej.12371" TargetMode="External"/><Relationship Id="rId77" Type="http://schemas.openxmlformats.org/officeDocument/2006/relationships/hyperlink" Target="https://sci-hub.se/10.1016/j.watres.2020.115653" TargetMode="External"/><Relationship Id="rId100" Type="http://schemas.openxmlformats.org/officeDocument/2006/relationships/hyperlink" Target="https://sci-hub.se/10.1016/S0304-3894(97)00093-9" TargetMode="External"/><Relationship Id="rId282" Type="http://schemas.openxmlformats.org/officeDocument/2006/relationships/hyperlink" Target="http://dx.doi.org/10.1016/j.chemosphere.2013.10.062" TargetMode="External"/><Relationship Id="rId338" Type="http://schemas.openxmlformats.org/officeDocument/2006/relationships/hyperlink" Target="https://doi.org/10.1039/C2EM10950F" TargetMode="External"/><Relationship Id="rId503" Type="http://schemas.openxmlformats.org/officeDocument/2006/relationships/hyperlink" Target="https://doi.org/10.1007/s11356-013-2388-0" TargetMode="External"/><Relationship Id="rId545" Type="http://schemas.openxmlformats.org/officeDocument/2006/relationships/hyperlink" Target="https://doi.org/10.1016/j.jenvman.2021.112926" TargetMode="External"/><Relationship Id="rId587" Type="http://schemas.openxmlformats.org/officeDocument/2006/relationships/hyperlink" Target="https://doi.org/10.1016/j.chemosphere.2007.10.006" TargetMode="External"/><Relationship Id="rId8" Type="http://schemas.openxmlformats.org/officeDocument/2006/relationships/hyperlink" Target="http://dx.doi.org/10.1016/j.scitotenv.2017.02.107" TargetMode="External"/><Relationship Id="rId142" Type="http://schemas.openxmlformats.org/officeDocument/2006/relationships/hyperlink" Target="https://sci-hub.se/10.3358/shokueishi.43.49" TargetMode="External"/><Relationship Id="rId184" Type="http://schemas.openxmlformats.org/officeDocument/2006/relationships/hyperlink" Target="https://sci-hub.se/10.1016/b978-1-4832-8439-2.50219-4" TargetMode="External"/><Relationship Id="rId391" Type="http://schemas.openxmlformats.org/officeDocument/2006/relationships/hyperlink" Target="https://doi.org/10.1007/s11356-013-2388-0" TargetMode="External"/><Relationship Id="rId405" Type="http://schemas.openxmlformats.org/officeDocument/2006/relationships/hyperlink" Target="http://www.jstor.org/stable/25042837" TargetMode="External"/><Relationship Id="rId447" Type="http://schemas.openxmlformats.org/officeDocument/2006/relationships/hyperlink" Target="https://sci-hub.se/10.1080/00139307309435517" TargetMode="External"/><Relationship Id="rId612" Type="http://schemas.openxmlformats.org/officeDocument/2006/relationships/hyperlink" Target="https://doi.org/10.2166/wst.2004.0218" TargetMode="External"/><Relationship Id="rId251" Type="http://schemas.openxmlformats.org/officeDocument/2006/relationships/hyperlink" Target="https://doi.org/10.1016/j.chemosphere.2011.12.025" TargetMode="External"/><Relationship Id="rId489" Type="http://schemas.openxmlformats.org/officeDocument/2006/relationships/hyperlink" Target="http://www.jstor.org/stable/25042837" TargetMode="External"/><Relationship Id="rId46" Type="http://schemas.openxmlformats.org/officeDocument/2006/relationships/hyperlink" Target="https://sci-hub.se/10.1016/S0048-9697(02)00197-3" TargetMode="External"/><Relationship Id="rId293" Type="http://schemas.openxmlformats.org/officeDocument/2006/relationships/hyperlink" Target="https://doi.org/10.1016/j.chemosphere.2007.01.008" TargetMode="External"/><Relationship Id="rId307" Type="http://schemas.openxmlformats.org/officeDocument/2006/relationships/hyperlink" Target="https://doi.org/10.1016/0048-9697(79)90003-2" TargetMode="External"/><Relationship Id="rId349" Type="http://schemas.openxmlformats.org/officeDocument/2006/relationships/hyperlink" Target="https://sci-hub.se/10.1080/00139307309435517" TargetMode="External"/><Relationship Id="rId514" Type="http://schemas.openxmlformats.org/officeDocument/2006/relationships/hyperlink" Target="http://www.jstor.org/stable/25042837" TargetMode="External"/><Relationship Id="rId556" Type="http://schemas.openxmlformats.org/officeDocument/2006/relationships/hyperlink" Target="https://doi.org/10.2166/wst.2009.076" TargetMode="External"/><Relationship Id="rId88" Type="http://schemas.openxmlformats.org/officeDocument/2006/relationships/hyperlink" Target="https://sci-hub.se/10.1016/j.scitotenv.2013.10.026" TargetMode="External"/><Relationship Id="rId111" Type="http://schemas.openxmlformats.org/officeDocument/2006/relationships/hyperlink" Target="https://doi.org/10.1016/0048-9697(83)90002-5" TargetMode="External"/><Relationship Id="rId153" Type="http://schemas.openxmlformats.org/officeDocument/2006/relationships/hyperlink" Target="https://sci-hub.se/10.1016/j.foodcont.2011.06.011" TargetMode="External"/><Relationship Id="rId195" Type="http://schemas.openxmlformats.org/officeDocument/2006/relationships/hyperlink" Target="https://doi.org/10.1016/j.marpolbul.2016.08.043" TargetMode="External"/><Relationship Id="rId209" Type="http://schemas.openxmlformats.org/officeDocument/2006/relationships/hyperlink" Target="https://sci-hub.se/10.1021/ie0506466" TargetMode="External"/><Relationship Id="rId360" Type="http://schemas.openxmlformats.org/officeDocument/2006/relationships/hyperlink" Target="https://doi.org/10.1111/wej.12371" TargetMode="External"/><Relationship Id="rId416" Type="http://schemas.openxmlformats.org/officeDocument/2006/relationships/hyperlink" Target="https://sci-hub.se/10.1080/00139307309435517" TargetMode="External"/><Relationship Id="rId598" Type="http://schemas.openxmlformats.org/officeDocument/2006/relationships/hyperlink" Target="https://doi.org/10.1016/j.chemosphere.2007.10.006" TargetMode="External"/><Relationship Id="rId220" Type="http://schemas.openxmlformats.org/officeDocument/2006/relationships/hyperlink" Target="https://doi.org/10.1016/0048-9697(83)90002-5" TargetMode="External"/><Relationship Id="rId458" Type="http://schemas.openxmlformats.org/officeDocument/2006/relationships/hyperlink" Target="http://www.jstor.org/stable/25042837" TargetMode="External"/><Relationship Id="rId623" Type="http://schemas.openxmlformats.org/officeDocument/2006/relationships/hyperlink" Target="https://doi.org/10.1016/j.jenvman.2021.112926" TargetMode="External"/><Relationship Id="rId15" Type="http://schemas.openxmlformats.org/officeDocument/2006/relationships/hyperlink" Target="https://doi.org/10.1016/j.jwpe.2014.03.006" TargetMode="External"/><Relationship Id="rId57" Type="http://schemas.openxmlformats.org/officeDocument/2006/relationships/hyperlink" Target="http://www.jstor.org/stable/25042837" TargetMode="External"/><Relationship Id="rId262" Type="http://schemas.openxmlformats.org/officeDocument/2006/relationships/hyperlink" Target="https://doi.org/10.1016/j.clay.2017.12.026" TargetMode="External"/><Relationship Id="rId318" Type="http://schemas.openxmlformats.org/officeDocument/2006/relationships/hyperlink" Target="https://doi.org/10.1016/j.chemosphere.2013.09.045" TargetMode="External"/><Relationship Id="rId525" Type="http://schemas.openxmlformats.org/officeDocument/2006/relationships/hyperlink" Target="http://www.jstor.org/stable/25042837" TargetMode="External"/><Relationship Id="rId567" Type="http://schemas.openxmlformats.org/officeDocument/2006/relationships/hyperlink" Target="https://doi.org/10.1016/j.chemosphere.2007.10.006" TargetMode="External"/><Relationship Id="rId99" Type="http://schemas.openxmlformats.org/officeDocument/2006/relationships/hyperlink" Target="http://dx.doi.org/10.4236/oje.2016.62006" TargetMode="External"/><Relationship Id="rId122" Type="http://schemas.openxmlformats.org/officeDocument/2006/relationships/hyperlink" Target="https://doi.org/10.1016/0143-1471(81)90068-4" TargetMode="External"/><Relationship Id="rId164" Type="http://schemas.openxmlformats.org/officeDocument/2006/relationships/hyperlink" Target="https://sci-hub.se/10.1065/espr2006.10.355" TargetMode="External"/><Relationship Id="rId371" Type="http://schemas.openxmlformats.org/officeDocument/2006/relationships/hyperlink" Target="https://doi.org/10.1016/0043-1354(74)90099-2" TargetMode="External"/><Relationship Id="rId427" Type="http://schemas.openxmlformats.org/officeDocument/2006/relationships/hyperlink" Target="https://sci-hub.se/10.1080/00139307309435517" TargetMode="External"/><Relationship Id="rId469" Type="http://schemas.openxmlformats.org/officeDocument/2006/relationships/hyperlink" Target="https://doi.org/10.1007/s11356-018-1915-4" TargetMode="External"/><Relationship Id="rId634" Type="http://schemas.microsoft.com/office/2017/10/relationships/threadedComment" Target="../threadedComments/threadedComment1.xm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doi.org/10.1016/0043-1354(73)90007-9" TargetMode="External"/><Relationship Id="rId273" Type="http://schemas.openxmlformats.org/officeDocument/2006/relationships/hyperlink" Target="https://doi.org/10.1016/S0045-6535(03)00591-5" TargetMode="External"/><Relationship Id="rId329" Type="http://schemas.openxmlformats.org/officeDocument/2006/relationships/hyperlink" Target="https://doi.org/10.1016/j.jhazmat.2016.02.070" TargetMode="External"/><Relationship Id="rId480" Type="http://schemas.openxmlformats.org/officeDocument/2006/relationships/hyperlink" Target="https://doi.org/10.2175/106143096X127695" TargetMode="External"/><Relationship Id="rId536" Type="http://schemas.openxmlformats.org/officeDocument/2006/relationships/hyperlink" Target="https://doi.org/10.1007/s11356-013-2388-0" TargetMode="External"/><Relationship Id="rId68" Type="http://schemas.openxmlformats.org/officeDocument/2006/relationships/hyperlink" Target="https://doi.org/10.1016/0143-1471(81)90068-4" TargetMode="External"/><Relationship Id="rId133" Type="http://schemas.openxmlformats.org/officeDocument/2006/relationships/hyperlink" Target="http://www.jstor.org/stable/25042837" TargetMode="External"/><Relationship Id="rId175" Type="http://schemas.openxmlformats.org/officeDocument/2006/relationships/hyperlink" Target="https://doi.org/10.1111/wej.12371" TargetMode="External"/><Relationship Id="rId340" Type="http://schemas.openxmlformats.org/officeDocument/2006/relationships/hyperlink" Target="https://doi.org/10.1016/j.envpol.2014.09.019" TargetMode="External"/><Relationship Id="rId578" Type="http://schemas.openxmlformats.org/officeDocument/2006/relationships/hyperlink" Target="https://doi.org/10.1016/j.chemosphere.2007.10.006" TargetMode="External"/><Relationship Id="rId200" Type="http://schemas.openxmlformats.org/officeDocument/2006/relationships/hyperlink" Target="https://doi.org/10.1111/wej.12371" TargetMode="External"/><Relationship Id="rId382" Type="http://schemas.openxmlformats.org/officeDocument/2006/relationships/hyperlink" Target="https://doi.org/10.1007/s11356-013-2388-0" TargetMode="External"/><Relationship Id="rId438" Type="http://schemas.openxmlformats.org/officeDocument/2006/relationships/hyperlink" Target="http://www.jstor.org/stable/25042837" TargetMode="External"/><Relationship Id="rId603" Type="http://schemas.openxmlformats.org/officeDocument/2006/relationships/hyperlink" Target="https://doi.org/10.1016/j.chemosphere.2007.10.006" TargetMode="External"/><Relationship Id="rId242" Type="http://schemas.openxmlformats.org/officeDocument/2006/relationships/hyperlink" Target="https://doi.org/10.1016/j.chemosphere.2006.04.059" TargetMode="External"/><Relationship Id="rId284" Type="http://schemas.openxmlformats.org/officeDocument/2006/relationships/hyperlink" Target="http://dx.doi.org/10.1016/j.chemosphere.2013.10.062" TargetMode="External"/><Relationship Id="rId491" Type="http://schemas.openxmlformats.org/officeDocument/2006/relationships/hyperlink" Target="http://www.jstor.org/stable/25042837" TargetMode="External"/><Relationship Id="rId505" Type="http://schemas.openxmlformats.org/officeDocument/2006/relationships/hyperlink" Target="http://www.jstor.org/stable/25042837" TargetMode="External"/><Relationship Id="rId37" Type="http://schemas.openxmlformats.org/officeDocument/2006/relationships/hyperlink" Target="https://doi.org/10.1111/wej.12371" TargetMode="External"/><Relationship Id="rId79" Type="http://schemas.openxmlformats.org/officeDocument/2006/relationships/hyperlink" Target="https://sci-hub.se/10.1371/journal.pone.0053592" TargetMode="External"/><Relationship Id="rId102" Type="http://schemas.openxmlformats.org/officeDocument/2006/relationships/hyperlink" Target="http://www.jstor.org/stable/25042837" TargetMode="External"/><Relationship Id="rId144" Type="http://schemas.openxmlformats.org/officeDocument/2006/relationships/hyperlink" Target="https://sci-hub.se/10.1021/es8009309" TargetMode="External"/><Relationship Id="rId547" Type="http://schemas.openxmlformats.org/officeDocument/2006/relationships/hyperlink" Target="https://doi.org/10.1007/s11356-017-0568-z" TargetMode="External"/><Relationship Id="rId589" Type="http://schemas.openxmlformats.org/officeDocument/2006/relationships/hyperlink" Target="https://doi.org/10.1016/j.jhazmat.2013.09.022" TargetMode="External"/><Relationship Id="rId90" Type="http://schemas.openxmlformats.org/officeDocument/2006/relationships/hyperlink" Target="https://sci-hub.se/10.1016/j.scitotenv.2019.07.097" TargetMode="External"/><Relationship Id="rId186" Type="http://schemas.openxmlformats.org/officeDocument/2006/relationships/hyperlink" Target="https://doi.org/10.1007/BF03325957" TargetMode="External"/><Relationship Id="rId351" Type="http://schemas.openxmlformats.org/officeDocument/2006/relationships/hyperlink" Target="https://sci-hub.se/10.1065/espr2006.10.355" TargetMode="External"/><Relationship Id="rId393" Type="http://schemas.openxmlformats.org/officeDocument/2006/relationships/hyperlink" Target="https://doi.org/10.1007/s11356-013-2388-0" TargetMode="External"/><Relationship Id="rId407" Type="http://schemas.openxmlformats.org/officeDocument/2006/relationships/hyperlink" Target="https://doi.org/10.2175/106143096X127695" TargetMode="External"/><Relationship Id="rId449" Type="http://schemas.openxmlformats.org/officeDocument/2006/relationships/hyperlink" Target="https://sci-hub.se/10.1065/espr2006.10.355" TargetMode="External"/><Relationship Id="rId614" Type="http://schemas.openxmlformats.org/officeDocument/2006/relationships/hyperlink" Target="https://doi.org/10.1016/j.scitotenv.2019.03.365" TargetMode="External"/><Relationship Id="rId211" Type="http://schemas.openxmlformats.org/officeDocument/2006/relationships/hyperlink" Target="http://dx.doi.org/10.4236/oje.2016.62006" TargetMode="External"/><Relationship Id="rId253" Type="http://schemas.openxmlformats.org/officeDocument/2006/relationships/hyperlink" Target="https://doi.org/10.1016/0048-9697(90)90069-7" TargetMode="External"/><Relationship Id="rId295" Type="http://schemas.openxmlformats.org/officeDocument/2006/relationships/hyperlink" Target="https://sci-hub.se/10.1371/journal.pone.0053592" TargetMode="External"/><Relationship Id="rId309" Type="http://schemas.openxmlformats.org/officeDocument/2006/relationships/hyperlink" Target="https://doi.org/10.1021/es900965a" TargetMode="External"/><Relationship Id="rId460" Type="http://schemas.openxmlformats.org/officeDocument/2006/relationships/hyperlink" Target="https://sci-hub.se/10.1080/00139307309435517" TargetMode="External"/><Relationship Id="rId516" Type="http://schemas.openxmlformats.org/officeDocument/2006/relationships/hyperlink" Target="http://www.jstor.org/stable/25042837" TargetMode="External"/><Relationship Id="rId48" Type="http://schemas.openxmlformats.org/officeDocument/2006/relationships/hyperlink" Target="https://sci-hub.se/10.3390/w10091248" TargetMode="External"/><Relationship Id="rId113" Type="http://schemas.openxmlformats.org/officeDocument/2006/relationships/hyperlink" Target="https://doi.org/10.1016/0048-9697(90)90069-7" TargetMode="External"/><Relationship Id="rId320" Type="http://schemas.openxmlformats.org/officeDocument/2006/relationships/hyperlink" Target="https://doi.org/10.1016/j.chemosphere.2013.09.045" TargetMode="External"/><Relationship Id="rId558" Type="http://schemas.openxmlformats.org/officeDocument/2006/relationships/hyperlink" Target="https://doi.org/10.2166/wst.2009.076" TargetMode="External"/><Relationship Id="rId155" Type="http://schemas.openxmlformats.org/officeDocument/2006/relationships/hyperlink" Target="https://sci-hub.se/10.1016/j.foodcont.2011.06.011" TargetMode="External"/><Relationship Id="rId197" Type="http://schemas.openxmlformats.org/officeDocument/2006/relationships/hyperlink" Target="https://doi.org/10.1007/s11356-018-1915-4" TargetMode="External"/><Relationship Id="rId362" Type="http://schemas.openxmlformats.org/officeDocument/2006/relationships/hyperlink" Target="https://doi.org/10.1111/wej.12371" TargetMode="External"/><Relationship Id="rId418" Type="http://schemas.openxmlformats.org/officeDocument/2006/relationships/hyperlink" Target="https://doi.org/10.1007/s11356-013-2388-0" TargetMode="External"/><Relationship Id="rId625" Type="http://schemas.openxmlformats.org/officeDocument/2006/relationships/hyperlink" Target="https://doi.org/10.1007/s11356-013-2388-0" TargetMode="External"/><Relationship Id="rId222" Type="http://schemas.openxmlformats.org/officeDocument/2006/relationships/hyperlink" Target="https://sci-hub.se/10.1016/b978-1-4832-8439-2.50219-4" TargetMode="External"/><Relationship Id="rId264" Type="http://schemas.openxmlformats.org/officeDocument/2006/relationships/hyperlink" Target="http://dx.doi.org/10.1016/j.scitotenv.2012.11.057" TargetMode="External"/><Relationship Id="rId471" Type="http://schemas.openxmlformats.org/officeDocument/2006/relationships/hyperlink" Target="https://doi.org/10.1007/s11356-018-1915-4" TargetMode="External"/><Relationship Id="rId17" Type="http://schemas.openxmlformats.org/officeDocument/2006/relationships/hyperlink" Target="https://sci-hub.se/10.1021/ie0506466" TargetMode="External"/><Relationship Id="rId59" Type="http://schemas.openxmlformats.org/officeDocument/2006/relationships/hyperlink" Target="https://doi.org/10.1111/wej.12371" TargetMode="External"/><Relationship Id="rId124" Type="http://schemas.openxmlformats.org/officeDocument/2006/relationships/hyperlink" Target="https://sci-hub.se/10.1016/S0048-9697(02)00197-3" TargetMode="External"/><Relationship Id="rId527" Type="http://schemas.openxmlformats.org/officeDocument/2006/relationships/hyperlink" Target="https://doi.org/10.1007/s11356-013-2388-0" TargetMode="External"/><Relationship Id="rId569" Type="http://schemas.openxmlformats.org/officeDocument/2006/relationships/hyperlink" Target="https://doi.org/10.1016/j.chemosphere.2007.10.006" TargetMode="External"/><Relationship Id="rId70" Type="http://schemas.openxmlformats.org/officeDocument/2006/relationships/hyperlink" Target="https://sci-hub.se/10.3390/w10091248" TargetMode="External"/><Relationship Id="rId166" Type="http://schemas.openxmlformats.org/officeDocument/2006/relationships/hyperlink" Target="https://sci-hub.se/10.3390/ijerph120707300" TargetMode="External"/><Relationship Id="rId331" Type="http://schemas.openxmlformats.org/officeDocument/2006/relationships/hyperlink" Target="https://doi.org/10.1007/s11356-018-1915-4" TargetMode="External"/><Relationship Id="rId373" Type="http://schemas.openxmlformats.org/officeDocument/2006/relationships/hyperlink" Target="https://doi.org/10.1007/s11356-013-2388-0" TargetMode="External"/><Relationship Id="rId429" Type="http://schemas.openxmlformats.org/officeDocument/2006/relationships/hyperlink" Target="https://doi.org/10.2175/106143007X221490" TargetMode="External"/><Relationship Id="rId580" Type="http://schemas.openxmlformats.org/officeDocument/2006/relationships/hyperlink" Target="https://doi.org/10.1016/j.chemosphere.2007.10.006" TargetMode="External"/><Relationship Id="rId1" Type="http://schemas.openxmlformats.org/officeDocument/2006/relationships/hyperlink" Target="http://www.jstor.org/stable/25042837" TargetMode="External"/><Relationship Id="rId233" Type="http://schemas.openxmlformats.org/officeDocument/2006/relationships/hyperlink" Target="https://doi.org/10.1016/0143-1471(81)90068-4" TargetMode="External"/><Relationship Id="rId440" Type="http://schemas.openxmlformats.org/officeDocument/2006/relationships/hyperlink" Target="https://sci-hub.se/10.1080/00139307309435517" TargetMode="External"/><Relationship Id="rId28" Type="http://schemas.openxmlformats.org/officeDocument/2006/relationships/hyperlink" Target="https://sci-hub.se/10.1021/ie0506466" TargetMode="External"/><Relationship Id="rId275" Type="http://schemas.openxmlformats.org/officeDocument/2006/relationships/hyperlink" Target="http://dx.doi.org/10.1016/j.chemosphere.2013.10.062" TargetMode="External"/><Relationship Id="rId300" Type="http://schemas.openxmlformats.org/officeDocument/2006/relationships/hyperlink" Target="https://doi.org/10.1016/j.watres.2013.02.048" TargetMode="External"/><Relationship Id="rId482" Type="http://schemas.openxmlformats.org/officeDocument/2006/relationships/hyperlink" Target="https://doi.org/10.1007/s11356-013-2388-0" TargetMode="External"/><Relationship Id="rId538" Type="http://schemas.openxmlformats.org/officeDocument/2006/relationships/hyperlink" Target="http://www.jstor.org/stable/25042837" TargetMode="External"/><Relationship Id="rId81" Type="http://schemas.openxmlformats.org/officeDocument/2006/relationships/hyperlink" Target="https://sci-hub.se/10.1016/s0045-6535(99)00439-7" TargetMode="External"/><Relationship Id="rId135" Type="http://schemas.openxmlformats.org/officeDocument/2006/relationships/hyperlink" Target="https://doi.org/10.1016/j.envpol.2016.07.037" TargetMode="External"/><Relationship Id="rId177" Type="http://schemas.openxmlformats.org/officeDocument/2006/relationships/hyperlink" Target="https://doi.org/10.1111/wej.12371" TargetMode="External"/><Relationship Id="rId342" Type="http://schemas.openxmlformats.org/officeDocument/2006/relationships/hyperlink" Target="https://doi.org/10.1016/j.scitotenv.2018.03.060" TargetMode="External"/><Relationship Id="rId384" Type="http://schemas.openxmlformats.org/officeDocument/2006/relationships/hyperlink" Target="https://doi.org/10.1007/s11356-013-2388-0" TargetMode="External"/><Relationship Id="rId591" Type="http://schemas.openxmlformats.org/officeDocument/2006/relationships/hyperlink" Target="https://doi.org/10.1016/j.chemosphere.2007.10.006" TargetMode="External"/><Relationship Id="rId605" Type="http://schemas.openxmlformats.org/officeDocument/2006/relationships/hyperlink" Target="https://doi.org/10.1080/01919512.2020.1735994" TargetMode="External"/><Relationship Id="rId202" Type="http://schemas.openxmlformats.org/officeDocument/2006/relationships/hyperlink" Target="https://sci-hub.se/10.1016/b978-1-4832-8439-2.50219-4" TargetMode="External"/><Relationship Id="rId244" Type="http://schemas.openxmlformats.org/officeDocument/2006/relationships/hyperlink" Target="https://sci-hub.se/10.1371/journal.pone.0053592" TargetMode="External"/><Relationship Id="rId39" Type="http://schemas.openxmlformats.org/officeDocument/2006/relationships/hyperlink" Target="https://doi.org/10.1007/BF00249652" TargetMode="External"/><Relationship Id="rId286" Type="http://schemas.openxmlformats.org/officeDocument/2006/relationships/hyperlink" Target="http://dx.doi.org/10.1016/j.chemosphere.2013.10.062" TargetMode="External"/><Relationship Id="rId451" Type="http://schemas.openxmlformats.org/officeDocument/2006/relationships/hyperlink" Target="https://sci-hub.se/10.1080/00139307309435517" TargetMode="External"/><Relationship Id="rId493" Type="http://schemas.openxmlformats.org/officeDocument/2006/relationships/hyperlink" Target="https://doi.org/10.1007/s11356-013-2388-0" TargetMode="External"/><Relationship Id="rId507" Type="http://schemas.openxmlformats.org/officeDocument/2006/relationships/hyperlink" Target="http://www.jstor.org/stable/25042837" TargetMode="External"/><Relationship Id="rId549" Type="http://schemas.openxmlformats.org/officeDocument/2006/relationships/hyperlink" Target="https://doi.org/10.1007/s11356-017-0568-z" TargetMode="External"/><Relationship Id="rId50" Type="http://schemas.openxmlformats.org/officeDocument/2006/relationships/hyperlink" Target="https://sci-hub.se/10.1080/00139307309435517" TargetMode="External"/><Relationship Id="rId104" Type="http://schemas.openxmlformats.org/officeDocument/2006/relationships/hyperlink" Target="https://sci-hub.se/10.2307/25038362" TargetMode="External"/><Relationship Id="rId146" Type="http://schemas.openxmlformats.org/officeDocument/2006/relationships/hyperlink" Target="https://sci-hub.se/10.1016/j.foodcont.2011.06.011" TargetMode="External"/><Relationship Id="rId188" Type="http://schemas.openxmlformats.org/officeDocument/2006/relationships/hyperlink" Target="https://sci-hub.se/10.3390/w10091248" TargetMode="External"/><Relationship Id="rId311" Type="http://schemas.openxmlformats.org/officeDocument/2006/relationships/hyperlink" Target="https://doi.org/10.1016/0043-1354(74)90099-2" TargetMode="External"/><Relationship Id="rId353" Type="http://schemas.openxmlformats.org/officeDocument/2006/relationships/hyperlink" Target="https://sci-hub.se/10.3390/ijerph120707300" TargetMode="External"/><Relationship Id="rId395" Type="http://schemas.openxmlformats.org/officeDocument/2006/relationships/hyperlink" Target="https://sci-hub.se/10.1080/00139307309435517" TargetMode="External"/><Relationship Id="rId409" Type="http://schemas.openxmlformats.org/officeDocument/2006/relationships/hyperlink" Target="https://sci-hub.se/10.1080/00139307309435517" TargetMode="External"/><Relationship Id="rId560" Type="http://schemas.openxmlformats.org/officeDocument/2006/relationships/hyperlink" Target="https://doi.org/10.1080/01919510701459311" TargetMode="External"/><Relationship Id="rId92" Type="http://schemas.openxmlformats.org/officeDocument/2006/relationships/hyperlink" Target="https://doi.org/10.1016/j.watres.2019.115375" TargetMode="External"/><Relationship Id="rId213" Type="http://schemas.openxmlformats.org/officeDocument/2006/relationships/hyperlink" Target="https://sci-hub.se/10.2307/25038362" TargetMode="External"/><Relationship Id="rId420" Type="http://schemas.openxmlformats.org/officeDocument/2006/relationships/hyperlink" Target="https://doi.org/10.1007/s11270-016-2756-8" TargetMode="External"/><Relationship Id="rId616" Type="http://schemas.openxmlformats.org/officeDocument/2006/relationships/hyperlink" Target="https://doi.org/10.1016/j.scitotenv.2019.03.365" TargetMode="External"/><Relationship Id="rId255" Type="http://schemas.openxmlformats.org/officeDocument/2006/relationships/hyperlink" Target="https://doi.org/10.1016/0048-9697(90)90070-B" TargetMode="External"/><Relationship Id="rId297" Type="http://schemas.openxmlformats.org/officeDocument/2006/relationships/hyperlink" Target="https://doi.org/10.1016/j.scitotenv.2006.07.039" TargetMode="External"/><Relationship Id="rId462" Type="http://schemas.openxmlformats.org/officeDocument/2006/relationships/hyperlink" Target="https://sci-hub.se/10.1080/00139307309435517" TargetMode="External"/><Relationship Id="rId518" Type="http://schemas.openxmlformats.org/officeDocument/2006/relationships/hyperlink" Target="http://www.jstor.org/stable/25042837" TargetMode="External"/><Relationship Id="rId115" Type="http://schemas.openxmlformats.org/officeDocument/2006/relationships/hyperlink" Target="https://doi.org/10.1007/BF00249652" TargetMode="External"/><Relationship Id="rId157" Type="http://schemas.openxmlformats.org/officeDocument/2006/relationships/hyperlink" Target="https://sci-hub.se/10.1080/02772249409357991" TargetMode="External"/><Relationship Id="rId322" Type="http://schemas.openxmlformats.org/officeDocument/2006/relationships/hyperlink" Target="https://doi.org/10.1016/j.chemosphere.2013.09.045" TargetMode="External"/><Relationship Id="rId364" Type="http://schemas.openxmlformats.org/officeDocument/2006/relationships/hyperlink" Target="https://doi.org/10.1016/0048-9697(83)90002-5" TargetMode="External"/><Relationship Id="rId61" Type="http://schemas.openxmlformats.org/officeDocument/2006/relationships/hyperlink" Target="https://doi.org/10.1111/wej.12371" TargetMode="External"/><Relationship Id="rId199" Type="http://schemas.openxmlformats.org/officeDocument/2006/relationships/hyperlink" Target="https://doi.org/10.1016/0048-9697(79)90003-2" TargetMode="External"/><Relationship Id="rId571" Type="http://schemas.openxmlformats.org/officeDocument/2006/relationships/hyperlink" Target="https://doi.org/10.1016/j.chemosphere.2007.10.006" TargetMode="External"/><Relationship Id="rId627" Type="http://schemas.openxmlformats.org/officeDocument/2006/relationships/hyperlink" Target="http://www.jstor.org/stable/25042837" TargetMode="External"/><Relationship Id="rId19" Type="http://schemas.openxmlformats.org/officeDocument/2006/relationships/hyperlink" Target="https://doi.org/10.2175/WER.64.3.2" TargetMode="External"/><Relationship Id="rId224" Type="http://schemas.openxmlformats.org/officeDocument/2006/relationships/hyperlink" Target="https://doi.org/10.1080/10934529.2013.781904" TargetMode="External"/><Relationship Id="rId266" Type="http://schemas.openxmlformats.org/officeDocument/2006/relationships/hyperlink" Target="https://doi.org/10.1016/j.cej.2019.123093" TargetMode="External"/><Relationship Id="rId431" Type="http://schemas.openxmlformats.org/officeDocument/2006/relationships/hyperlink" Target="http://www.jstor.org/stable/25042837" TargetMode="External"/><Relationship Id="rId473" Type="http://schemas.openxmlformats.org/officeDocument/2006/relationships/hyperlink" Target="https://sci-hub.se/10.1021/ie0506466" TargetMode="External"/><Relationship Id="rId529" Type="http://schemas.openxmlformats.org/officeDocument/2006/relationships/hyperlink" Target="https://doi.org/10.1007/s11356-013-2388-0" TargetMode="External"/><Relationship Id="rId30" Type="http://schemas.openxmlformats.org/officeDocument/2006/relationships/hyperlink" Target="http://www.jstor.org/stable/25042837" TargetMode="External"/><Relationship Id="rId126" Type="http://schemas.openxmlformats.org/officeDocument/2006/relationships/hyperlink" Target="https://doi.org/10.1007/s42452-020-2392-1" TargetMode="External"/><Relationship Id="rId168" Type="http://schemas.openxmlformats.org/officeDocument/2006/relationships/hyperlink" Target="http://dx.doi.org/10.4236/oje.2016.62006" TargetMode="External"/><Relationship Id="rId333" Type="http://schemas.openxmlformats.org/officeDocument/2006/relationships/hyperlink" Target="https://doi.org/10.1080/09593330.2018.1521475" TargetMode="External"/><Relationship Id="rId540" Type="http://schemas.openxmlformats.org/officeDocument/2006/relationships/hyperlink" Target="https://doi.org/10.1007/s11356-013-2388-0" TargetMode="External"/><Relationship Id="rId72" Type="http://schemas.openxmlformats.org/officeDocument/2006/relationships/hyperlink" Target="https://sci-hub.se/10.1016/j.jwpe.2019.01.005" TargetMode="External"/><Relationship Id="rId375" Type="http://schemas.openxmlformats.org/officeDocument/2006/relationships/hyperlink" Target="https://doi.org/10.1007/s11356-013-2388-0" TargetMode="External"/><Relationship Id="rId582" Type="http://schemas.openxmlformats.org/officeDocument/2006/relationships/hyperlink" Target="https://doi.org/10.1016/j.jhazmat.2013.09.022" TargetMode="External"/><Relationship Id="rId3" Type="http://schemas.openxmlformats.org/officeDocument/2006/relationships/hyperlink" Target="https://sci-hub.se/10.1016/j.jwpe.2019.01.005" TargetMode="External"/><Relationship Id="rId235" Type="http://schemas.openxmlformats.org/officeDocument/2006/relationships/hyperlink" Target="https://doi.org/10.1016/0143-1471(81)90068-4" TargetMode="External"/><Relationship Id="rId277" Type="http://schemas.openxmlformats.org/officeDocument/2006/relationships/hyperlink" Target="http://dx.doi.org/10.1016/j.chemosphere.2013.10.062" TargetMode="External"/><Relationship Id="rId400" Type="http://schemas.openxmlformats.org/officeDocument/2006/relationships/hyperlink" Target="https://doi.org/10.2175/106143096X127695" TargetMode="External"/><Relationship Id="rId442" Type="http://schemas.openxmlformats.org/officeDocument/2006/relationships/hyperlink" Target="http://www.jstor.org/stable/25042837" TargetMode="External"/><Relationship Id="rId484" Type="http://schemas.openxmlformats.org/officeDocument/2006/relationships/hyperlink" Target="https://doi.org/10.1007/s11356-013-2388-0" TargetMode="External"/><Relationship Id="rId137" Type="http://schemas.openxmlformats.org/officeDocument/2006/relationships/hyperlink" Target="https://doi.org/10.1016/j.chemosphere.2014.03.074" TargetMode="External"/><Relationship Id="rId302" Type="http://schemas.openxmlformats.org/officeDocument/2006/relationships/hyperlink" Target="http://dx.doi.org/10.1016/j.scitotenv.2017.02.107" TargetMode="External"/><Relationship Id="rId344" Type="http://schemas.openxmlformats.org/officeDocument/2006/relationships/hyperlink" Target="https://sci-hub.se/10.1021/es404129r" TargetMode="External"/><Relationship Id="rId41" Type="http://schemas.openxmlformats.org/officeDocument/2006/relationships/hyperlink" Target="https://sci-hub.se/10.1016/b978-1-4832-8439-2.50219-4" TargetMode="External"/><Relationship Id="rId83" Type="http://schemas.openxmlformats.org/officeDocument/2006/relationships/hyperlink" Target="https://doi:%2010.5004/dwt.2020.24855" TargetMode="External"/><Relationship Id="rId179" Type="http://schemas.openxmlformats.org/officeDocument/2006/relationships/hyperlink" Target="https://doi.org/10.2175/106143007X221490" TargetMode="External"/><Relationship Id="rId386" Type="http://schemas.openxmlformats.org/officeDocument/2006/relationships/hyperlink" Target="https://doi.org/10.1007/s11356-013-2388-0" TargetMode="External"/><Relationship Id="rId551" Type="http://schemas.openxmlformats.org/officeDocument/2006/relationships/hyperlink" Target="https://doi.org/10.1016/j.jece.2021.105315" TargetMode="External"/><Relationship Id="rId593" Type="http://schemas.openxmlformats.org/officeDocument/2006/relationships/hyperlink" Target="https://doi.org/10.1016/j.chemosphere.2007.10.006" TargetMode="External"/><Relationship Id="rId607" Type="http://schemas.openxmlformats.org/officeDocument/2006/relationships/hyperlink" Target="https://doi.org/10.1016/j.chemosphere.2007.10.006" TargetMode="External"/><Relationship Id="rId190" Type="http://schemas.openxmlformats.org/officeDocument/2006/relationships/hyperlink" Target="https://doi.org/10.1016/j.scitotenv.2007.08.021" TargetMode="External"/><Relationship Id="rId204" Type="http://schemas.openxmlformats.org/officeDocument/2006/relationships/hyperlink" Target="https://doi.org/10.1007/s42452-020-2736-x" TargetMode="External"/><Relationship Id="rId246" Type="http://schemas.openxmlformats.org/officeDocument/2006/relationships/hyperlink" Target="https://doi.org/10.1016/j.jhazmat.2007.05.034" TargetMode="External"/><Relationship Id="rId288" Type="http://schemas.openxmlformats.org/officeDocument/2006/relationships/hyperlink" Target="https://doi.org/10.1021/acs.est.5b05604" TargetMode="External"/><Relationship Id="rId411" Type="http://schemas.openxmlformats.org/officeDocument/2006/relationships/hyperlink" Target="https://sci-hub.se/10.1080/00139307309435517" TargetMode="External"/><Relationship Id="rId453" Type="http://schemas.openxmlformats.org/officeDocument/2006/relationships/hyperlink" Target="https://sci-hub.se/10.1080/00139307309435517" TargetMode="External"/><Relationship Id="rId509" Type="http://schemas.openxmlformats.org/officeDocument/2006/relationships/hyperlink" Target="https://doi.org/10.1016/j.scitotenv.2019.03.365" TargetMode="External"/><Relationship Id="rId106" Type="http://schemas.openxmlformats.org/officeDocument/2006/relationships/hyperlink" Target="https://doi.org/10.1111/wej.12371" TargetMode="External"/><Relationship Id="rId313" Type="http://schemas.openxmlformats.org/officeDocument/2006/relationships/hyperlink" Target="https://doi.org/10.1016/0043-1354(74)90099-2" TargetMode="External"/><Relationship Id="rId495" Type="http://schemas.openxmlformats.org/officeDocument/2006/relationships/hyperlink" Target="https://doi.org/10.3390/ijerph18031288" TargetMode="External"/><Relationship Id="rId10" Type="http://schemas.openxmlformats.org/officeDocument/2006/relationships/hyperlink" Target="https://doi.org/10.1016/j.eti.2019.100404" TargetMode="External"/><Relationship Id="rId52" Type="http://schemas.openxmlformats.org/officeDocument/2006/relationships/hyperlink" Target="https://sci-hub.se/10.1021/ie0506466" TargetMode="External"/><Relationship Id="rId94" Type="http://schemas.openxmlformats.org/officeDocument/2006/relationships/hyperlink" Target="https://doi.org/10.1016/0043-1354(74)90099-2" TargetMode="External"/><Relationship Id="rId148" Type="http://schemas.openxmlformats.org/officeDocument/2006/relationships/hyperlink" Target="https://sci-hub.se/10.1016/j.foodcont.2011.06.011" TargetMode="External"/><Relationship Id="rId355" Type="http://schemas.openxmlformats.org/officeDocument/2006/relationships/hyperlink" Target="https://sci-hub.se/10.3390/ijerph120707300" TargetMode="External"/><Relationship Id="rId397" Type="http://schemas.openxmlformats.org/officeDocument/2006/relationships/hyperlink" Target="https://doi.org/10.2175/106143096X127695" TargetMode="External"/><Relationship Id="rId520" Type="http://schemas.openxmlformats.org/officeDocument/2006/relationships/hyperlink" Target="https://doi.org/10.1007/s11356-013-2388-0" TargetMode="External"/><Relationship Id="rId562" Type="http://schemas.openxmlformats.org/officeDocument/2006/relationships/hyperlink" Target="https://doi.org/10.1016/j.chemosphere.2007.10.006" TargetMode="External"/><Relationship Id="rId618" Type="http://schemas.openxmlformats.org/officeDocument/2006/relationships/hyperlink" Target="https://doi.org/10.1007/s11356-017-0568-z" TargetMode="External"/><Relationship Id="rId215" Type="http://schemas.openxmlformats.org/officeDocument/2006/relationships/hyperlink" Target="https://doi.org/10.1111/wej.12371" TargetMode="External"/><Relationship Id="rId257" Type="http://schemas.openxmlformats.org/officeDocument/2006/relationships/hyperlink" Target="https://doi.org/10.1016/0048-9697(90)90070-B" TargetMode="External"/><Relationship Id="rId422" Type="http://schemas.openxmlformats.org/officeDocument/2006/relationships/hyperlink" Target="https://doi.org/10.1007/s11356-013-2388-0" TargetMode="External"/><Relationship Id="rId464" Type="http://schemas.openxmlformats.org/officeDocument/2006/relationships/hyperlink" Target="https://doi.org/10.1007/s11356-013-2388-0" TargetMode="External"/><Relationship Id="rId299" Type="http://schemas.openxmlformats.org/officeDocument/2006/relationships/hyperlink" Target="https://doi.org/10.1016/j.envpol.2016.10.077" TargetMode="External"/><Relationship Id="rId63" Type="http://schemas.openxmlformats.org/officeDocument/2006/relationships/hyperlink" Target="https://doi.org/10.1016/0048-9697(83)90002-5" TargetMode="External"/><Relationship Id="rId159" Type="http://schemas.openxmlformats.org/officeDocument/2006/relationships/hyperlink" Target="https://doi.org/10.1002/jctb.4299" TargetMode="External"/><Relationship Id="rId366" Type="http://schemas.openxmlformats.org/officeDocument/2006/relationships/hyperlink" Target="https://doi.org/10.1080/10934529.2013.781904" TargetMode="External"/><Relationship Id="rId573" Type="http://schemas.openxmlformats.org/officeDocument/2006/relationships/hyperlink" Target="https://doi.org/10.1016/j.chemosphere.2007.10.006" TargetMode="External"/><Relationship Id="rId226" Type="http://schemas.openxmlformats.org/officeDocument/2006/relationships/hyperlink" Target="https://sci-hub.se/10.3390/w10091248" TargetMode="External"/><Relationship Id="rId433" Type="http://schemas.openxmlformats.org/officeDocument/2006/relationships/hyperlink" Target="https://sci-hub.se/10.1080/00139307309435517" TargetMode="External"/><Relationship Id="rId74" Type="http://schemas.openxmlformats.org/officeDocument/2006/relationships/hyperlink" Target="https://sci-hub.se/10.1016/j.watres.2020.115653" TargetMode="External"/><Relationship Id="rId377" Type="http://schemas.openxmlformats.org/officeDocument/2006/relationships/hyperlink" Target="http://www.jstor.org/stable/25042837" TargetMode="External"/><Relationship Id="rId500" Type="http://schemas.openxmlformats.org/officeDocument/2006/relationships/hyperlink" Target="http://www.jstor.org/stable/25042837" TargetMode="External"/><Relationship Id="rId584" Type="http://schemas.openxmlformats.org/officeDocument/2006/relationships/hyperlink" Target="https://doi.org/10.1016/j.chemosphere.2007.10.006" TargetMode="External"/><Relationship Id="rId5" Type="http://schemas.openxmlformats.org/officeDocument/2006/relationships/hyperlink" Target="https://doi.org/10.1016/j.ultsonch.2020.105187" TargetMode="External"/><Relationship Id="rId237" Type="http://schemas.openxmlformats.org/officeDocument/2006/relationships/hyperlink" Target="https://doi.org/10.1016/j.watres.2018.04.053" TargetMode="External"/><Relationship Id="rId444" Type="http://schemas.openxmlformats.org/officeDocument/2006/relationships/hyperlink" Target="https://sci-hub.se/10.1080/00139307309435517" TargetMode="External"/><Relationship Id="rId290" Type="http://schemas.openxmlformats.org/officeDocument/2006/relationships/hyperlink" Target="https://doi.org/10.1016/j.chemosphere.2007.01.008" TargetMode="External"/><Relationship Id="rId304" Type="http://schemas.openxmlformats.org/officeDocument/2006/relationships/hyperlink" Target="https://doi.org/10.1016/0048-9697(79)90003-2" TargetMode="External"/><Relationship Id="rId388" Type="http://schemas.openxmlformats.org/officeDocument/2006/relationships/hyperlink" Target="https://doi.org/10.1007/s11356-013-2388-0" TargetMode="External"/><Relationship Id="rId511" Type="http://schemas.openxmlformats.org/officeDocument/2006/relationships/hyperlink" Target="http://www.jstor.org/stable/25042837" TargetMode="External"/><Relationship Id="rId609" Type="http://schemas.openxmlformats.org/officeDocument/2006/relationships/hyperlink" Target="https://doi.org/10.1016/j.chemosphere.2007.10.006" TargetMode="External"/><Relationship Id="rId85" Type="http://schemas.openxmlformats.org/officeDocument/2006/relationships/hyperlink" Target="http://dx.doi.org/10.1016/j.scitotenv.2012.11.057" TargetMode="External"/><Relationship Id="rId150" Type="http://schemas.openxmlformats.org/officeDocument/2006/relationships/hyperlink" Target="https://sci-hub.se/10.1016/j.foodcont.2011.06.011" TargetMode="External"/><Relationship Id="rId595" Type="http://schemas.openxmlformats.org/officeDocument/2006/relationships/hyperlink" Target="https://doi.org/10.1016/j.chemosphere.2007.10.006" TargetMode="External"/><Relationship Id="rId248" Type="http://schemas.openxmlformats.org/officeDocument/2006/relationships/hyperlink" Target="https://doi.org/10.1016/j.chemosphere.2010.02.060" TargetMode="External"/><Relationship Id="rId455" Type="http://schemas.openxmlformats.org/officeDocument/2006/relationships/hyperlink" Target="https://sci-hub.se/10.1080/00139307309435517" TargetMode="External"/><Relationship Id="rId12" Type="http://schemas.openxmlformats.org/officeDocument/2006/relationships/hyperlink" Target="http://dx.doi.org/10.1016/j.scitotenv.2012.11.057" TargetMode="External"/><Relationship Id="rId108" Type="http://schemas.openxmlformats.org/officeDocument/2006/relationships/hyperlink" Target="https://doi.org/10.1111/wej.12371" TargetMode="External"/><Relationship Id="rId315" Type="http://schemas.openxmlformats.org/officeDocument/2006/relationships/hyperlink" Target="https://doi.org/10.1016/0043-1354(74)90099-2" TargetMode="External"/><Relationship Id="rId522" Type="http://schemas.openxmlformats.org/officeDocument/2006/relationships/hyperlink" Target="https://doi.org/10.1007/s11356-013-2388-0" TargetMode="External"/><Relationship Id="rId96" Type="http://schemas.openxmlformats.org/officeDocument/2006/relationships/hyperlink" Target="https://sci-hub.se/10.1021/ie0506466" TargetMode="External"/><Relationship Id="rId161" Type="http://schemas.openxmlformats.org/officeDocument/2006/relationships/hyperlink" Target="https://sci-hub.se/10.1021/ie0506466" TargetMode="External"/><Relationship Id="rId399" Type="http://schemas.openxmlformats.org/officeDocument/2006/relationships/hyperlink" Target="https://doi.org/10.2175/106143096X127695" TargetMode="External"/><Relationship Id="rId259" Type="http://schemas.openxmlformats.org/officeDocument/2006/relationships/hyperlink" Target="https://doi.org/10.1016/0048-9697(90)90070-B" TargetMode="External"/><Relationship Id="rId466" Type="http://schemas.openxmlformats.org/officeDocument/2006/relationships/hyperlink" Target="https://sci-hub.se/10.1080/00139307309435517" TargetMode="External"/><Relationship Id="rId23" Type="http://schemas.openxmlformats.org/officeDocument/2006/relationships/hyperlink" Target="https://doi.org/10.1007/BF00249652" TargetMode="External"/><Relationship Id="rId119" Type="http://schemas.openxmlformats.org/officeDocument/2006/relationships/hyperlink" Target="https://sci-hub.se/10.1016/b978-1-4832-8439-2.50219-4" TargetMode="External"/><Relationship Id="rId326" Type="http://schemas.openxmlformats.org/officeDocument/2006/relationships/hyperlink" Target="https://doi.org/10.1016/j.scitotenv.2013.03.088" TargetMode="External"/><Relationship Id="rId533" Type="http://schemas.openxmlformats.org/officeDocument/2006/relationships/hyperlink" Target="http://www.jstor.org/stable/25042837" TargetMode="External"/><Relationship Id="rId172" Type="http://schemas.openxmlformats.org/officeDocument/2006/relationships/hyperlink" Target="https://sci-hub.se/10.2307/25038362" TargetMode="External"/><Relationship Id="rId477" Type="http://schemas.openxmlformats.org/officeDocument/2006/relationships/hyperlink" Target="https://doi.org/10.2175/106143096X127695" TargetMode="External"/><Relationship Id="rId600" Type="http://schemas.openxmlformats.org/officeDocument/2006/relationships/hyperlink" Target="https://doi.org/10.1016/j.chemosphere.2007.10.006" TargetMode="External"/><Relationship Id="rId337" Type="http://schemas.openxmlformats.org/officeDocument/2006/relationships/hyperlink" Target="https://doi.org/10.3390/w4030650" TargetMode="External"/><Relationship Id="rId34" Type="http://schemas.openxmlformats.org/officeDocument/2006/relationships/hyperlink" Target="https://doi.org/10.1111/wej.12371" TargetMode="External"/><Relationship Id="rId544" Type="http://schemas.openxmlformats.org/officeDocument/2006/relationships/hyperlink" Target="http://www.jstor.org/stable/25042837" TargetMode="External"/><Relationship Id="rId183" Type="http://schemas.openxmlformats.org/officeDocument/2006/relationships/hyperlink" Target="https://sci-hub.se/10.1016/b978-1-4832-8439-2.50219-4" TargetMode="External"/><Relationship Id="rId390" Type="http://schemas.openxmlformats.org/officeDocument/2006/relationships/hyperlink" Target="https://doi.org/10.1007/s11356-013-2388-0" TargetMode="External"/><Relationship Id="rId404" Type="http://schemas.openxmlformats.org/officeDocument/2006/relationships/hyperlink" Target="https://sci-hub.se/10.1080/00139307309435517" TargetMode="External"/><Relationship Id="rId611" Type="http://schemas.openxmlformats.org/officeDocument/2006/relationships/hyperlink" Target="https://doi.org/10.1080/10934529.2013.781904" TargetMode="External"/><Relationship Id="rId250" Type="http://schemas.openxmlformats.org/officeDocument/2006/relationships/hyperlink" Target="https://doi.org/10.1016/j.jhazmat.2011.04.072" TargetMode="External"/><Relationship Id="rId488" Type="http://schemas.openxmlformats.org/officeDocument/2006/relationships/hyperlink" Target="http://www.jstor.org/stable/25042837" TargetMode="External"/><Relationship Id="rId45" Type="http://schemas.openxmlformats.org/officeDocument/2006/relationships/hyperlink" Target="https://doi.org/10.1007/BF03325957" TargetMode="External"/><Relationship Id="rId110" Type="http://schemas.openxmlformats.org/officeDocument/2006/relationships/hyperlink" Target="https://doi.org/10.1111/wej.12371" TargetMode="External"/><Relationship Id="rId348" Type="http://schemas.openxmlformats.org/officeDocument/2006/relationships/hyperlink" Target="http://dx.doi.org/10.1016/j.scitotenv.2014.06.098" TargetMode="External"/><Relationship Id="rId555" Type="http://schemas.openxmlformats.org/officeDocument/2006/relationships/hyperlink" Target="https://doi.org/10.1016/j.jece.2021.105315" TargetMode="External"/><Relationship Id="rId194" Type="http://schemas.openxmlformats.org/officeDocument/2006/relationships/hyperlink" Target="https://sci-hub.se/10.1021/ie0506466" TargetMode="External"/><Relationship Id="rId208" Type="http://schemas.openxmlformats.org/officeDocument/2006/relationships/hyperlink" Target="http://www.jstor.org/stable/25042837" TargetMode="External"/><Relationship Id="rId415" Type="http://schemas.openxmlformats.org/officeDocument/2006/relationships/hyperlink" Target="https://sci-hub.se/10.1080/00139307309435517" TargetMode="External"/><Relationship Id="rId622" Type="http://schemas.openxmlformats.org/officeDocument/2006/relationships/hyperlink" Target="https://doi.org/10.1016/j.scitotenv.2019.03.365" TargetMode="External"/><Relationship Id="rId261" Type="http://schemas.openxmlformats.org/officeDocument/2006/relationships/hyperlink" Target="http://dx.doi.org/10.1016/j.scitotenv.2017.02.107" TargetMode="External"/><Relationship Id="rId499" Type="http://schemas.openxmlformats.org/officeDocument/2006/relationships/hyperlink" Target="http://www.jstor.org/stable/25042837" TargetMode="External"/><Relationship Id="rId56" Type="http://schemas.openxmlformats.org/officeDocument/2006/relationships/hyperlink" Target="http://dx.doi.org/10.4236/oje.2016.62006" TargetMode="External"/><Relationship Id="rId359" Type="http://schemas.openxmlformats.org/officeDocument/2006/relationships/hyperlink" Target="https://doi.org/10.1111/wej.12371" TargetMode="External"/><Relationship Id="rId566" Type="http://schemas.openxmlformats.org/officeDocument/2006/relationships/hyperlink" Target="https://doi.org/10.1016/j.chemosphere.2007.10.006" TargetMode="External"/><Relationship Id="rId121" Type="http://schemas.openxmlformats.org/officeDocument/2006/relationships/hyperlink" Target="https://doi.org/10.1016/j.chemosphere.2006.04.059" TargetMode="External"/><Relationship Id="rId219" Type="http://schemas.openxmlformats.org/officeDocument/2006/relationships/hyperlink" Target="https://doi.org/10.1111/wej.12371" TargetMode="External"/><Relationship Id="rId426" Type="http://schemas.openxmlformats.org/officeDocument/2006/relationships/hyperlink" Target="https://doi.org/10.1007/s11356-013-2388-0" TargetMode="External"/><Relationship Id="rId633" Type="http://schemas.openxmlformats.org/officeDocument/2006/relationships/comments" Target="../comments1.xml"/><Relationship Id="rId67" Type="http://schemas.openxmlformats.org/officeDocument/2006/relationships/hyperlink" Target="https://doi.org/10.1080/10934529.2013.781904" TargetMode="External"/><Relationship Id="rId272" Type="http://schemas.openxmlformats.org/officeDocument/2006/relationships/hyperlink" Target="https://doi.org/10.1016/j.jhazmat.2019.120894" TargetMode="External"/><Relationship Id="rId577" Type="http://schemas.openxmlformats.org/officeDocument/2006/relationships/hyperlink" Target="https://doi.org/10.1016/j.chemosphere.2007.10.006" TargetMode="External"/><Relationship Id="rId132" Type="http://schemas.openxmlformats.org/officeDocument/2006/relationships/hyperlink" Target="http://www.jstor.org/stable/25042837" TargetMode="External"/><Relationship Id="rId437" Type="http://schemas.openxmlformats.org/officeDocument/2006/relationships/hyperlink" Target="https://sci-hub.se/10.1065/espr2006.10.355" TargetMode="External"/><Relationship Id="rId283" Type="http://schemas.openxmlformats.org/officeDocument/2006/relationships/hyperlink" Target="http://dx.doi.org/10.1016/j.chemosphere.2013.10.062" TargetMode="External"/><Relationship Id="rId490" Type="http://schemas.openxmlformats.org/officeDocument/2006/relationships/hyperlink" Target="http://www.jstor.org/stable/25042837" TargetMode="External"/><Relationship Id="rId504" Type="http://schemas.openxmlformats.org/officeDocument/2006/relationships/hyperlink" Target="https://doi.org/10.1007/s11356-013-2388-0" TargetMode="External"/><Relationship Id="rId78" Type="http://schemas.openxmlformats.org/officeDocument/2006/relationships/hyperlink" Target="https://sci-hub.se/10.1016/j.watres.2020.115653" TargetMode="External"/><Relationship Id="rId143" Type="http://schemas.openxmlformats.org/officeDocument/2006/relationships/hyperlink" Target="https://sci-hub.se/10.3358/shokueishi.43.49" TargetMode="External"/><Relationship Id="rId350" Type="http://schemas.openxmlformats.org/officeDocument/2006/relationships/hyperlink" Target="https://sci-hub.se/10.1021/ie0506466" TargetMode="External"/><Relationship Id="rId588" Type="http://schemas.openxmlformats.org/officeDocument/2006/relationships/hyperlink" Target="https://doi.org/10.2166/wpt.2011.00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mmonchemistry.org/ChemicalDetail.aspx?ref=1225617-18-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stor.org/stable/25042837" TargetMode="External"/><Relationship Id="rId299" Type="http://schemas.openxmlformats.org/officeDocument/2006/relationships/hyperlink" Target="https://doi.org/10.2166/wpt.2011.0063" TargetMode="External"/><Relationship Id="rId21" Type="http://schemas.openxmlformats.org/officeDocument/2006/relationships/hyperlink" Target="https://sci-hub.se/10.1080/00139307309435517" TargetMode="External"/><Relationship Id="rId63" Type="http://schemas.openxmlformats.org/officeDocument/2006/relationships/hyperlink" Target="http://www.jstor.org/stable/25042837" TargetMode="External"/><Relationship Id="rId159" Type="http://schemas.openxmlformats.org/officeDocument/2006/relationships/hyperlink" Target="http://dx.doi.org/10.1016/j.apt.2016.06.003" TargetMode="External"/><Relationship Id="rId324" Type="http://schemas.openxmlformats.org/officeDocument/2006/relationships/hyperlink" Target="https://doi.org/10.3390/w12051306" TargetMode="External"/><Relationship Id="rId366" Type="http://schemas.openxmlformats.org/officeDocument/2006/relationships/hyperlink" Target="https://www.tdx.cat/bitstream/handle/10803/667011/tvpgm_20190121.pdf?sequence=2&amp;isAllowed=y" TargetMode="External"/><Relationship Id="rId170" Type="http://schemas.openxmlformats.org/officeDocument/2006/relationships/hyperlink" Target="https://doi.org/10.1016/j.seppur.2006.05.013" TargetMode="External"/><Relationship Id="rId226" Type="http://schemas.openxmlformats.org/officeDocument/2006/relationships/hyperlink" Target="https://doi.org/10.1016/j.chemosphere.2007.10.006" TargetMode="External"/><Relationship Id="rId433" Type="http://schemas.openxmlformats.org/officeDocument/2006/relationships/hyperlink" Target="https://doi.org/10.1016/j.jwpe.2020.101398" TargetMode="External"/><Relationship Id="rId268" Type="http://schemas.openxmlformats.org/officeDocument/2006/relationships/hyperlink" Target="https://doi.org/10.1007/s11356-013-2388-0" TargetMode="External"/><Relationship Id="rId32" Type="http://schemas.openxmlformats.org/officeDocument/2006/relationships/hyperlink" Target="https://sci-hub.se/10.1080/00139307309435517" TargetMode="External"/><Relationship Id="rId74" Type="http://schemas.openxmlformats.org/officeDocument/2006/relationships/hyperlink" Target="http://www.jstor.org/stable/25042837" TargetMode="External"/><Relationship Id="rId128" Type="http://schemas.openxmlformats.org/officeDocument/2006/relationships/hyperlink" Target="https://sci-hub.se/10.1021/ie0506466" TargetMode="External"/><Relationship Id="rId335" Type="http://schemas.openxmlformats.org/officeDocument/2006/relationships/hyperlink" Target="https://doi.org/10.1016/B978-0-12-819854-4.00013-7" TargetMode="External"/><Relationship Id="rId377" Type="http://schemas.openxmlformats.org/officeDocument/2006/relationships/hyperlink" Target="https://doi.org/10.1007/s11356-018-1915-7" TargetMode="External"/><Relationship Id="rId5" Type="http://schemas.openxmlformats.org/officeDocument/2006/relationships/hyperlink" Target="https://sci-hub.se/10.1080/00139307309435517" TargetMode="External"/><Relationship Id="rId181" Type="http://schemas.openxmlformats.org/officeDocument/2006/relationships/hyperlink" Target="https://doi.org/10.2175/106143096X127695" TargetMode="External"/><Relationship Id="rId237" Type="http://schemas.openxmlformats.org/officeDocument/2006/relationships/hyperlink" Target="https://doi.org/10.1016/j.chemosphere.2007.10.006" TargetMode="External"/><Relationship Id="rId402" Type="http://schemas.openxmlformats.org/officeDocument/2006/relationships/hyperlink" Target="https://doi.org/10.3390/ijerph18031288" TargetMode="External"/><Relationship Id="rId279" Type="http://schemas.openxmlformats.org/officeDocument/2006/relationships/hyperlink" Target="https://doi.org/10.1007/s11356-013-2388-0" TargetMode="External"/><Relationship Id="rId444" Type="http://schemas.openxmlformats.org/officeDocument/2006/relationships/hyperlink" Target="https://doi.org/10.1016/j.agwat.2020.106527" TargetMode="External"/><Relationship Id="rId43" Type="http://schemas.openxmlformats.org/officeDocument/2006/relationships/hyperlink" Target="http://www.jstor.org/stable/25042837" TargetMode="External"/><Relationship Id="rId139" Type="http://schemas.openxmlformats.org/officeDocument/2006/relationships/hyperlink" Target="https://doi.org/10.1016/j.chemosphere.2018.11.182" TargetMode="External"/><Relationship Id="rId290" Type="http://schemas.openxmlformats.org/officeDocument/2006/relationships/hyperlink" Target="https://doi.org/10.1007/s11356-013-2388-0" TargetMode="External"/><Relationship Id="rId304" Type="http://schemas.openxmlformats.org/officeDocument/2006/relationships/hyperlink" Target="https://doi.org/10.1016/j.watres.2017.05.027" TargetMode="External"/><Relationship Id="rId346" Type="http://schemas.openxmlformats.org/officeDocument/2006/relationships/hyperlink" Target="https://doi.org/10.1002/aheh.200300485" TargetMode="External"/><Relationship Id="rId388" Type="http://schemas.openxmlformats.org/officeDocument/2006/relationships/hyperlink" Target="https://doi.org/10.1016/j.scitotenv.2016.04.191" TargetMode="External"/><Relationship Id="rId85" Type="http://schemas.openxmlformats.org/officeDocument/2006/relationships/hyperlink" Target="http://www.jstor.org/stable/25042837" TargetMode="External"/><Relationship Id="rId150" Type="http://schemas.openxmlformats.org/officeDocument/2006/relationships/hyperlink" Target="https://doi.org/10.1016/j.watres.2019.06.022" TargetMode="External"/><Relationship Id="rId192" Type="http://schemas.openxmlformats.org/officeDocument/2006/relationships/hyperlink" Target="https://doi.org/10.1016/j.chemosphere.2007.10.006" TargetMode="External"/><Relationship Id="rId206" Type="http://schemas.openxmlformats.org/officeDocument/2006/relationships/hyperlink" Target="https://doi.org/10.1016/j.chemosphere.2007.10.006" TargetMode="External"/><Relationship Id="rId413" Type="http://schemas.openxmlformats.org/officeDocument/2006/relationships/hyperlink" Target="https://doi.org/10.1002/2017WR021402" TargetMode="External"/><Relationship Id="rId248" Type="http://schemas.openxmlformats.org/officeDocument/2006/relationships/hyperlink" Target="https://doi.org/10.1007/s11356-013-2388-0" TargetMode="External"/><Relationship Id="rId455" Type="http://schemas.openxmlformats.org/officeDocument/2006/relationships/hyperlink" Target="https://doi.org/10.1080/01919510701459311" TargetMode="External"/><Relationship Id="rId12" Type="http://schemas.openxmlformats.org/officeDocument/2006/relationships/hyperlink" Target="https://sci-hub.se/10.1080/00139307309435517" TargetMode="External"/><Relationship Id="rId108" Type="http://schemas.openxmlformats.org/officeDocument/2006/relationships/hyperlink" Target="http://www.jstor.org/stable/25042837" TargetMode="External"/><Relationship Id="rId315" Type="http://schemas.openxmlformats.org/officeDocument/2006/relationships/hyperlink" Target="https://doi.org/10.1016/j.scitotenv.2019.03.365" TargetMode="External"/><Relationship Id="rId357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54" Type="http://schemas.openxmlformats.org/officeDocument/2006/relationships/hyperlink" Target="http://www.jstor.org/stable/25042837" TargetMode="External"/><Relationship Id="rId96" Type="http://schemas.openxmlformats.org/officeDocument/2006/relationships/hyperlink" Target="http://www.jstor.org/stable/25042837" TargetMode="External"/><Relationship Id="rId161" Type="http://schemas.openxmlformats.org/officeDocument/2006/relationships/hyperlink" Target="http://dx.doi.org/10.1016/j.apt.2016.06.003" TargetMode="External"/><Relationship Id="rId217" Type="http://schemas.openxmlformats.org/officeDocument/2006/relationships/hyperlink" Target="https://doi.org/10.1016/j.chemosphere.2007.10.006" TargetMode="External"/><Relationship Id="rId399" Type="http://schemas.openxmlformats.org/officeDocument/2006/relationships/hyperlink" Target="https://doi.org/10.3390/ijerph18031288" TargetMode="External"/><Relationship Id="rId259" Type="http://schemas.openxmlformats.org/officeDocument/2006/relationships/hyperlink" Target="https://doi.org/10.1007/s11356-013-2388-0" TargetMode="External"/><Relationship Id="rId424" Type="http://schemas.openxmlformats.org/officeDocument/2006/relationships/hyperlink" Target="https://doi.org/10.2166/9781780407876" TargetMode="External"/><Relationship Id="rId23" Type="http://schemas.openxmlformats.org/officeDocument/2006/relationships/hyperlink" Target="https://sci-hub.se/10.1080/00139307309435517" TargetMode="External"/><Relationship Id="rId119" Type="http://schemas.openxmlformats.org/officeDocument/2006/relationships/hyperlink" Target="http://www.jstor.org/stable/25042837" TargetMode="External"/><Relationship Id="rId270" Type="http://schemas.openxmlformats.org/officeDocument/2006/relationships/hyperlink" Target="https://doi.org/10.1007/s11356-013-2388-0" TargetMode="External"/><Relationship Id="rId326" Type="http://schemas.openxmlformats.org/officeDocument/2006/relationships/hyperlink" Target="https://doi.org/10.1016/B978-0-12-819854-4.00013-7" TargetMode="External"/><Relationship Id="rId65" Type="http://schemas.openxmlformats.org/officeDocument/2006/relationships/hyperlink" Target="http://www.jstor.org/stable/25042837" TargetMode="External"/><Relationship Id="rId130" Type="http://schemas.openxmlformats.org/officeDocument/2006/relationships/hyperlink" Target="https://sci-hub.se/10.1021/ie0506466" TargetMode="External"/><Relationship Id="rId368" Type="http://schemas.openxmlformats.org/officeDocument/2006/relationships/hyperlink" Target="https://doi.org/10.1016/j.scitotenv.2018.11.265" TargetMode="External"/><Relationship Id="rId172" Type="http://schemas.openxmlformats.org/officeDocument/2006/relationships/hyperlink" Target="https://doi.org/10.2175/106143096X127695" TargetMode="External"/><Relationship Id="rId228" Type="http://schemas.openxmlformats.org/officeDocument/2006/relationships/hyperlink" Target="https://doi.org/10.1016/j.chemosphere.2007.10.006" TargetMode="External"/><Relationship Id="rId435" Type="http://schemas.openxmlformats.org/officeDocument/2006/relationships/hyperlink" Target="https://doi.org/10.1016/j.jwpe.2020.101398" TargetMode="External"/><Relationship Id="rId281" Type="http://schemas.openxmlformats.org/officeDocument/2006/relationships/hyperlink" Target="https://doi.org/10.1007/s11356-013-2388-0" TargetMode="External"/><Relationship Id="rId337" Type="http://schemas.openxmlformats.org/officeDocument/2006/relationships/hyperlink" Target="https://doi.org/10.1016/B978-0-12-819854-4.00013-7" TargetMode="External"/><Relationship Id="rId34" Type="http://schemas.openxmlformats.org/officeDocument/2006/relationships/hyperlink" Target="https://sci-hub.se/10.1080/00139307309435517" TargetMode="External"/><Relationship Id="rId76" Type="http://schemas.openxmlformats.org/officeDocument/2006/relationships/hyperlink" Target="http://www.jstor.org/stable/25042837" TargetMode="External"/><Relationship Id="rId141" Type="http://schemas.openxmlformats.org/officeDocument/2006/relationships/hyperlink" Target="https://doi.org/10.1016/j.chemosphere.2018.11.182" TargetMode="External"/><Relationship Id="rId379" Type="http://schemas.openxmlformats.org/officeDocument/2006/relationships/hyperlink" Target="https://doi.org/10.1007/s11356-018-1915-7" TargetMode="External"/><Relationship Id="rId7" Type="http://schemas.openxmlformats.org/officeDocument/2006/relationships/hyperlink" Target="https://sci-hub.se/10.1080/00139307309435517" TargetMode="External"/><Relationship Id="rId183" Type="http://schemas.openxmlformats.org/officeDocument/2006/relationships/hyperlink" Target="https://doi.org/10.1016/j.chemosphere.2007.10.006" TargetMode="External"/><Relationship Id="rId239" Type="http://schemas.openxmlformats.org/officeDocument/2006/relationships/hyperlink" Target="https://doi.org/10.1016/j.chemosphere.2007.10.006" TargetMode="External"/><Relationship Id="rId390" Type="http://schemas.openxmlformats.org/officeDocument/2006/relationships/hyperlink" Target="https://doi.org/10.1016/S1872-0358(06)02001-X" TargetMode="External"/><Relationship Id="rId404" Type="http://schemas.openxmlformats.org/officeDocument/2006/relationships/hyperlink" Target="https://doi.org/10.1016/j.jenvman.2021.112926" TargetMode="External"/><Relationship Id="rId446" Type="http://schemas.openxmlformats.org/officeDocument/2006/relationships/hyperlink" Target="https://doi.org/10.1016/j.jece.2021.105315" TargetMode="External"/><Relationship Id="rId250" Type="http://schemas.openxmlformats.org/officeDocument/2006/relationships/hyperlink" Target="https://doi.org/10.1007/s11356-013-2388-0" TargetMode="External"/><Relationship Id="rId292" Type="http://schemas.openxmlformats.org/officeDocument/2006/relationships/hyperlink" Target="https://doi.org/10.1007/s11356-013-2388-0" TargetMode="External"/><Relationship Id="rId306" Type="http://schemas.openxmlformats.org/officeDocument/2006/relationships/hyperlink" Target="https://doi.org/10.1016/j.watres.2015.10.017" TargetMode="External"/><Relationship Id="rId45" Type="http://schemas.openxmlformats.org/officeDocument/2006/relationships/hyperlink" Target="http://www.jstor.org/stable/25042837" TargetMode="External"/><Relationship Id="rId87" Type="http://schemas.openxmlformats.org/officeDocument/2006/relationships/hyperlink" Target="http://www.jstor.org/stable/25042837" TargetMode="External"/><Relationship Id="rId110" Type="http://schemas.openxmlformats.org/officeDocument/2006/relationships/hyperlink" Target="http://www.jstor.org/stable/25042837" TargetMode="External"/><Relationship Id="rId348" Type="http://schemas.openxmlformats.org/officeDocument/2006/relationships/hyperlink" Target="https://doi.org/10.1016/j.jhazmat.2021.126820" TargetMode="External"/><Relationship Id="rId152" Type="http://schemas.openxmlformats.org/officeDocument/2006/relationships/hyperlink" Target="https://doi.org/10.1016/j.jece.2018.03.050" TargetMode="External"/><Relationship Id="rId194" Type="http://schemas.openxmlformats.org/officeDocument/2006/relationships/hyperlink" Target="https://doi.org/10.1016/j.chemosphere.2007.10.006" TargetMode="External"/><Relationship Id="rId208" Type="http://schemas.openxmlformats.org/officeDocument/2006/relationships/hyperlink" Target="https://doi.org/10.1016/j.chemosphere.2007.10.006" TargetMode="External"/><Relationship Id="rId415" Type="http://schemas.openxmlformats.org/officeDocument/2006/relationships/hyperlink" Target="https://doi.org/10.1016/j.jclepro.2015.10.037" TargetMode="External"/><Relationship Id="rId261" Type="http://schemas.openxmlformats.org/officeDocument/2006/relationships/hyperlink" Target="https://doi.org/10.1007/s11356-013-2388-0" TargetMode="External"/><Relationship Id="rId14" Type="http://schemas.openxmlformats.org/officeDocument/2006/relationships/hyperlink" Target="https://sci-hub.se/10.1080/00139307309435517" TargetMode="External"/><Relationship Id="rId56" Type="http://schemas.openxmlformats.org/officeDocument/2006/relationships/hyperlink" Target="http://www.jstor.org/stable/25042837" TargetMode="External"/><Relationship Id="rId317" Type="http://schemas.openxmlformats.org/officeDocument/2006/relationships/hyperlink" Target="https://doi.org/10.1016/j.jwpe.2020.101398" TargetMode="External"/><Relationship Id="rId359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98" Type="http://schemas.openxmlformats.org/officeDocument/2006/relationships/hyperlink" Target="http://www.jstor.org/stable/25042837" TargetMode="External"/><Relationship Id="rId121" Type="http://schemas.openxmlformats.org/officeDocument/2006/relationships/hyperlink" Target="http://www.jstor.org/stable/25042837" TargetMode="External"/><Relationship Id="rId163" Type="http://schemas.openxmlformats.org/officeDocument/2006/relationships/hyperlink" Target="https://doi.org/10.1080/19443994.2013.770232" TargetMode="External"/><Relationship Id="rId219" Type="http://schemas.openxmlformats.org/officeDocument/2006/relationships/hyperlink" Target="https://doi.org/10.1016/j.chemosphere.2007.10.006" TargetMode="External"/><Relationship Id="rId370" Type="http://schemas.openxmlformats.org/officeDocument/2006/relationships/hyperlink" Target="https://doi.org/10.1016/j.chemosphere.2018.11.200" TargetMode="External"/><Relationship Id="rId426" Type="http://schemas.openxmlformats.org/officeDocument/2006/relationships/hyperlink" Target="https://doi.org/10.2166/9781780407876" TargetMode="External"/><Relationship Id="rId230" Type="http://schemas.openxmlformats.org/officeDocument/2006/relationships/hyperlink" Target="https://doi.org/10.1016/j.chemosphere.2007.10.006" TargetMode="External"/><Relationship Id="rId25" Type="http://schemas.openxmlformats.org/officeDocument/2006/relationships/hyperlink" Target="https://sci-hub.se/10.1080/00139307309435517" TargetMode="External"/><Relationship Id="rId67" Type="http://schemas.openxmlformats.org/officeDocument/2006/relationships/hyperlink" Target="http://www.jstor.org/stable/25042837" TargetMode="External"/><Relationship Id="rId272" Type="http://schemas.openxmlformats.org/officeDocument/2006/relationships/hyperlink" Target="https://doi.org/10.1007/s11356-013-2388-0" TargetMode="External"/><Relationship Id="rId328" Type="http://schemas.openxmlformats.org/officeDocument/2006/relationships/hyperlink" Target="https://doi.org/10.1016/B978-0-12-819854-4.00013-7" TargetMode="External"/><Relationship Id="rId132" Type="http://schemas.openxmlformats.org/officeDocument/2006/relationships/hyperlink" Target="https://doi.org/10.1016/j.jhazmat.2013.09.022" TargetMode="External"/><Relationship Id="rId174" Type="http://schemas.openxmlformats.org/officeDocument/2006/relationships/hyperlink" Target="https://doi.org/10.2175/106143096X127695" TargetMode="External"/><Relationship Id="rId381" Type="http://schemas.openxmlformats.org/officeDocument/2006/relationships/hyperlink" Target="https://doi.org/10.1007/s11356-018-1915-7" TargetMode="External"/><Relationship Id="rId241" Type="http://schemas.openxmlformats.org/officeDocument/2006/relationships/hyperlink" Target="https://doi.org/10.1016/j.chemosphere.2007.10.006" TargetMode="External"/><Relationship Id="rId437" Type="http://schemas.openxmlformats.org/officeDocument/2006/relationships/hyperlink" Target="https://doi.org/10.1016/j.jwpe.2020.101398" TargetMode="External"/><Relationship Id="rId36" Type="http://schemas.openxmlformats.org/officeDocument/2006/relationships/hyperlink" Target="https://sci-hub.se/10.1080/00139307309435517" TargetMode="External"/><Relationship Id="rId283" Type="http://schemas.openxmlformats.org/officeDocument/2006/relationships/hyperlink" Target="https://doi.org/10.1007/s11356-013-2388-0" TargetMode="External"/><Relationship Id="rId339" Type="http://schemas.openxmlformats.org/officeDocument/2006/relationships/hyperlink" Target="https://doi.org/10.1016/B978-0-12-819854-4.00013-7" TargetMode="External"/><Relationship Id="rId78" Type="http://schemas.openxmlformats.org/officeDocument/2006/relationships/hyperlink" Target="http://www.jstor.org/stable/25042837" TargetMode="External"/><Relationship Id="rId101" Type="http://schemas.openxmlformats.org/officeDocument/2006/relationships/hyperlink" Target="http://www.jstor.org/stable/25042837" TargetMode="External"/><Relationship Id="rId143" Type="http://schemas.openxmlformats.org/officeDocument/2006/relationships/hyperlink" Target="https://doi.org/10.1007/s11356-018-1915-4" TargetMode="External"/><Relationship Id="rId185" Type="http://schemas.openxmlformats.org/officeDocument/2006/relationships/hyperlink" Target="https://doi.org/10.1016/j.chemosphere.2007.10.006" TargetMode="External"/><Relationship Id="rId350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406" Type="http://schemas.openxmlformats.org/officeDocument/2006/relationships/hyperlink" Target="https://doi.org/10.1016/j.jenvman.2021.112926" TargetMode="External"/><Relationship Id="rId9" Type="http://schemas.openxmlformats.org/officeDocument/2006/relationships/hyperlink" Target="https://sci-hub.se/10.1080/00139307309435517" TargetMode="External"/><Relationship Id="rId210" Type="http://schemas.openxmlformats.org/officeDocument/2006/relationships/hyperlink" Target="https://doi.org/10.1016/j.chemosphere.2007.10.006" TargetMode="External"/><Relationship Id="rId392" Type="http://schemas.openxmlformats.org/officeDocument/2006/relationships/hyperlink" Target="https://doi.org/10.1016/S1872-0358(06)02001-X" TargetMode="External"/><Relationship Id="rId448" Type="http://schemas.openxmlformats.org/officeDocument/2006/relationships/hyperlink" Target="https://doi.org/10.1016/j.jece.2021.105315" TargetMode="External"/><Relationship Id="rId252" Type="http://schemas.openxmlformats.org/officeDocument/2006/relationships/hyperlink" Target="https://doi.org/10.1007/s11356-013-2388-0" TargetMode="External"/><Relationship Id="rId294" Type="http://schemas.openxmlformats.org/officeDocument/2006/relationships/hyperlink" Target="https://doi.org/10.1007/s11356-013-2388-0" TargetMode="External"/><Relationship Id="rId308" Type="http://schemas.openxmlformats.org/officeDocument/2006/relationships/hyperlink" Target="https://simcms.dommel.nl/_flysystem/media/paper-ozon-pilot_en.pdf" TargetMode="External"/><Relationship Id="rId47" Type="http://schemas.openxmlformats.org/officeDocument/2006/relationships/hyperlink" Target="http://www.jstor.org/stable/25042837" TargetMode="External"/><Relationship Id="rId89" Type="http://schemas.openxmlformats.org/officeDocument/2006/relationships/hyperlink" Target="http://www.jstor.org/stable/25042837" TargetMode="External"/><Relationship Id="rId112" Type="http://schemas.openxmlformats.org/officeDocument/2006/relationships/hyperlink" Target="http://www.jstor.org/stable/25042837" TargetMode="External"/><Relationship Id="rId154" Type="http://schemas.openxmlformats.org/officeDocument/2006/relationships/hyperlink" Target="https://doi.org/10.1016/j.aej.2020.08.023" TargetMode="External"/><Relationship Id="rId361" Type="http://schemas.openxmlformats.org/officeDocument/2006/relationships/hyperlink" Target="https://www.tdx.cat/bitstream/handle/10803/667011/tvpgm_20190121.pdf?sequence=2&amp;isAllowed=y" TargetMode="External"/><Relationship Id="rId196" Type="http://schemas.openxmlformats.org/officeDocument/2006/relationships/hyperlink" Target="https://doi.org/10.1016/j.chemosphere.2007.10.006" TargetMode="External"/><Relationship Id="rId417" Type="http://schemas.openxmlformats.org/officeDocument/2006/relationships/hyperlink" Target="https://doi.org/10.2166/9781780407876" TargetMode="External"/><Relationship Id="rId16" Type="http://schemas.openxmlformats.org/officeDocument/2006/relationships/hyperlink" Target="https://sci-hub.se/10.1080/00139307309435517" TargetMode="External"/><Relationship Id="rId221" Type="http://schemas.openxmlformats.org/officeDocument/2006/relationships/hyperlink" Target="https://doi.org/10.1016/j.chemosphere.2007.10.006" TargetMode="External"/><Relationship Id="rId263" Type="http://schemas.openxmlformats.org/officeDocument/2006/relationships/hyperlink" Target="https://doi.org/10.1007/s11356-013-2388-0" TargetMode="External"/><Relationship Id="rId319" Type="http://schemas.openxmlformats.org/officeDocument/2006/relationships/hyperlink" Target="https://www.researchgate.net/profile/Frans-Van-Eeden/publication/305209433_A_marine_outfall_as_an_alternative_sewerage_disposal_scheme_for_St_Helena_Island/links/57a0edd308ae5f8b25896ce0/A-marine-outfall-as-an-alternative-sewerage-disposal-scheme-for-St-Helena-Island.pdf" TargetMode="External"/><Relationship Id="rId58" Type="http://schemas.openxmlformats.org/officeDocument/2006/relationships/hyperlink" Target="http://www.jstor.org/stable/25042837" TargetMode="External"/><Relationship Id="rId123" Type="http://schemas.openxmlformats.org/officeDocument/2006/relationships/hyperlink" Target="https://sci-hub.se/10.1021/ie0506466" TargetMode="External"/><Relationship Id="rId330" Type="http://schemas.openxmlformats.org/officeDocument/2006/relationships/hyperlink" Target="https://doi.org/10.1016/B978-0-12-819854-4.00013-7" TargetMode="External"/><Relationship Id="rId165" Type="http://schemas.openxmlformats.org/officeDocument/2006/relationships/hyperlink" Target="https://doi.org/10.1080/01919512.2020.1735994" TargetMode="External"/><Relationship Id="rId372" Type="http://schemas.openxmlformats.org/officeDocument/2006/relationships/hyperlink" Target="https://doi.org/10.1016/j.watres.2019.115375" TargetMode="External"/><Relationship Id="rId428" Type="http://schemas.openxmlformats.org/officeDocument/2006/relationships/hyperlink" Target="https://doi.org/10.1016/j.jwpe.2020.101398" TargetMode="External"/><Relationship Id="rId232" Type="http://schemas.openxmlformats.org/officeDocument/2006/relationships/hyperlink" Target="https://doi.org/10.1016/j.chemosphere.2007.10.006" TargetMode="External"/><Relationship Id="rId274" Type="http://schemas.openxmlformats.org/officeDocument/2006/relationships/hyperlink" Target="https://doi.org/10.1007/s11356-013-2388-0" TargetMode="External"/><Relationship Id="rId27" Type="http://schemas.openxmlformats.org/officeDocument/2006/relationships/hyperlink" Target="https://sci-hub.se/10.1080/00139307309435517" TargetMode="External"/><Relationship Id="rId69" Type="http://schemas.openxmlformats.org/officeDocument/2006/relationships/hyperlink" Target="http://www.jstor.org/stable/25042837" TargetMode="External"/><Relationship Id="rId134" Type="http://schemas.openxmlformats.org/officeDocument/2006/relationships/hyperlink" Target="https://doi.org/10.1016/j.jhazmat.2013.09.022" TargetMode="External"/><Relationship Id="rId80" Type="http://schemas.openxmlformats.org/officeDocument/2006/relationships/hyperlink" Target="http://www.jstor.org/stable/25042837" TargetMode="External"/><Relationship Id="rId176" Type="http://schemas.openxmlformats.org/officeDocument/2006/relationships/hyperlink" Target="https://doi.org/10.2175/106143096X127695" TargetMode="External"/><Relationship Id="rId341" Type="http://schemas.openxmlformats.org/officeDocument/2006/relationships/hyperlink" Target="https://doi.org/10.1016/j.jclepro.2021.128104" TargetMode="External"/><Relationship Id="rId383" Type="http://schemas.openxmlformats.org/officeDocument/2006/relationships/hyperlink" Target="https://doi.org/10.2175/WER.64.3.2" TargetMode="External"/><Relationship Id="rId439" Type="http://schemas.openxmlformats.org/officeDocument/2006/relationships/hyperlink" Target="https://doi.org/10.1016/j.jwpe.2020.101398" TargetMode="External"/><Relationship Id="rId201" Type="http://schemas.openxmlformats.org/officeDocument/2006/relationships/hyperlink" Target="https://doi.org/10.1016/j.chemosphere.2007.10.006" TargetMode="External"/><Relationship Id="rId243" Type="http://schemas.openxmlformats.org/officeDocument/2006/relationships/hyperlink" Target="https://doi.org/10.1016/j.jece.2018.03.050" TargetMode="External"/><Relationship Id="rId285" Type="http://schemas.openxmlformats.org/officeDocument/2006/relationships/hyperlink" Target="https://doi.org/10.1007/s11356-013-2388-0" TargetMode="External"/><Relationship Id="rId450" Type="http://schemas.openxmlformats.org/officeDocument/2006/relationships/hyperlink" Target="https://doi.org/10.1016/j.jece.2021.105315" TargetMode="External"/><Relationship Id="rId38" Type="http://schemas.openxmlformats.org/officeDocument/2006/relationships/hyperlink" Target="https://sci-hub.se/10.1065/espr2006.10.355" TargetMode="External"/><Relationship Id="rId103" Type="http://schemas.openxmlformats.org/officeDocument/2006/relationships/hyperlink" Target="http://www.jstor.org/stable/25042837" TargetMode="External"/><Relationship Id="rId310" Type="http://schemas.openxmlformats.org/officeDocument/2006/relationships/hyperlink" Target="https://doi.org/10.1016/j.scitotenv.2019.03.365" TargetMode="External"/><Relationship Id="rId91" Type="http://schemas.openxmlformats.org/officeDocument/2006/relationships/hyperlink" Target="http://www.jstor.org/stable/25042837" TargetMode="External"/><Relationship Id="rId145" Type="http://schemas.openxmlformats.org/officeDocument/2006/relationships/hyperlink" Target="https://doi.org/10.1007/s11356-018-1915-4" TargetMode="External"/><Relationship Id="rId187" Type="http://schemas.openxmlformats.org/officeDocument/2006/relationships/hyperlink" Target="https://doi.org/10.1016/j.chemosphere.2007.10.006" TargetMode="External"/><Relationship Id="rId352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4" Type="http://schemas.openxmlformats.org/officeDocument/2006/relationships/hyperlink" Target="https://doi.org/10.2166/wst.2004.0218" TargetMode="External"/><Relationship Id="rId408" Type="http://schemas.openxmlformats.org/officeDocument/2006/relationships/hyperlink" Target="https://doi.org/10.1002/2017WR021402" TargetMode="External"/><Relationship Id="rId212" Type="http://schemas.openxmlformats.org/officeDocument/2006/relationships/hyperlink" Target="https://doi.org/10.1016/j.chemosphere.2007.10.006" TargetMode="External"/><Relationship Id="rId254" Type="http://schemas.openxmlformats.org/officeDocument/2006/relationships/hyperlink" Target="https://doi.org/10.1007/s11356-013-2388-0" TargetMode="External"/><Relationship Id="rId49" Type="http://schemas.openxmlformats.org/officeDocument/2006/relationships/hyperlink" Target="http://www.jstor.org/stable/25042837" TargetMode="External"/><Relationship Id="rId114" Type="http://schemas.openxmlformats.org/officeDocument/2006/relationships/hyperlink" Target="http://www.jstor.org/stable/25042837" TargetMode="External"/><Relationship Id="rId296" Type="http://schemas.openxmlformats.org/officeDocument/2006/relationships/hyperlink" Target="https://doi.org/10.1007/s11356-013-2388-0" TargetMode="External"/><Relationship Id="rId60" Type="http://schemas.openxmlformats.org/officeDocument/2006/relationships/hyperlink" Target="http://www.jstor.org/stable/25042837" TargetMode="External"/><Relationship Id="rId156" Type="http://schemas.openxmlformats.org/officeDocument/2006/relationships/hyperlink" Target="http://dx.doi.org/10.1016/j.apt.2016.06.003" TargetMode="External"/><Relationship Id="rId198" Type="http://schemas.openxmlformats.org/officeDocument/2006/relationships/hyperlink" Target="https://doi.org/10.1016/j.chemosphere.2007.10.006" TargetMode="External"/><Relationship Id="rId321" Type="http://schemas.openxmlformats.org/officeDocument/2006/relationships/hyperlink" Target="https://www.researchgate.net/profile/Frans-Van-Eeden/publication/305209433_A_marine_outfall_as_an_alternative_sewerage_disposal_scheme_for_St_Helena_Island/links/57a0edd308ae5f8b25896ce0/A-marine-outfall-as-an-alternative-sewerage-disposal-scheme-for-St-Helena-Island.pdf" TargetMode="External"/><Relationship Id="rId363" Type="http://schemas.openxmlformats.org/officeDocument/2006/relationships/hyperlink" Target="https://www.tdx.cat/bitstream/handle/10803/667011/tvpgm_20190121.pdf?sequence=2&amp;isAllowed=y" TargetMode="External"/><Relationship Id="rId419" Type="http://schemas.openxmlformats.org/officeDocument/2006/relationships/hyperlink" Target="https://doi.org/10.2166/9781780407876" TargetMode="External"/><Relationship Id="rId223" Type="http://schemas.openxmlformats.org/officeDocument/2006/relationships/hyperlink" Target="https://doi.org/10.1016/j.chemosphere.2007.10.006" TargetMode="External"/><Relationship Id="rId430" Type="http://schemas.openxmlformats.org/officeDocument/2006/relationships/hyperlink" Target="https://doi.org/10.1016/j.jwpe.2020.101398" TargetMode="External"/><Relationship Id="rId18" Type="http://schemas.openxmlformats.org/officeDocument/2006/relationships/hyperlink" Target="https://sci-hub.se/10.1080/00139307309435517" TargetMode="External"/><Relationship Id="rId265" Type="http://schemas.openxmlformats.org/officeDocument/2006/relationships/hyperlink" Target="https://doi.org/10.1007/s11356-013-2388-0" TargetMode="External"/><Relationship Id="rId125" Type="http://schemas.openxmlformats.org/officeDocument/2006/relationships/hyperlink" Target="https://sci-hub.se/10.1021/ie0506466" TargetMode="External"/><Relationship Id="rId167" Type="http://schemas.openxmlformats.org/officeDocument/2006/relationships/hyperlink" Target="https://doi.org/10.1016/j.jhazmat.2008.05.132" TargetMode="External"/><Relationship Id="rId332" Type="http://schemas.openxmlformats.org/officeDocument/2006/relationships/hyperlink" Target="https://doi.org/10.1016/B978-0-12-819854-4.00013-7" TargetMode="External"/><Relationship Id="rId374" Type="http://schemas.openxmlformats.org/officeDocument/2006/relationships/hyperlink" Target="https://doi.org/10.2175/106143007X221490" TargetMode="External"/><Relationship Id="rId71" Type="http://schemas.openxmlformats.org/officeDocument/2006/relationships/hyperlink" Target="http://www.jstor.org/stable/25042837" TargetMode="External"/><Relationship Id="rId92" Type="http://schemas.openxmlformats.org/officeDocument/2006/relationships/hyperlink" Target="http://www.jstor.org/stable/25042837" TargetMode="External"/><Relationship Id="rId213" Type="http://schemas.openxmlformats.org/officeDocument/2006/relationships/hyperlink" Target="https://doi.org/10.1016/j.chemosphere.2007.10.006" TargetMode="External"/><Relationship Id="rId234" Type="http://schemas.openxmlformats.org/officeDocument/2006/relationships/hyperlink" Target="https://doi.org/10.1016/j.chemosphere.2007.10.006" TargetMode="External"/><Relationship Id="rId420" Type="http://schemas.openxmlformats.org/officeDocument/2006/relationships/hyperlink" Target="https://doi.org/10.2166/9781780407876" TargetMode="External"/><Relationship Id="rId2" Type="http://schemas.openxmlformats.org/officeDocument/2006/relationships/hyperlink" Target="https://sci-hub.se/10.1080/00139307309435517" TargetMode="External"/><Relationship Id="rId29" Type="http://schemas.openxmlformats.org/officeDocument/2006/relationships/hyperlink" Target="https://sci-hub.se/10.1080/00139307309435517" TargetMode="External"/><Relationship Id="rId255" Type="http://schemas.openxmlformats.org/officeDocument/2006/relationships/hyperlink" Target="https://doi.org/10.1007/s11356-013-2388-0" TargetMode="External"/><Relationship Id="rId276" Type="http://schemas.openxmlformats.org/officeDocument/2006/relationships/hyperlink" Target="https://doi.org/10.1007/s11356-013-2388-0" TargetMode="External"/><Relationship Id="rId297" Type="http://schemas.openxmlformats.org/officeDocument/2006/relationships/hyperlink" Target="https://doi.org/10.1016/j.seppur.2017.09.070" TargetMode="External"/><Relationship Id="rId441" Type="http://schemas.openxmlformats.org/officeDocument/2006/relationships/hyperlink" Target="https://doi.org/10.1007/s11356-017-0568-z" TargetMode="External"/><Relationship Id="rId40" Type="http://schemas.openxmlformats.org/officeDocument/2006/relationships/hyperlink" Target="https://sci-hub.se/10.1065/espr2006.10.355" TargetMode="External"/><Relationship Id="rId115" Type="http://schemas.openxmlformats.org/officeDocument/2006/relationships/hyperlink" Target="http://www.jstor.org/stable/25042837" TargetMode="External"/><Relationship Id="rId136" Type="http://schemas.openxmlformats.org/officeDocument/2006/relationships/hyperlink" Target="https://doi.org/10.1016/j.chemosphere.2018.11.182" TargetMode="External"/><Relationship Id="rId157" Type="http://schemas.openxmlformats.org/officeDocument/2006/relationships/hyperlink" Target="http://dx.doi.org/10.1016/j.apt.2016.06.003" TargetMode="External"/><Relationship Id="rId178" Type="http://schemas.openxmlformats.org/officeDocument/2006/relationships/hyperlink" Target="https://doi.org/10.2175/106143096X127695" TargetMode="External"/><Relationship Id="rId301" Type="http://schemas.openxmlformats.org/officeDocument/2006/relationships/hyperlink" Target="http://dx.doi.org/10.1016/j.jenvman.2016.05.061" TargetMode="External"/><Relationship Id="rId322" Type="http://schemas.openxmlformats.org/officeDocument/2006/relationships/hyperlink" Target="https://doi.org/10.2166/wst.2019.246" TargetMode="External"/><Relationship Id="rId343" Type="http://schemas.openxmlformats.org/officeDocument/2006/relationships/hyperlink" Target="https://doi.org/10.1016/j.jclepro.2021.128104" TargetMode="External"/><Relationship Id="rId364" Type="http://schemas.openxmlformats.org/officeDocument/2006/relationships/hyperlink" Target="https://www.tdx.cat/bitstream/handle/10803/667011/tvpgm_20190121.pdf?sequence=2&amp;isAllowed=y" TargetMode="External"/><Relationship Id="rId61" Type="http://schemas.openxmlformats.org/officeDocument/2006/relationships/hyperlink" Target="http://www.jstor.org/stable/25042837" TargetMode="External"/><Relationship Id="rId82" Type="http://schemas.openxmlformats.org/officeDocument/2006/relationships/hyperlink" Target="http://www.jstor.org/stable/25042837" TargetMode="External"/><Relationship Id="rId199" Type="http://schemas.openxmlformats.org/officeDocument/2006/relationships/hyperlink" Target="https://doi.org/10.1016/j.chemosphere.2007.10.006" TargetMode="External"/><Relationship Id="rId203" Type="http://schemas.openxmlformats.org/officeDocument/2006/relationships/hyperlink" Target="https://doi.org/10.1016/j.chemosphere.2007.10.006" TargetMode="External"/><Relationship Id="rId385" Type="http://schemas.openxmlformats.org/officeDocument/2006/relationships/hyperlink" Target="https://doi.org/10.1016/j.scitotenv.2016.04.191" TargetMode="External"/><Relationship Id="rId19" Type="http://schemas.openxmlformats.org/officeDocument/2006/relationships/hyperlink" Target="https://sci-hub.se/10.1080/00139307309435517" TargetMode="External"/><Relationship Id="rId224" Type="http://schemas.openxmlformats.org/officeDocument/2006/relationships/hyperlink" Target="https://doi.org/10.1016/j.chemosphere.2007.10.006" TargetMode="External"/><Relationship Id="rId245" Type="http://schemas.openxmlformats.org/officeDocument/2006/relationships/hyperlink" Target="https://doi.org/10.1016/j.aej.2020.08.023" TargetMode="External"/><Relationship Id="rId266" Type="http://schemas.openxmlformats.org/officeDocument/2006/relationships/hyperlink" Target="https://doi.org/10.1007/s11356-013-2388-0" TargetMode="External"/><Relationship Id="rId287" Type="http://schemas.openxmlformats.org/officeDocument/2006/relationships/hyperlink" Target="https://doi.org/10.1007/s11356-013-2388-0" TargetMode="External"/><Relationship Id="rId410" Type="http://schemas.openxmlformats.org/officeDocument/2006/relationships/hyperlink" Target="https://doi.org/10.1002/2017WR021402" TargetMode="External"/><Relationship Id="rId431" Type="http://schemas.openxmlformats.org/officeDocument/2006/relationships/hyperlink" Target="https://doi.org/10.1016/j.jwpe.2020.101398" TargetMode="External"/><Relationship Id="rId452" Type="http://schemas.openxmlformats.org/officeDocument/2006/relationships/hyperlink" Target="https://doi.org/10.2166/wst.2009.076" TargetMode="External"/><Relationship Id="rId30" Type="http://schemas.openxmlformats.org/officeDocument/2006/relationships/hyperlink" Target="https://sci-hub.se/10.1080/00139307309435517" TargetMode="External"/><Relationship Id="rId105" Type="http://schemas.openxmlformats.org/officeDocument/2006/relationships/hyperlink" Target="http://www.jstor.org/stable/25042837" TargetMode="External"/><Relationship Id="rId126" Type="http://schemas.openxmlformats.org/officeDocument/2006/relationships/hyperlink" Target="https://sci-hub.se/10.1021/ie0506466" TargetMode="External"/><Relationship Id="rId147" Type="http://schemas.openxmlformats.org/officeDocument/2006/relationships/hyperlink" Target="https://doi.org/10.1007/s11356-018-1915-4" TargetMode="External"/><Relationship Id="rId168" Type="http://schemas.openxmlformats.org/officeDocument/2006/relationships/hyperlink" Target="https://doi.org/10.1016/j.jhazmat.2008.05.132" TargetMode="External"/><Relationship Id="rId312" Type="http://schemas.openxmlformats.org/officeDocument/2006/relationships/hyperlink" Target="https://doi.org/10.1016/j.scitotenv.2019.03.365" TargetMode="External"/><Relationship Id="rId333" Type="http://schemas.openxmlformats.org/officeDocument/2006/relationships/hyperlink" Target="https://doi.org/10.1016/B978-0-12-819854-4.00013-7" TargetMode="External"/><Relationship Id="rId354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51" Type="http://schemas.openxmlformats.org/officeDocument/2006/relationships/hyperlink" Target="http://www.jstor.org/stable/25042837" TargetMode="External"/><Relationship Id="rId72" Type="http://schemas.openxmlformats.org/officeDocument/2006/relationships/hyperlink" Target="http://www.jstor.org/stable/25042837" TargetMode="External"/><Relationship Id="rId93" Type="http://schemas.openxmlformats.org/officeDocument/2006/relationships/hyperlink" Target="http://www.jstor.org/stable/25042837" TargetMode="External"/><Relationship Id="rId189" Type="http://schemas.openxmlformats.org/officeDocument/2006/relationships/hyperlink" Target="https://doi.org/10.1016/j.chemosphere.2007.10.006" TargetMode="External"/><Relationship Id="rId375" Type="http://schemas.openxmlformats.org/officeDocument/2006/relationships/hyperlink" Target="https://doi.org/10.1016/j.biortech.2004.12.024" TargetMode="External"/><Relationship Id="rId396" Type="http://schemas.openxmlformats.org/officeDocument/2006/relationships/hyperlink" Target="https://doi.org/10.3390/ijerph18031288" TargetMode="External"/><Relationship Id="rId3" Type="http://schemas.openxmlformats.org/officeDocument/2006/relationships/hyperlink" Target="https://sci-hub.se/10.1080/00139307309435517" TargetMode="External"/><Relationship Id="rId214" Type="http://schemas.openxmlformats.org/officeDocument/2006/relationships/hyperlink" Target="https://doi.org/10.1016/j.chemosphere.2007.10.006" TargetMode="External"/><Relationship Id="rId235" Type="http://schemas.openxmlformats.org/officeDocument/2006/relationships/hyperlink" Target="https://doi.org/10.1016/j.chemosphere.2007.10.006" TargetMode="External"/><Relationship Id="rId256" Type="http://schemas.openxmlformats.org/officeDocument/2006/relationships/hyperlink" Target="https://doi.org/10.1007/s11356-013-2388-0" TargetMode="External"/><Relationship Id="rId277" Type="http://schemas.openxmlformats.org/officeDocument/2006/relationships/hyperlink" Target="https://doi.org/10.1007/s11356-013-2388-0" TargetMode="External"/><Relationship Id="rId298" Type="http://schemas.openxmlformats.org/officeDocument/2006/relationships/hyperlink" Target="https://doi.org/10.2166/wpt.2011.0063" TargetMode="External"/><Relationship Id="rId400" Type="http://schemas.openxmlformats.org/officeDocument/2006/relationships/hyperlink" Target="https://doi.org/10.3390/ijerph18031288" TargetMode="External"/><Relationship Id="rId421" Type="http://schemas.openxmlformats.org/officeDocument/2006/relationships/hyperlink" Target="https://doi.org/10.2166/9781780407876" TargetMode="External"/><Relationship Id="rId442" Type="http://schemas.openxmlformats.org/officeDocument/2006/relationships/hyperlink" Target="https://doi.org/10.1016/j.agwat.2020.106527" TargetMode="External"/><Relationship Id="rId116" Type="http://schemas.openxmlformats.org/officeDocument/2006/relationships/hyperlink" Target="http://www.jstor.org/stable/25042837" TargetMode="External"/><Relationship Id="rId137" Type="http://schemas.openxmlformats.org/officeDocument/2006/relationships/hyperlink" Target="https://doi.org/10.1016/j.chemosphere.2018.11.182" TargetMode="External"/><Relationship Id="rId158" Type="http://schemas.openxmlformats.org/officeDocument/2006/relationships/hyperlink" Target="http://dx.doi.org/10.1016/j.apt.2016.06.003" TargetMode="External"/><Relationship Id="rId302" Type="http://schemas.openxmlformats.org/officeDocument/2006/relationships/hyperlink" Target="https://doi.org/10.1177%2F0734242X20928411" TargetMode="External"/><Relationship Id="rId323" Type="http://schemas.openxmlformats.org/officeDocument/2006/relationships/hyperlink" Target="https://doi.org/10.3390/w12051306" TargetMode="External"/><Relationship Id="rId344" Type="http://schemas.openxmlformats.org/officeDocument/2006/relationships/hyperlink" Target="https://doi.org/10.1016/j.jclepro.2021.128104" TargetMode="External"/><Relationship Id="rId20" Type="http://schemas.openxmlformats.org/officeDocument/2006/relationships/hyperlink" Target="https://sci-hub.se/10.1080/00139307309435517" TargetMode="External"/><Relationship Id="rId41" Type="http://schemas.openxmlformats.org/officeDocument/2006/relationships/hyperlink" Target="https://sci-hub.se/10.1065/espr2006.10.355" TargetMode="External"/><Relationship Id="rId62" Type="http://schemas.openxmlformats.org/officeDocument/2006/relationships/hyperlink" Target="http://www.jstor.org/stable/25042837" TargetMode="External"/><Relationship Id="rId83" Type="http://schemas.openxmlformats.org/officeDocument/2006/relationships/hyperlink" Target="http://www.jstor.org/stable/25042837" TargetMode="External"/><Relationship Id="rId179" Type="http://schemas.openxmlformats.org/officeDocument/2006/relationships/hyperlink" Target="https://doi.org/10.2175/106143096X127695" TargetMode="External"/><Relationship Id="rId365" Type="http://schemas.openxmlformats.org/officeDocument/2006/relationships/hyperlink" Target="https://www.tdx.cat/bitstream/handle/10803/667011/tvpgm_20190121.pdf?sequence=2&amp;isAllowed=y" TargetMode="External"/><Relationship Id="rId386" Type="http://schemas.openxmlformats.org/officeDocument/2006/relationships/hyperlink" Target="https://doi.org/10.1016/j.scitotenv.2016.04.191" TargetMode="External"/><Relationship Id="rId190" Type="http://schemas.openxmlformats.org/officeDocument/2006/relationships/hyperlink" Target="https://doi.org/10.1016/j.chemosphere.2007.10.006" TargetMode="External"/><Relationship Id="rId204" Type="http://schemas.openxmlformats.org/officeDocument/2006/relationships/hyperlink" Target="https://doi.org/10.1016/j.chemosphere.2007.10.006" TargetMode="External"/><Relationship Id="rId225" Type="http://schemas.openxmlformats.org/officeDocument/2006/relationships/hyperlink" Target="https://doi.org/10.1016/j.chemosphere.2007.10.006" TargetMode="External"/><Relationship Id="rId246" Type="http://schemas.openxmlformats.org/officeDocument/2006/relationships/hyperlink" Target="https://doi.org/10.1007/s11356-013-2388-0" TargetMode="External"/><Relationship Id="rId267" Type="http://schemas.openxmlformats.org/officeDocument/2006/relationships/hyperlink" Target="https://doi.org/10.1007/s11356-013-2388-0" TargetMode="External"/><Relationship Id="rId288" Type="http://schemas.openxmlformats.org/officeDocument/2006/relationships/hyperlink" Target="https://doi.org/10.1007/s11356-013-2388-0" TargetMode="External"/><Relationship Id="rId411" Type="http://schemas.openxmlformats.org/officeDocument/2006/relationships/hyperlink" Target="https://doi.org/10.1002/2017WR021402" TargetMode="External"/><Relationship Id="rId432" Type="http://schemas.openxmlformats.org/officeDocument/2006/relationships/hyperlink" Target="https://doi.org/10.1016/j.jwpe.2020.101398" TargetMode="External"/><Relationship Id="rId453" Type="http://schemas.openxmlformats.org/officeDocument/2006/relationships/hyperlink" Target="https://doi.org/10.2166/wst.2009.076" TargetMode="External"/><Relationship Id="rId106" Type="http://schemas.openxmlformats.org/officeDocument/2006/relationships/hyperlink" Target="http://www.jstor.org/stable/25042837" TargetMode="External"/><Relationship Id="rId127" Type="http://schemas.openxmlformats.org/officeDocument/2006/relationships/hyperlink" Target="https://sci-hub.se/10.1021/ie0506466" TargetMode="External"/><Relationship Id="rId313" Type="http://schemas.openxmlformats.org/officeDocument/2006/relationships/hyperlink" Target="https://doi.org/10.1016/j.scitotenv.2019.03.365" TargetMode="External"/><Relationship Id="rId10" Type="http://schemas.openxmlformats.org/officeDocument/2006/relationships/hyperlink" Target="https://sci-hub.se/10.1080/00139307309435517" TargetMode="External"/><Relationship Id="rId31" Type="http://schemas.openxmlformats.org/officeDocument/2006/relationships/hyperlink" Target="https://sci-hub.se/10.1080/00139307309435517" TargetMode="External"/><Relationship Id="rId52" Type="http://schemas.openxmlformats.org/officeDocument/2006/relationships/hyperlink" Target="http://www.jstor.org/stable/25042837" TargetMode="External"/><Relationship Id="rId73" Type="http://schemas.openxmlformats.org/officeDocument/2006/relationships/hyperlink" Target="http://www.jstor.org/stable/25042837" TargetMode="External"/><Relationship Id="rId94" Type="http://schemas.openxmlformats.org/officeDocument/2006/relationships/hyperlink" Target="http://www.jstor.org/stable/25042837" TargetMode="External"/><Relationship Id="rId148" Type="http://schemas.openxmlformats.org/officeDocument/2006/relationships/hyperlink" Target="https://doi.org/10.1007/s11356-018-1915-4" TargetMode="External"/><Relationship Id="rId169" Type="http://schemas.openxmlformats.org/officeDocument/2006/relationships/hyperlink" Target="https://doi.org/10.2166/wst.2009.021" TargetMode="External"/><Relationship Id="rId334" Type="http://schemas.openxmlformats.org/officeDocument/2006/relationships/hyperlink" Target="https://doi.org/10.1016/B978-0-12-819854-4.00013-7" TargetMode="External"/><Relationship Id="rId355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76" Type="http://schemas.openxmlformats.org/officeDocument/2006/relationships/hyperlink" Target="https://doi.org/10.1007/s11356-018-1915-7" TargetMode="External"/><Relationship Id="rId397" Type="http://schemas.openxmlformats.org/officeDocument/2006/relationships/hyperlink" Target="https://doi.org/10.3390/ijerph18031288" TargetMode="External"/><Relationship Id="rId4" Type="http://schemas.openxmlformats.org/officeDocument/2006/relationships/hyperlink" Target="https://sci-hub.se/10.1080/00139307309435517" TargetMode="External"/><Relationship Id="rId180" Type="http://schemas.openxmlformats.org/officeDocument/2006/relationships/hyperlink" Target="https://doi.org/10.2175/106143096X127695" TargetMode="External"/><Relationship Id="rId215" Type="http://schemas.openxmlformats.org/officeDocument/2006/relationships/hyperlink" Target="https://doi.org/10.1016/j.chemosphere.2007.10.006" TargetMode="External"/><Relationship Id="rId236" Type="http://schemas.openxmlformats.org/officeDocument/2006/relationships/hyperlink" Target="https://doi.org/10.1016/j.chemosphere.2007.10.006" TargetMode="External"/><Relationship Id="rId257" Type="http://schemas.openxmlformats.org/officeDocument/2006/relationships/hyperlink" Target="https://doi.org/10.1007/s11356-013-2388-0" TargetMode="External"/><Relationship Id="rId278" Type="http://schemas.openxmlformats.org/officeDocument/2006/relationships/hyperlink" Target="https://doi.org/10.1007/s11356-013-2388-0" TargetMode="External"/><Relationship Id="rId401" Type="http://schemas.openxmlformats.org/officeDocument/2006/relationships/hyperlink" Target="https://doi.org/10.3390/ijerph18031288" TargetMode="External"/><Relationship Id="rId422" Type="http://schemas.openxmlformats.org/officeDocument/2006/relationships/hyperlink" Target="https://doi.org/10.2166/9781780407876" TargetMode="External"/><Relationship Id="rId443" Type="http://schemas.openxmlformats.org/officeDocument/2006/relationships/hyperlink" Target="https://doi.org/10.1016/j.agwat.2020.106527" TargetMode="External"/><Relationship Id="rId303" Type="http://schemas.openxmlformats.org/officeDocument/2006/relationships/hyperlink" Target="https://doi.org/10.1016/j.scitotenv.2020.138415" TargetMode="External"/><Relationship Id="rId42" Type="http://schemas.openxmlformats.org/officeDocument/2006/relationships/hyperlink" Target="https://sci-hub.se/10.1065/espr2006.10.355" TargetMode="External"/><Relationship Id="rId84" Type="http://schemas.openxmlformats.org/officeDocument/2006/relationships/hyperlink" Target="http://www.jstor.org/stable/25042837" TargetMode="External"/><Relationship Id="rId138" Type="http://schemas.openxmlformats.org/officeDocument/2006/relationships/hyperlink" Target="https://doi.org/10.1016/j.chemosphere.2018.11.182" TargetMode="External"/><Relationship Id="rId345" Type="http://schemas.openxmlformats.org/officeDocument/2006/relationships/hyperlink" Target="https://doi.org/10.1016/j.cep.2018.08.020" TargetMode="External"/><Relationship Id="rId387" Type="http://schemas.openxmlformats.org/officeDocument/2006/relationships/hyperlink" Target="https://doi.org/10.1016/j.scitotenv.2016.04.191" TargetMode="External"/><Relationship Id="rId191" Type="http://schemas.openxmlformats.org/officeDocument/2006/relationships/hyperlink" Target="https://doi.org/10.1016/j.chemosphere.2007.10.006" TargetMode="External"/><Relationship Id="rId205" Type="http://schemas.openxmlformats.org/officeDocument/2006/relationships/hyperlink" Target="https://doi.org/10.1016/j.chemosphere.2007.10.006" TargetMode="External"/><Relationship Id="rId247" Type="http://schemas.openxmlformats.org/officeDocument/2006/relationships/hyperlink" Target="https://doi.org/10.1007/s11356-013-2388-0" TargetMode="External"/><Relationship Id="rId412" Type="http://schemas.openxmlformats.org/officeDocument/2006/relationships/hyperlink" Target="https://doi.org/10.1002/2017WR021402" TargetMode="External"/><Relationship Id="rId107" Type="http://schemas.openxmlformats.org/officeDocument/2006/relationships/hyperlink" Target="http://www.jstor.org/stable/25042837" TargetMode="External"/><Relationship Id="rId289" Type="http://schemas.openxmlformats.org/officeDocument/2006/relationships/hyperlink" Target="https://doi.org/10.1007/s11356-013-2388-0" TargetMode="External"/><Relationship Id="rId454" Type="http://schemas.openxmlformats.org/officeDocument/2006/relationships/hyperlink" Target="https://doi.org/10.1080/01919510701459311" TargetMode="External"/><Relationship Id="rId11" Type="http://schemas.openxmlformats.org/officeDocument/2006/relationships/hyperlink" Target="https://sci-hub.se/10.1080/00139307309435517" TargetMode="External"/><Relationship Id="rId53" Type="http://schemas.openxmlformats.org/officeDocument/2006/relationships/hyperlink" Target="http://www.jstor.org/stable/25042837" TargetMode="External"/><Relationship Id="rId149" Type="http://schemas.openxmlformats.org/officeDocument/2006/relationships/hyperlink" Target="https://doi.org/10.1007/s11356-018-1915-4" TargetMode="External"/><Relationship Id="rId314" Type="http://schemas.openxmlformats.org/officeDocument/2006/relationships/hyperlink" Target="https://doi.org/10.1016/j.scitotenv.2019.03.365" TargetMode="External"/><Relationship Id="rId356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8" Type="http://schemas.openxmlformats.org/officeDocument/2006/relationships/hyperlink" Target="https://doi.org/10.3390/ijerph18031288" TargetMode="External"/><Relationship Id="rId95" Type="http://schemas.openxmlformats.org/officeDocument/2006/relationships/hyperlink" Target="http://www.jstor.org/stable/25042837" TargetMode="External"/><Relationship Id="rId160" Type="http://schemas.openxmlformats.org/officeDocument/2006/relationships/hyperlink" Target="http://dx.doi.org/10.1016/j.apt.2016.06.003" TargetMode="External"/><Relationship Id="rId216" Type="http://schemas.openxmlformats.org/officeDocument/2006/relationships/hyperlink" Target="https://doi.org/10.1016/j.chemosphere.2007.10.006" TargetMode="External"/><Relationship Id="rId423" Type="http://schemas.openxmlformats.org/officeDocument/2006/relationships/hyperlink" Target="https://doi.org/10.2166/9781780407876" TargetMode="External"/><Relationship Id="rId258" Type="http://schemas.openxmlformats.org/officeDocument/2006/relationships/hyperlink" Target="https://doi.org/10.1007/s11356-013-2388-0" TargetMode="External"/><Relationship Id="rId22" Type="http://schemas.openxmlformats.org/officeDocument/2006/relationships/hyperlink" Target="https://sci-hub.se/10.1080/00139307309435517" TargetMode="External"/><Relationship Id="rId64" Type="http://schemas.openxmlformats.org/officeDocument/2006/relationships/hyperlink" Target="http://www.jstor.org/stable/25042837" TargetMode="External"/><Relationship Id="rId118" Type="http://schemas.openxmlformats.org/officeDocument/2006/relationships/hyperlink" Target="http://www.jstor.org/stable/25042837" TargetMode="External"/><Relationship Id="rId325" Type="http://schemas.openxmlformats.org/officeDocument/2006/relationships/hyperlink" Target="https://doi.org/10.1016/B978-0-12-819854-4.00013-7" TargetMode="External"/><Relationship Id="rId367" Type="http://schemas.openxmlformats.org/officeDocument/2006/relationships/hyperlink" Target="https://doi.org/10.1016/j.scitotenv.2018.11.265" TargetMode="External"/><Relationship Id="rId171" Type="http://schemas.openxmlformats.org/officeDocument/2006/relationships/hyperlink" Target="https://doi.org/10.2175/106143096X127695" TargetMode="External"/><Relationship Id="rId227" Type="http://schemas.openxmlformats.org/officeDocument/2006/relationships/hyperlink" Target="https://doi.org/10.1016/j.chemosphere.2007.10.006" TargetMode="External"/><Relationship Id="rId269" Type="http://schemas.openxmlformats.org/officeDocument/2006/relationships/hyperlink" Target="https://doi.org/10.1007/s11356-013-2388-0" TargetMode="External"/><Relationship Id="rId434" Type="http://schemas.openxmlformats.org/officeDocument/2006/relationships/hyperlink" Target="https://doi.org/10.1016/j.jwpe.2020.101398" TargetMode="External"/><Relationship Id="rId33" Type="http://schemas.openxmlformats.org/officeDocument/2006/relationships/hyperlink" Target="https://sci-hub.se/10.1080/00139307309435517" TargetMode="External"/><Relationship Id="rId129" Type="http://schemas.openxmlformats.org/officeDocument/2006/relationships/hyperlink" Target="https://sci-hub.se/10.1021/ie0506466" TargetMode="External"/><Relationship Id="rId280" Type="http://schemas.openxmlformats.org/officeDocument/2006/relationships/hyperlink" Target="https://doi.org/10.1007/s11356-013-2388-0" TargetMode="External"/><Relationship Id="rId336" Type="http://schemas.openxmlformats.org/officeDocument/2006/relationships/hyperlink" Target="https://doi.org/10.1016/B978-0-12-819854-4.00013-7" TargetMode="External"/><Relationship Id="rId75" Type="http://schemas.openxmlformats.org/officeDocument/2006/relationships/hyperlink" Target="http://www.jstor.org/stable/25042837" TargetMode="External"/><Relationship Id="rId140" Type="http://schemas.openxmlformats.org/officeDocument/2006/relationships/hyperlink" Target="https://doi.org/10.1016/j.chemosphere.2018.11.182" TargetMode="External"/><Relationship Id="rId182" Type="http://schemas.openxmlformats.org/officeDocument/2006/relationships/hyperlink" Target="https://doi.org/10.2175/106143096X127695" TargetMode="External"/><Relationship Id="rId378" Type="http://schemas.openxmlformats.org/officeDocument/2006/relationships/hyperlink" Target="https://doi.org/10.1007/s11356-018-1915-7" TargetMode="External"/><Relationship Id="rId403" Type="http://schemas.openxmlformats.org/officeDocument/2006/relationships/hyperlink" Target="https://doi.org/10.3390/ijerph18031288" TargetMode="External"/><Relationship Id="rId6" Type="http://schemas.openxmlformats.org/officeDocument/2006/relationships/hyperlink" Target="https://sci-hub.se/10.1080/00139307309435517" TargetMode="External"/><Relationship Id="rId238" Type="http://schemas.openxmlformats.org/officeDocument/2006/relationships/hyperlink" Target="https://doi.org/10.1016/j.chemosphere.2007.10.006" TargetMode="External"/><Relationship Id="rId445" Type="http://schemas.openxmlformats.org/officeDocument/2006/relationships/hyperlink" Target="https://doi.org/10.1016/j.jece.2021.105315" TargetMode="External"/><Relationship Id="rId291" Type="http://schemas.openxmlformats.org/officeDocument/2006/relationships/hyperlink" Target="https://doi.org/10.1007/s11356-013-2388-0" TargetMode="External"/><Relationship Id="rId305" Type="http://schemas.openxmlformats.org/officeDocument/2006/relationships/hyperlink" Target="https://doi.org/10.1016/j.watres.2015.10.017" TargetMode="External"/><Relationship Id="rId347" Type="http://schemas.openxmlformats.org/officeDocument/2006/relationships/hyperlink" Target="https://doi.org/10.1016/j.gsd.2020.100338" TargetMode="External"/><Relationship Id="rId44" Type="http://schemas.openxmlformats.org/officeDocument/2006/relationships/hyperlink" Target="http://www.jstor.org/stable/25042837" TargetMode="External"/><Relationship Id="rId86" Type="http://schemas.openxmlformats.org/officeDocument/2006/relationships/hyperlink" Target="http://www.jstor.org/stable/25042837" TargetMode="External"/><Relationship Id="rId151" Type="http://schemas.openxmlformats.org/officeDocument/2006/relationships/hyperlink" Target="https://doi.org/10.1007/s11270-016-2756-8" TargetMode="External"/><Relationship Id="rId389" Type="http://schemas.openxmlformats.org/officeDocument/2006/relationships/hyperlink" Target="https://doi.org/10.1016/j.jece.2020.104516" TargetMode="External"/><Relationship Id="rId193" Type="http://schemas.openxmlformats.org/officeDocument/2006/relationships/hyperlink" Target="https://doi.org/10.1016/j.chemosphere.2007.10.006" TargetMode="External"/><Relationship Id="rId207" Type="http://schemas.openxmlformats.org/officeDocument/2006/relationships/hyperlink" Target="https://doi.org/10.1016/j.chemosphere.2007.10.006" TargetMode="External"/><Relationship Id="rId249" Type="http://schemas.openxmlformats.org/officeDocument/2006/relationships/hyperlink" Target="https://doi.org/10.1007/s11356-013-2388-0" TargetMode="External"/><Relationship Id="rId414" Type="http://schemas.openxmlformats.org/officeDocument/2006/relationships/hyperlink" Target="http://dx.doi.org/10.1016/j.jclepro.2015.04.022" TargetMode="External"/><Relationship Id="rId456" Type="http://schemas.openxmlformats.org/officeDocument/2006/relationships/printerSettings" Target="../printerSettings/printerSettings2.bin"/><Relationship Id="rId13" Type="http://schemas.openxmlformats.org/officeDocument/2006/relationships/hyperlink" Target="https://sci-hub.se/10.1080/00139307309435517" TargetMode="External"/><Relationship Id="rId109" Type="http://schemas.openxmlformats.org/officeDocument/2006/relationships/hyperlink" Target="http://www.jstor.org/stable/25042837" TargetMode="External"/><Relationship Id="rId260" Type="http://schemas.openxmlformats.org/officeDocument/2006/relationships/hyperlink" Target="https://doi.org/10.1007/s11356-013-2388-0" TargetMode="External"/><Relationship Id="rId316" Type="http://schemas.openxmlformats.org/officeDocument/2006/relationships/hyperlink" Target="https://dc.engconfintl.org/cgi/viewcontent.cgi?referer=https://scholar.google.es/&amp;httpsredir=1&amp;article=1025&amp;context=wbtr_i" TargetMode="External"/><Relationship Id="rId55" Type="http://schemas.openxmlformats.org/officeDocument/2006/relationships/hyperlink" Target="http://www.jstor.org/stable/25042837" TargetMode="External"/><Relationship Id="rId97" Type="http://schemas.openxmlformats.org/officeDocument/2006/relationships/hyperlink" Target="http://www.jstor.org/stable/25042837" TargetMode="External"/><Relationship Id="rId120" Type="http://schemas.openxmlformats.org/officeDocument/2006/relationships/hyperlink" Target="http://www.jstor.org/stable/25042837" TargetMode="External"/><Relationship Id="rId358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162" Type="http://schemas.openxmlformats.org/officeDocument/2006/relationships/hyperlink" Target="https://doi.org/10.1016/S0141-0229(01)00402-1" TargetMode="External"/><Relationship Id="rId218" Type="http://schemas.openxmlformats.org/officeDocument/2006/relationships/hyperlink" Target="https://doi.org/10.1016/j.chemosphere.2007.10.006" TargetMode="External"/><Relationship Id="rId425" Type="http://schemas.openxmlformats.org/officeDocument/2006/relationships/hyperlink" Target="https://doi.org/10.2166/9781780407876" TargetMode="External"/><Relationship Id="rId271" Type="http://schemas.openxmlformats.org/officeDocument/2006/relationships/hyperlink" Target="https://doi.org/10.1007/s11356-013-2388-0" TargetMode="External"/><Relationship Id="rId24" Type="http://schemas.openxmlformats.org/officeDocument/2006/relationships/hyperlink" Target="https://sci-hub.se/10.1080/00139307309435517" TargetMode="External"/><Relationship Id="rId66" Type="http://schemas.openxmlformats.org/officeDocument/2006/relationships/hyperlink" Target="http://www.jstor.org/stable/25042837" TargetMode="External"/><Relationship Id="rId131" Type="http://schemas.openxmlformats.org/officeDocument/2006/relationships/hyperlink" Target="https://doi.org/10.1016/j.jhazmat.2013.09.022" TargetMode="External"/><Relationship Id="rId327" Type="http://schemas.openxmlformats.org/officeDocument/2006/relationships/hyperlink" Target="https://doi.org/10.1016/B978-0-12-819854-4.00013-7" TargetMode="External"/><Relationship Id="rId369" Type="http://schemas.openxmlformats.org/officeDocument/2006/relationships/hyperlink" Target="https://doi.org/10.1016/j.scitotenv.2018.11.265" TargetMode="External"/><Relationship Id="rId173" Type="http://schemas.openxmlformats.org/officeDocument/2006/relationships/hyperlink" Target="https://doi.org/10.2175/106143096X127695" TargetMode="External"/><Relationship Id="rId229" Type="http://schemas.openxmlformats.org/officeDocument/2006/relationships/hyperlink" Target="https://doi.org/10.1016/j.chemosphere.2007.10.006" TargetMode="External"/><Relationship Id="rId380" Type="http://schemas.openxmlformats.org/officeDocument/2006/relationships/hyperlink" Target="https://doi.org/10.1007/s11356-018-1915-7" TargetMode="External"/><Relationship Id="rId436" Type="http://schemas.openxmlformats.org/officeDocument/2006/relationships/hyperlink" Target="https://doi.org/10.1016/j.jwpe.2020.101398" TargetMode="External"/><Relationship Id="rId240" Type="http://schemas.openxmlformats.org/officeDocument/2006/relationships/hyperlink" Target="https://doi.org/10.1016/j.chemosphere.2007.10.006" TargetMode="External"/><Relationship Id="rId35" Type="http://schemas.openxmlformats.org/officeDocument/2006/relationships/hyperlink" Target="https://sci-hub.se/10.1080/00139307309435517" TargetMode="External"/><Relationship Id="rId77" Type="http://schemas.openxmlformats.org/officeDocument/2006/relationships/hyperlink" Target="http://www.jstor.org/stable/25042837" TargetMode="External"/><Relationship Id="rId100" Type="http://schemas.openxmlformats.org/officeDocument/2006/relationships/hyperlink" Target="http://www.jstor.org/stable/25042837" TargetMode="External"/><Relationship Id="rId282" Type="http://schemas.openxmlformats.org/officeDocument/2006/relationships/hyperlink" Target="https://doi.org/10.1007/s11356-013-2388-0" TargetMode="External"/><Relationship Id="rId338" Type="http://schemas.openxmlformats.org/officeDocument/2006/relationships/hyperlink" Target="https://doi.org/10.1016/B978-0-12-819854-4.00013-7" TargetMode="External"/><Relationship Id="rId8" Type="http://schemas.openxmlformats.org/officeDocument/2006/relationships/hyperlink" Target="https://sci-hub.se/10.1080/00139307309435517" TargetMode="External"/><Relationship Id="rId142" Type="http://schemas.openxmlformats.org/officeDocument/2006/relationships/hyperlink" Target="https://doi.org/10.1007/s11356-018-1915-4" TargetMode="External"/><Relationship Id="rId184" Type="http://schemas.openxmlformats.org/officeDocument/2006/relationships/hyperlink" Target="https://doi.org/10.1016/j.chemosphere.2007.10.006" TargetMode="External"/><Relationship Id="rId391" Type="http://schemas.openxmlformats.org/officeDocument/2006/relationships/hyperlink" Target="https://doi.org/10.1016/S1872-0358(06)02001-X" TargetMode="External"/><Relationship Id="rId405" Type="http://schemas.openxmlformats.org/officeDocument/2006/relationships/hyperlink" Target="https://doi.org/10.1016/j.jenvman.2021.112926" TargetMode="External"/><Relationship Id="rId447" Type="http://schemas.openxmlformats.org/officeDocument/2006/relationships/hyperlink" Target="https://doi.org/10.1016/j.jece.2021.105315" TargetMode="External"/><Relationship Id="rId251" Type="http://schemas.openxmlformats.org/officeDocument/2006/relationships/hyperlink" Target="https://doi.org/10.1007/s11356-013-2388-0" TargetMode="External"/><Relationship Id="rId46" Type="http://schemas.openxmlformats.org/officeDocument/2006/relationships/hyperlink" Target="http://www.jstor.org/stable/25042837" TargetMode="External"/><Relationship Id="rId293" Type="http://schemas.openxmlformats.org/officeDocument/2006/relationships/hyperlink" Target="https://doi.org/10.1007/s11356-013-2388-0" TargetMode="External"/><Relationship Id="rId307" Type="http://schemas.openxmlformats.org/officeDocument/2006/relationships/hyperlink" Target="https://sci-hub.se/https:/www.tandfonline.com/doi/abs/10.1080/01919512.2018.1431521" TargetMode="External"/><Relationship Id="rId349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88" Type="http://schemas.openxmlformats.org/officeDocument/2006/relationships/hyperlink" Target="http://www.jstor.org/stable/25042837" TargetMode="External"/><Relationship Id="rId111" Type="http://schemas.openxmlformats.org/officeDocument/2006/relationships/hyperlink" Target="http://www.jstor.org/stable/25042837" TargetMode="External"/><Relationship Id="rId153" Type="http://schemas.openxmlformats.org/officeDocument/2006/relationships/hyperlink" Target="https://doi.org/10.1016/j.jece.2018.03.050" TargetMode="External"/><Relationship Id="rId195" Type="http://schemas.openxmlformats.org/officeDocument/2006/relationships/hyperlink" Target="https://doi.org/10.1016/j.chemosphere.2007.10.006" TargetMode="External"/><Relationship Id="rId209" Type="http://schemas.openxmlformats.org/officeDocument/2006/relationships/hyperlink" Target="https://doi.org/10.1016/j.chemosphere.2007.10.006" TargetMode="External"/><Relationship Id="rId360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416" Type="http://schemas.openxmlformats.org/officeDocument/2006/relationships/hyperlink" Target="https://doi.org/10.2166/9781780407876" TargetMode="External"/><Relationship Id="rId220" Type="http://schemas.openxmlformats.org/officeDocument/2006/relationships/hyperlink" Target="https://doi.org/10.1016/j.chemosphere.2007.10.006" TargetMode="External"/><Relationship Id="rId15" Type="http://schemas.openxmlformats.org/officeDocument/2006/relationships/hyperlink" Target="https://sci-hub.se/10.1080/00139307309435517" TargetMode="External"/><Relationship Id="rId57" Type="http://schemas.openxmlformats.org/officeDocument/2006/relationships/hyperlink" Target="http://www.jstor.org/stable/25042837" TargetMode="External"/><Relationship Id="rId262" Type="http://schemas.openxmlformats.org/officeDocument/2006/relationships/hyperlink" Target="https://doi.org/10.1007/s11356-013-2388-0" TargetMode="External"/><Relationship Id="rId318" Type="http://schemas.openxmlformats.org/officeDocument/2006/relationships/hyperlink" Target="https://doi.org/10.1016/j.jwpe.2020.101398" TargetMode="External"/><Relationship Id="rId99" Type="http://schemas.openxmlformats.org/officeDocument/2006/relationships/hyperlink" Target="http://www.jstor.org/stable/25042837" TargetMode="External"/><Relationship Id="rId122" Type="http://schemas.openxmlformats.org/officeDocument/2006/relationships/hyperlink" Target="https://sci-hub.se/10.1021/ie0506466" TargetMode="External"/><Relationship Id="rId164" Type="http://schemas.openxmlformats.org/officeDocument/2006/relationships/hyperlink" Target="https://doi.org/10.1080/01919512.2020.1735994" TargetMode="External"/><Relationship Id="rId371" Type="http://schemas.openxmlformats.org/officeDocument/2006/relationships/hyperlink" Target="https://doi.org/10.1007/s42452-020-2392-1" TargetMode="External"/><Relationship Id="rId427" Type="http://schemas.openxmlformats.org/officeDocument/2006/relationships/hyperlink" Target="https://doi.org/10.2166/9781780407876" TargetMode="Externa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doi.org/10.1016/j.chemosphere.2007.10.006" TargetMode="External"/><Relationship Id="rId273" Type="http://schemas.openxmlformats.org/officeDocument/2006/relationships/hyperlink" Target="https://doi.org/10.1007/s11356-013-2388-0" TargetMode="External"/><Relationship Id="rId329" Type="http://schemas.openxmlformats.org/officeDocument/2006/relationships/hyperlink" Target="https://doi.org/10.1016/B978-0-12-819854-4.00013-7" TargetMode="External"/><Relationship Id="rId68" Type="http://schemas.openxmlformats.org/officeDocument/2006/relationships/hyperlink" Target="http://www.jstor.org/stable/25042837" TargetMode="External"/><Relationship Id="rId133" Type="http://schemas.openxmlformats.org/officeDocument/2006/relationships/hyperlink" Target="https://doi.org/10.1016/j.jhazmat.2013.09.022" TargetMode="External"/><Relationship Id="rId175" Type="http://schemas.openxmlformats.org/officeDocument/2006/relationships/hyperlink" Target="https://doi.org/10.2175/106143096X127695" TargetMode="External"/><Relationship Id="rId340" Type="http://schemas.openxmlformats.org/officeDocument/2006/relationships/hyperlink" Target="https://doi.org/10.1016/j.jclepro.2021.128104" TargetMode="External"/><Relationship Id="rId200" Type="http://schemas.openxmlformats.org/officeDocument/2006/relationships/hyperlink" Target="https://doi.org/10.1016/j.chemosphere.2007.10.006" TargetMode="External"/><Relationship Id="rId382" Type="http://schemas.openxmlformats.org/officeDocument/2006/relationships/hyperlink" Target="https://doi.org/10.1007/s11356-018-1915-7" TargetMode="External"/><Relationship Id="rId438" Type="http://schemas.openxmlformats.org/officeDocument/2006/relationships/hyperlink" Target="https://doi.org/10.1016/j.jwpe.2020.101398" TargetMode="External"/><Relationship Id="rId242" Type="http://schemas.openxmlformats.org/officeDocument/2006/relationships/hyperlink" Target="https://doi.org/10.1016/j.chemosphere.2007.10.006" TargetMode="External"/><Relationship Id="rId284" Type="http://schemas.openxmlformats.org/officeDocument/2006/relationships/hyperlink" Target="https://doi.org/10.1007/s11356-013-2388-0" TargetMode="External"/><Relationship Id="rId37" Type="http://schemas.openxmlformats.org/officeDocument/2006/relationships/hyperlink" Target="https://sci-hub.se/10.1065/espr2006.10.355" TargetMode="External"/><Relationship Id="rId79" Type="http://schemas.openxmlformats.org/officeDocument/2006/relationships/hyperlink" Target="http://www.jstor.org/stable/25042837" TargetMode="External"/><Relationship Id="rId102" Type="http://schemas.openxmlformats.org/officeDocument/2006/relationships/hyperlink" Target="http://www.jstor.org/stable/25042837" TargetMode="External"/><Relationship Id="rId144" Type="http://schemas.openxmlformats.org/officeDocument/2006/relationships/hyperlink" Target="https://doi.org/10.1007/s11356-018-1915-4" TargetMode="External"/><Relationship Id="rId90" Type="http://schemas.openxmlformats.org/officeDocument/2006/relationships/hyperlink" Target="http://www.jstor.org/stable/25042837" TargetMode="External"/><Relationship Id="rId186" Type="http://schemas.openxmlformats.org/officeDocument/2006/relationships/hyperlink" Target="https://doi.org/10.1016/j.chemosphere.2007.10.006" TargetMode="External"/><Relationship Id="rId351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3" Type="http://schemas.openxmlformats.org/officeDocument/2006/relationships/hyperlink" Target="https://www.tdx.cat/bitstream/handle/10803/667011/tvpgm_20190121.pdf?sequence=2&amp;isAllowed=y" TargetMode="External"/><Relationship Id="rId407" Type="http://schemas.openxmlformats.org/officeDocument/2006/relationships/hyperlink" Target="https://www.namc.org/docs/00180231.pdf" TargetMode="External"/><Relationship Id="rId449" Type="http://schemas.openxmlformats.org/officeDocument/2006/relationships/hyperlink" Target="https://doi.org/10.1016/j.jece.2021.105315" TargetMode="External"/><Relationship Id="rId211" Type="http://schemas.openxmlformats.org/officeDocument/2006/relationships/hyperlink" Target="https://doi.org/10.1016/j.chemosphere.2007.10.006" TargetMode="External"/><Relationship Id="rId253" Type="http://schemas.openxmlformats.org/officeDocument/2006/relationships/hyperlink" Target="https://doi.org/10.1007/s11356-013-2388-0" TargetMode="External"/><Relationship Id="rId295" Type="http://schemas.openxmlformats.org/officeDocument/2006/relationships/hyperlink" Target="https://doi.org/10.1007/s11356-013-2388-0" TargetMode="External"/><Relationship Id="rId309" Type="http://schemas.openxmlformats.org/officeDocument/2006/relationships/hyperlink" Target="https://doi.org/10.1016/j.scitotenv.2019.03.365" TargetMode="External"/><Relationship Id="rId48" Type="http://schemas.openxmlformats.org/officeDocument/2006/relationships/hyperlink" Target="http://www.jstor.org/stable/25042837" TargetMode="External"/><Relationship Id="rId113" Type="http://schemas.openxmlformats.org/officeDocument/2006/relationships/hyperlink" Target="http://www.jstor.org/stable/25042837" TargetMode="External"/><Relationship Id="rId320" Type="http://schemas.openxmlformats.org/officeDocument/2006/relationships/hyperlink" Target="https://www.researchgate.net/profile/Frans-Van-Eeden/publication/305209433_A_marine_outfall_as_an_alternative_sewerage_disposal_scheme_for_St_Helena_Island/links/57a0edd308ae5f8b25896ce0/A-marine-outfall-as-an-alternative-sewerage-disposal-scheme-for-St-Helena-Island.pdf" TargetMode="External"/><Relationship Id="rId155" Type="http://schemas.openxmlformats.org/officeDocument/2006/relationships/hyperlink" Target="https://doi.org/10.1016/j.aej.2020.08.023" TargetMode="External"/><Relationship Id="rId197" Type="http://schemas.openxmlformats.org/officeDocument/2006/relationships/hyperlink" Target="https://doi.org/10.1016/j.chemosphere.2007.10.006" TargetMode="External"/><Relationship Id="rId362" Type="http://schemas.openxmlformats.org/officeDocument/2006/relationships/hyperlink" Target="https://www.tdx.cat/bitstream/handle/10803/667011/tvpgm_20190121.pdf?sequence=2&amp;isAllowed=y" TargetMode="External"/><Relationship Id="rId418" Type="http://schemas.openxmlformats.org/officeDocument/2006/relationships/hyperlink" Target="https://doi.org/10.2166/9781780407876" TargetMode="External"/><Relationship Id="rId222" Type="http://schemas.openxmlformats.org/officeDocument/2006/relationships/hyperlink" Target="https://doi.org/10.1016/j.chemosphere.2007.10.006" TargetMode="External"/><Relationship Id="rId264" Type="http://schemas.openxmlformats.org/officeDocument/2006/relationships/hyperlink" Target="https://doi.org/10.1007/s11356-013-2388-0" TargetMode="External"/><Relationship Id="rId17" Type="http://schemas.openxmlformats.org/officeDocument/2006/relationships/hyperlink" Target="https://sci-hub.se/10.1080/00139307309435517" TargetMode="External"/><Relationship Id="rId59" Type="http://schemas.openxmlformats.org/officeDocument/2006/relationships/hyperlink" Target="http://www.jstor.org/stable/25042837" TargetMode="External"/><Relationship Id="rId124" Type="http://schemas.openxmlformats.org/officeDocument/2006/relationships/hyperlink" Target="https://sci-hub.se/10.1021/ie0506466" TargetMode="External"/><Relationship Id="rId70" Type="http://schemas.openxmlformats.org/officeDocument/2006/relationships/hyperlink" Target="http://www.jstor.org/stable/25042837" TargetMode="External"/><Relationship Id="rId166" Type="http://schemas.openxmlformats.org/officeDocument/2006/relationships/hyperlink" Target="https://doi.org/10.1080/01919518708552148" TargetMode="External"/><Relationship Id="rId331" Type="http://schemas.openxmlformats.org/officeDocument/2006/relationships/hyperlink" Target="https://doi.org/10.1016/B978-0-12-819854-4.00013-7" TargetMode="External"/><Relationship Id="rId373" Type="http://schemas.openxmlformats.org/officeDocument/2006/relationships/hyperlink" Target="https://doi.org/10.1080/10934529.2013.781904" TargetMode="External"/><Relationship Id="rId429" Type="http://schemas.openxmlformats.org/officeDocument/2006/relationships/hyperlink" Target="https://doi.org/10.1016/j.jwpe.2020.101398" TargetMode="External"/><Relationship Id="rId1" Type="http://schemas.openxmlformats.org/officeDocument/2006/relationships/hyperlink" Target="https://sci-hub.se/10.1080/00139307309435517" TargetMode="External"/><Relationship Id="rId233" Type="http://schemas.openxmlformats.org/officeDocument/2006/relationships/hyperlink" Target="https://doi.org/10.1016/j.chemosphere.2007.10.006" TargetMode="External"/><Relationship Id="rId440" Type="http://schemas.openxmlformats.org/officeDocument/2006/relationships/hyperlink" Target="https://doi.org/10.1007/s11356-017-0568-z" TargetMode="External"/><Relationship Id="rId28" Type="http://schemas.openxmlformats.org/officeDocument/2006/relationships/hyperlink" Target="https://sci-hub.se/10.1080/00139307309435517" TargetMode="External"/><Relationship Id="rId275" Type="http://schemas.openxmlformats.org/officeDocument/2006/relationships/hyperlink" Target="https://doi.org/10.1007/s11356-013-2388-0" TargetMode="External"/><Relationship Id="rId300" Type="http://schemas.openxmlformats.org/officeDocument/2006/relationships/hyperlink" Target="https://doi.org/10.1080/10934529.2017.1409580" TargetMode="External"/><Relationship Id="rId81" Type="http://schemas.openxmlformats.org/officeDocument/2006/relationships/hyperlink" Target="http://www.jstor.org/stable/25042837" TargetMode="External"/><Relationship Id="rId135" Type="http://schemas.openxmlformats.org/officeDocument/2006/relationships/hyperlink" Target="https://doi.org/10.1016/j.chemosphere.2018.11.182" TargetMode="External"/><Relationship Id="rId177" Type="http://schemas.openxmlformats.org/officeDocument/2006/relationships/hyperlink" Target="https://doi.org/10.2175/106143096X127695" TargetMode="External"/><Relationship Id="rId342" Type="http://schemas.openxmlformats.org/officeDocument/2006/relationships/hyperlink" Target="https://doi.org/10.1016/j.jclepro.2021.128104" TargetMode="External"/><Relationship Id="rId384" Type="http://schemas.openxmlformats.org/officeDocument/2006/relationships/hyperlink" Target="http://www.jstor.org/stable/25039577" TargetMode="External"/><Relationship Id="rId202" Type="http://schemas.openxmlformats.org/officeDocument/2006/relationships/hyperlink" Target="https://doi.org/10.1016/j.chemosphere.2007.10.006" TargetMode="External"/><Relationship Id="rId244" Type="http://schemas.openxmlformats.org/officeDocument/2006/relationships/hyperlink" Target="https://doi.org/10.1016/j.jece.2018.03.050" TargetMode="External"/><Relationship Id="rId39" Type="http://schemas.openxmlformats.org/officeDocument/2006/relationships/hyperlink" Target="https://sci-hub.se/10.1065/espr2006.10.355" TargetMode="External"/><Relationship Id="rId286" Type="http://schemas.openxmlformats.org/officeDocument/2006/relationships/hyperlink" Target="https://doi.org/10.1007/s11356-013-2388-0" TargetMode="External"/><Relationship Id="rId451" Type="http://schemas.openxmlformats.org/officeDocument/2006/relationships/hyperlink" Target="https://doi.org/10.2166/wst.2009.076" TargetMode="External"/><Relationship Id="rId50" Type="http://schemas.openxmlformats.org/officeDocument/2006/relationships/hyperlink" Target="http://www.jstor.org/stable/25042837" TargetMode="External"/><Relationship Id="rId104" Type="http://schemas.openxmlformats.org/officeDocument/2006/relationships/hyperlink" Target="http://www.jstor.org/stable/25042837" TargetMode="External"/><Relationship Id="rId146" Type="http://schemas.openxmlformats.org/officeDocument/2006/relationships/hyperlink" Target="https://doi.org/10.1007/s11356-018-1915-4" TargetMode="External"/><Relationship Id="rId188" Type="http://schemas.openxmlformats.org/officeDocument/2006/relationships/hyperlink" Target="https://doi.org/10.1016/j.chemosphere.2007.10.006" TargetMode="External"/><Relationship Id="rId311" Type="http://schemas.openxmlformats.org/officeDocument/2006/relationships/hyperlink" Target="https://doi.org/10.1016/j.scitotenv.2019.03.365" TargetMode="External"/><Relationship Id="rId353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5" Type="http://schemas.openxmlformats.org/officeDocument/2006/relationships/hyperlink" Target="https://doi.org/10.2166/wst.2004.0218" TargetMode="External"/><Relationship Id="rId409" Type="http://schemas.openxmlformats.org/officeDocument/2006/relationships/hyperlink" Target="https://doi.org/10.1002/2017WR021402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i-hub.se/10.1080/00139307309435517" TargetMode="External"/><Relationship Id="rId299" Type="http://schemas.openxmlformats.org/officeDocument/2006/relationships/hyperlink" Target="https://doi.org/10.1016/0048-9697(90)90070-B" TargetMode="External"/><Relationship Id="rId21" Type="http://schemas.openxmlformats.org/officeDocument/2006/relationships/hyperlink" Target="https://doi.org/10.1111/wej.12371" TargetMode="External"/><Relationship Id="rId63" Type="http://schemas.openxmlformats.org/officeDocument/2006/relationships/hyperlink" Target="https://sci-hub.se/10.1080/00139307309435517" TargetMode="External"/><Relationship Id="rId159" Type="http://schemas.openxmlformats.org/officeDocument/2006/relationships/hyperlink" Target="https://sci-hub.se/10.1016/j.jhazmat.2017.01.057" TargetMode="External"/><Relationship Id="rId324" Type="http://schemas.openxmlformats.org/officeDocument/2006/relationships/hyperlink" Target="http://dx.doi.org/10.1016/j.chemosphere.2013.10.062" TargetMode="External"/><Relationship Id="rId366" Type="http://schemas.openxmlformats.org/officeDocument/2006/relationships/hyperlink" Target="https://doi.org/10.1016/j.chemosphere.2013.09.045" TargetMode="External"/><Relationship Id="rId170" Type="http://schemas.openxmlformats.org/officeDocument/2006/relationships/hyperlink" Target="https://sci-hub.se/10.3358/shokueishi.43.49" TargetMode="External"/><Relationship Id="rId226" Type="http://schemas.openxmlformats.org/officeDocument/2006/relationships/hyperlink" Target="https://sci-hub.se/10.1080/00139307309435517" TargetMode="External"/><Relationship Id="rId268" Type="http://schemas.openxmlformats.org/officeDocument/2006/relationships/hyperlink" Target="https://doi.org/10.1007/s42452-020-2392-1" TargetMode="External"/><Relationship Id="rId32" Type="http://schemas.openxmlformats.org/officeDocument/2006/relationships/hyperlink" Target="https://sci-hub.se/10.1021/ie0506466" TargetMode="External"/><Relationship Id="rId74" Type="http://schemas.openxmlformats.org/officeDocument/2006/relationships/hyperlink" Target="https://sci-hub.se/10.2307/25038362" TargetMode="External"/><Relationship Id="rId128" Type="http://schemas.openxmlformats.org/officeDocument/2006/relationships/hyperlink" Target="https://doi.org/10.1016/0048-9697(79)90003-2" TargetMode="External"/><Relationship Id="rId335" Type="http://schemas.openxmlformats.org/officeDocument/2006/relationships/hyperlink" Target="https://sci-hub.se/10.1016/j.jenvman.2020.110265" TargetMode="External"/><Relationship Id="rId377" Type="http://schemas.openxmlformats.org/officeDocument/2006/relationships/hyperlink" Target="https://doi.org/10.1080/09593330.2018.1521475" TargetMode="External"/><Relationship Id="rId5" Type="http://schemas.openxmlformats.org/officeDocument/2006/relationships/hyperlink" Target="https://doi.org/10.1016/j.ultsonch.2020.105187" TargetMode="External"/><Relationship Id="rId181" Type="http://schemas.openxmlformats.org/officeDocument/2006/relationships/hyperlink" Target="https://sci-hub.se/10.1016/j.foodcont.2011.06.011" TargetMode="External"/><Relationship Id="rId237" Type="http://schemas.openxmlformats.org/officeDocument/2006/relationships/hyperlink" Target="https://doi.org/10.1016/0048-9697(90)90070-B" TargetMode="External"/><Relationship Id="rId402" Type="http://schemas.openxmlformats.org/officeDocument/2006/relationships/hyperlink" Target="https://sci-hub.se/10.3390/ijerph120707300" TargetMode="External"/><Relationship Id="rId279" Type="http://schemas.openxmlformats.org/officeDocument/2006/relationships/hyperlink" Target="https://doi.org/10.1016/0143-1471(81)90068-4" TargetMode="External"/><Relationship Id="rId43" Type="http://schemas.openxmlformats.org/officeDocument/2006/relationships/hyperlink" Target="https://doi.org/10.1111/wej.12371" TargetMode="External"/><Relationship Id="rId139" Type="http://schemas.openxmlformats.org/officeDocument/2006/relationships/hyperlink" Target="https://doi.org/10.1016/0048-9697(90)90069-7" TargetMode="External"/><Relationship Id="rId290" Type="http://schemas.openxmlformats.org/officeDocument/2006/relationships/hyperlink" Target="https://doi.org/10.1016/j.scitotenv.2015.05.099" TargetMode="External"/><Relationship Id="rId304" Type="http://schemas.openxmlformats.org/officeDocument/2006/relationships/hyperlink" Target="http://dx.doi.org/10.1016/j.scitotenv.2017.02.107" TargetMode="External"/><Relationship Id="rId346" Type="http://schemas.openxmlformats.org/officeDocument/2006/relationships/hyperlink" Target="http://dx.doi.org/10.1016/j.scitotenv.2017.02.107" TargetMode="External"/><Relationship Id="rId388" Type="http://schemas.openxmlformats.org/officeDocument/2006/relationships/hyperlink" Target="https://sci-hub.se/10.1021/es404129r" TargetMode="External"/><Relationship Id="rId85" Type="http://schemas.openxmlformats.org/officeDocument/2006/relationships/hyperlink" Target="https://doi.org/10.1016/0143-1471(81)90068-4" TargetMode="External"/><Relationship Id="rId150" Type="http://schemas.openxmlformats.org/officeDocument/2006/relationships/hyperlink" Target="https://doi.org/10.1016/0043-1354(73)90007-9" TargetMode="External"/><Relationship Id="rId192" Type="http://schemas.openxmlformats.org/officeDocument/2006/relationships/hyperlink" Target="https://sci-hub.se/10.1080/00139307309435517" TargetMode="External"/><Relationship Id="rId206" Type="http://schemas.openxmlformats.org/officeDocument/2006/relationships/hyperlink" Target="https://sci-hub.se/10.2307/25038362" TargetMode="External"/><Relationship Id="rId413" Type="http://schemas.openxmlformats.org/officeDocument/2006/relationships/hyperlink" Target="https://doi.org/10.1111/wej.12371" TargetMode="External"/><Relationship Id="rId248" Type="http://schemas.openxmlformats.org/officeDocument/2006/relationships/hyperlink" Target="http://www.jstor.org/stable/25042837" TargetMode="External"/><Relationship Id="rId12" Type="http://schemas.openxmlformats.org/officeDocument/2006/relationships/hyperlink" Target="http://dx.doi.org/10.1016/j.scitotenv.2012.11.057" TargetMode="External"/><Relationship Id="rId108" Type="http://schemas.openxmlformats.org/officeDocument/2006/relationships/hyperlink" Target="https://sci-hub.se/10.1016/j.jhazmat.2017.01.057" TargetMode="External"/><Relationship Id="rId315" Type="http://schemas.openxmlformats.org/officeDocument/2006/relationships/hyperlink" Target="https://doi.org/10.1016/j.jhazmat.2019.120894" TargetMode="External"/><Relationship Id="rId357" Type="http://schemas.openxmlformats.org/officeDocument/2006/relationships/hyperlink" Target="https://doi.org/10.1016/0043-1354(74)90099-2" TargetMode="External"/><Relationship Id="rId54" Type="http://schemas.openxmlformats.org/officeDocument/2006/relationships/hyperlink" Target="https://doi.org/10.1007/BF03325957" TargetMode="External"/><Relationship Id="rId96" Type="http://schemas.openxmlformats.org/officeDocument/2006/relationships/hyperlink" Target="https://sci-hub.se/10.1371/journal.pone.0053592" TargetMode="External"/><Relationship Id="rId161" Type="http://schemas.openxmlformats.org/officeDocument/2006/relationships/hyperlink" Target="http://www.jstor.org/stable/25042837" TargetMode="External"/><Relationship Id="rId217" Type="http://schemas.openxmlformats.org/officeDocument/2006/relationships/hyperlink" Target="https://sci-hub.se/10.1016/b978-1-4832-8439-2.50219-4" TargetMode="External"/><Relationship Id="rId399" Type="http://schemas.openxmlformats.org/officeDocument/2006/relationships/hyperlink" Target="https://sci-hub.se/10.1021/ie0506466" TargetMode="External"/><Relationship Id="rId259" Type="http://schemas.openxmlformats.org/officeDocument/2006/relationships/hyperlink" Target="https://doi.org/10.1111/wej.12371" TargetMode="External"/><Relationship Id="rId424" Type="http://schemas.openxmlformats.org/officeDocument/2006/relationships/hyperlink" Target="https://doi.org/10.1016/0043-1354(74)90099-2" TargetMode="External"/><Relationship Id="rId23" Type="http://schemas.openxmlformats.org/officeDocument/2006/relationships/hyperlink" Target="https://doi.org/10.1007/BF00249652" TargetMode="External"/><Relationship Id="rId119" Type="http://schemas.openxmlformats.org/officeDocument/2006/relationships/hyperlink" Target="https://doi.org/10.1016/j.marpolbul.2016.08.043" TargetMode="External"/><Relationship Id="rId270" Type="http://schemas.openxmlformats.org/officeDocument/2006/relationships/hyperlink" Target="https://sci-hub.se/10.3390/w10091248" TargetMode="External"/><Relationship Id="rId326" Type="http://schemas.openxmlformats.org/officeDocument/2006/relationships/hyperlink" Target="http://dx.doi.org/10.1016/j.chemosphere.2013.10.062" TargetMode="External"/><Relationship Id="rId65" Type="http://schemas.openxmlformats.org/officeDocument/2006/relationships/hyperlink" Target="https://sci-hub.se/10.1080/00139307309435517" TargetMode="External"/><Relationship Id="rId130" Type="http://schemas.openxmlformats.org/officeDocument/2006/relationships/hyperlink" Target="https://doi.org/10.1111/wej.12371" TargetMode="External"/><Relationship Id="rId368" Type="http://schemas.openxmlformats.org/officeDocument/2006/relationships/hyperlink" Target="https://doi.org/10.1021/acs.est.5b05604" TargetMode="External"/><Relationship Id="rId172" Type="http://schemas.openxmlformats.org/officeDocument/2006/relationships/hyperlink" Target="https://sci-hub.se/10.1021/es8009309" TargetMode="External"/><Relationship Id="rId228" Type="http://schemas.openxmlformats.org/officeDocument/2006/relationships/hyperlink" Target="https://sci-hub.se/10.1080/00139307309435517" TargetMode="External"/><Relationship Id="rId281" Type="http://schemas.openxmlformats.org/officeDocument/2006/relationships/hyperlink" Target="https://doi.org/10.1016/j.chemosphere.2006.04.059" TargetMode="External"/><Relationship Id="rId337" Type="http://schemas.openxmlformats.org/officeDocument/2006/relationships/hyperlink" Target="https://doi.org/10.1016/j.watres.2018.04.053" TargetMode="External"/><Relationship Id="rId34" Type="http://schemas.openxmlformats.org/officeDocument/2006/relationships/hyperlink" Target="https://doi.org/10.1016/j.marpolbul.2016.08.043" TargetMode="External"/><Relationship Id="rId76" Type="http://schemas.openxmlformats.org/officeDocument/2006/relationships/hyperlink" Target="https://doi.org/10.1111/wej.12371" TargetMode="External"/><Relationship Id="rId141" Type="http://schemas.openxmlformats.org/officeDocument/2006/relationships/hyperlink" Target="https://doi.org/10.1007/BF00249652" TargetMode="External"/><Relationship Id="rId379" Type="http://schemas.openxmlformats.org/officeDocument/2006/relationships/hyperlink" Target="https://doi.org/10.1016/j.scitotenv.2020.142414" TargetMode="External"/><Relationship Id="rId7" Type="http://schemas.openxmlformats.org/officeDocument/2006/relationships/hyperlink" Target="https://doi.org/10.1007/s11356-016-7404-8" TargetMode="External"/><Relationship Id="rId183" Type="http://schemas.openxmlformats.org/officeDocument/2006/relationships/hyperlink" Target="https://sci-hub.se/10.1016/j.foodcont.2011.06.011" TargetMode="External"/><Relationship Id="rId239" Type="http://schemas.openxmlformats.org/officeDocument/2006/relationships/hyperlink" Target="https://doi.org/10.1111/wej.12371" TargetMode="External"/><Relationship Id="rId390" Type="http://schemas.openxmlformats.org/officeDocument/2006/relationships/hyperlink" Target="https://sci-hub.se/10.1016/j.chemosphere.2016.10.026" TargetMode="External"/><Relationship Id="rId404" Type="http://schemas.openxmlformats.org/officeDocument/2006/relationships/hyperlink" Target="https://sci-hub.se/10.3390/ijerph120707300" TargetMode="External"/><Relationship Id="rId250" Type="http://schemas.openxmlformats.org/officeDocument/2006/relationships/hyperlink" Target="https://sci-hub.se/10.1021/ie0506466" TargetMode="External"/><Relationship Id="rId292" Type="http://schemas.openxmlformats.org/officeDocument/2006/relationships/hyperlink" Target="https://doi.org/10.1016/0048-9697(90)90069-7" TargetMode="External"/><Relationship Id="rId306" Type="http://schemas.openxmlformats.org/officeDocument/2006/relationships/hyperlink" Target="https://doi.org/10.1016/j.jhazmat.2010.10.080" TargetMode="External"/><Relationship Id="rId45" Type="http://schemas.openxmlformats.org/officeDocument/2006/relationships/hyperlink" Target="https://doi.org/10.1111/wej.12371" TargetMode="External"/><Relationship Id="rId87" Type="http://schemas.openxmlformats.org/officeDocument/2006/relationships/hyperlink" Target="https://sci-hub.se/10.3390/w10091248" TargetMode="External"/><Relationship Id="rId110" Type="http://schemas.openxmlformats.org/officeDocument/2006/relationships/hyperlink" Target="https://doi.org/10.1007/s11270-016-2756-8" TargetMode="External"/><Relationship Id="rId348" Type="http://schemas.openxmlformats.org/officeDocument/2006/relationships/hyperlink" Target="https://doi.org/10.1016/0048-9697(79)90003-2" TargetMode="External"/><Relationship Id="rId152" Type="http://schemas.openxmlformats.org/officeDocument/2006/relationships/hyperlink" Target="https://doi.org/10.1016/0048-9697(79)90004-4" TargetMode="External"/><Relationship Id="rId194" Type="http://schemas.openxmlformats.org/officeDocument/2006/relationships/hyperlink" Target="https://sci-hub.se/10.1021/ie0506466" TargetMode="External"/><Relationship Id="rId208" Type="http://schemas.openxmlformats.org/officeDocument/2006/relationships/hyperlink" Target="https://doi.org/10.1111/wej.12371" TargetMode="External"/><Relationship Id="rId415" Type="http://schemas.openxmlformats.org/officeDocument/2006/relationships/hyperlink" Target="https://doi.org/10.2175/106143007X221490" TargetMode="External"/><Relationship Id="rId261" Type="http://schemas.openxmlformats.org/officeDocument/2006/relationships/hyperlink" Target="https://doi.org/10.2175/106143007X221490" TargetMode="External"/><Relationship Id="rId14" Type="http://schemas.openxmlformats.org/officeDocument/2006/relationships/hyperlink" Target="http://dx.doi.org/10.1016/j.scitotenv.2012.11.057" TargetMode="External"/><Relationship Id="rId56" Type="http://schemas.openxmlformats.org/officeDocument/2006/relationships/hyperlink" Target="https://doi.org/10.1016/j.jhazmat.2019.121824" TargetMode="External"/><Relationship Id="rId317" Type="http://schemas.openxmlformats.org/officeDocument/2006/relationships/hyperlink" Target="http://dx.doi.org/10.1016/j.chemosphere.2013.10.062" TargetMode="External"/><Relationship Id="rId359" Type="http://schemas.openxmlformats.org/officeDocument/2006/relationships/hyperlink" Target="https://doi.org/10.1016/0043-1354(74)90099-2" TargetMode="External"/><Relationship Id="rId98" Type="http://schemas.openxmlformats.org/officeDocument/2006/relationships/hyperlink" Target="https://sci-hub.se/10.1016/s0045-6535(99)00439-7" TargetMode="External"/><Relationship Id="rId121" Type="http://schemas.openxmlformats.org/officeDocument/2006/relationships/hyperlink" Target="https://sci-hub.se/10.1065/espr2006.10.355" TargetMode="External"/><Relationship Id="rId163" Type="http://schemas.openxmlformats.org/officeDocument/2006/relationships/hyperlink" Target="https://doi.org/10.1016/j.envpol.2016.07.037" TargetMode="External"/><Relationship Id="rId219" Type="http://schemas.openxmlformats.org/officeDocument/2006/relationships/hyperlink" Target="https://doi.org/10.1080/10934529.2013.781904" TargetMode="External"/><Relationship Id="rId370" Type="http://schemas.openxmlformats.org/officeDocument/2006/relationships/hyperlink" Target="https://doi.org/10.1016/j.scitotenv.2013.03.088" TargetMode="External"/><Relationship Id="rId230" Type="http://schemas.openxmlformats.org/officeDocument/2006/relationships/hyperlink" Target="https://sci-hub.se/10.1080/00139307309435517" TargetMode="External"/><Relationship Id="rId25" Type="http://schemas.openxmlformats.org/officeDocument/2006/relationships/hyperlink" Target="https://sci-hub.se/10.3390/w10091248" TargetMode="External"/><Relationship Id="rId67" Type="http://schemas.openxmlformats.org/officeDocument/2006/relationships/hyperlink" Target="https://sci-hub.se/10.1021/ie0506466" TargetMode="External"/><Relationship Id="rId272" Type="http://schemas.openxmlformats.org/officeDocument/2006/relationships/hyperlink" Target="https://doi.org/10.1016/0043-1354(73)90007-9" TargetMode="External"/><Relationship Id="rId328" Type="http://schemas.openxmlformats.org/officeDocument/2006/relationships/hyperlink" Target="http://dx.doi.org/10.1016/j.chemosphere.2013.10.062" TargetMode="External"/><Relationship Id="rId132" Type="http://schemas.openxmlformats.org/officeDocument/2006/relationships/hyperlink" Target="https://doi.org/10.1111/wej.12371" TargetMode="External"/><Relationship Id="rId174" Type="http://schemas.openxmlformats.org/officeDocument/2006/relationships/hyperlink" Target="https://sci-hub.se/10.1016/j.foodcont.2011.06.011" TargetMode="External"/><Relationship Id="rId381" Type="http://schemas.openxmlformats.org/officeDocument/2006/relationships/hyperlink" Target="https://doi.org/10.3390/w4030650" TargetMode="External"/><Relationship Id="rId241" Type="http://schemas.openxmlformats.org/officeDocument/2006/relationships/hyperlink" Target="https://sci-hub.se/10.1016/b978-1-4832-8439-2.50219-4" TargetMode="External"/><Relationship Id="rId36" Type="http://schemas.openxmlformats.org/officeDocument/2006/relationships/hyperlink" Target="https://doi.org/10.1007/s11356-018-1915-4" TargetMode="External"/><Relationship Id="rId283" Type="http://schemas.openxmlformats.org/officeDocument/2006/relationships/hyperlink" Target="https://doi.org/10.1016/j.chemosphere.2006.04.059" TargetMode="External"/><Relationship Id="rId339" Type="http://schemas.openxmlformats.org/officeDocument/2006/relationships/hyperlink" Target="http://dx.doi.org/10.1016/j.biortech.2013.07.050" TargetMode="External"/><Relationship Id="rId78" Type="http://schemas.openxmlformats.org/officeDocument/2006/relationships/hyperlink" Target="https://doi.org/10.1111/wej.12371" TargetMode="External"/><Relationship Id="rId101" Type="http://schemas.openxmlformats.org/officeDocument/2006/relationships/hyperlink" Target="http://dx.doi.org/10.1016/j.scitotenv.2012.11.057" TargetMode="External"/><Relationship Id="rId143" Type="http://schemas.openxmlformats.org/officeDocument/2006/relationships/hyperlink" Target="https://doi.org/10.1016/j.scitotenv.2013.03.088" TargetMode="External"/><Relationship Id="rId185" Type="http://schemas.openxmlformats.org/officeDocument/2006/relationships/hyperlink" Target="https://sci-hub.se/10.1080/02772249409357991" TargetMode="External"/><Relationship Id="rId350" Type="http://schemas.openxmlformats.org/officeDocument/2006/relationships/hyperlink" Target="https://doi.org/10.1016/0048-9697(79)90003-2" TargetMode="External"/><Relationship Id="rId406" Type="http://schemas.openxmlformats.org/officeDocument/2006/relationships/hyperlink" Target="https://doi.org/10.1007/s11356-018-1915-4" TargetMode="External"/><Relationship Id="rId9" Type="http://schemas.openxmlformats.org/officeDocument/2006/relationships/hyperlink" Target="http://dx.doi.org/10.1016/j.jenvman.2016.04.041" TargetMode="External"/><Relationship Id="rId210" Type="http://schemas.openxmlformats.org/officeDocument/2006/relationships/hyperlink" Target="https://doi.org/10.1111/wej.12371" TargetMode="External"/><Relationship Id="rId392" Type="http://schemas.openxmlformats.org/officeDocument/2006/relationships/hyperlink" Target="http://dx.doi.org/10.1016/j.scitotenv.2014.06.098" TargetMode="External"/><Relationship Id="rId252" Type="http://schemas.openxmlformats.org/officeDocument/2006/relationships/hyperlink" Target="http://dx.doi.org/10.4236/oje.2016.62006" TargetMode="External"/><Relationship Id="rId294" Type="http://schemas.openxmlformats.org/officeDocument/2006/relationships/hyperlink" Target="https://doi.org/10.1016/j.chemosphere.2011.12.025" TargetMode="External"/><Relationship Id="rId308" Type="http://schemas.openxmlformats.org/officeDocument/2006/relationships/hyperlink" Target="http://dx.doi.org/10.1016/j.scitotenv.2012.11.057" TargetMode="External"/><Relationship Id="rId47" Type="http://schemas.openxmlformats.org/officeDocument/2006/relationships/hyperlink" Target="https://doi.org/10.1016/0048-9697(79)90003-2" TargetMode="External"/><Relationship Id="rId89" Type="http://schemas.openxmlformats.org/officeDocument/2006/relationships/hyperlink" Target="https://sci-hub.se/10.1016/j.jwpe.2019.01.005" TargetMode="External"/><Relationship Id="rId112" Type="http://schemas.openxmlformats.org/officeDocument/2006/relationships/hyperlink" Target="https://sci-hub.se/10.1080/00139307309435517" TargetMode="External"/><Relationship Id="rId154" Type="http://schemas.openxmlformats.org/officeDocument/2006/relationships/hyperlink" Target="https://doi.org/10.1007/s42452-020-2392-1" TargetMode="External"/><Relationship Id="rId361" Type="http://schemas.openxmlformats.org/officeDocument/2006/relationships/hyperlink" Target="https://doi.org/10.1016/j.chemosphere.2013.09.045" TargetMode="External"/><Relationship Id="rId196" Type="http://schemas.openxmlformats.org/officeDocument/2006/relationships/hyperlink" Target="https://doi.org/10.1016/j.marpolbul.2016.08.043" TargetMode="External"/><Relationship Id="rId417" Type="http://schemas.openxmlformats.org/officeDocument/2006/relationships/hyperlink" Target="https://doi.org/10.1080/01919519508547537" TargetMode="External"/><Relationship Id="rId16" Type="http://schemas.openxmlformats.org/officeDocument/2006/relationships/hyperlink" Target="https://doi.org/10.1002/1521-4125(200105)24:5%3C519::AID-CEAT519%3E3.0.CO;2-P" TargetMode="External"/><Relationship Id="rId221" Type="http://schemas.openxmlformats.org/officeDocument/2006/relationships/hyperlink" Target="https://doi.org/10.1007/s42452-020-2392-1" TargetMode="External"/><Relationship Id="rId263" Type="http://schemas.openxmlformats.org/officeDocument/2006/relationships/hyperlink" Target="https://sci-hub.se/10.1016/b978-1-4832-8439-2.50219-4" TargetMode="External"/><Relationship Id="rId319" Type="http://schemas.openxmlformats.org/officeDocument/2006/relationships/hyperlink" Target="http://dx.doi.org/10.1016/j.chemosphere.2013.10.062" TargetMode="External"/><Relationship Id="rId58" Type="http://schemas.openxmlformats.org/officeDocument/2006/relationships/hyperlink" Target="https://sci-hub.se/10.3390/w10091248" TargetMode="External"/><Relationship Id="rId123" Type="http://schemas.openxmlformats.org/officeDocument/2006/relationships/hyperlink" Target="https://doi.org/10.1007/s11356-018-1915-4" TargetMode="External"/><Relationship Id="rId330" Type="http://schemas.openxmlformats.org/officeDocument/2006/relationships/hyperlink" Target="http://dx.doi.org/10.1016/j.chemosphere.2013.10.062" TargetMode="External"/><Relationship Id="rId165" Type="http://schemas.openxmlformats.org/officeDocument/2006/relationships/hyperlink" Target="https://doi.org/10.1016/j.chemosphere.2014.03.074" TargetMode="External"/><Relationship Id="rId372" Type="http://schemas.openxmlformats.org/officeDocument/2006/relationships/hyperlink" Target="https://doi.org/10.1016/j.scitotenv.2015.05.099" TargetMode="External"/><Relationship Id="rId232" Type="http://schemas.openxmlformats.org/officeDocument/2006/relationships/hyperlink" Target="https://sci-hub.se/10.1021/ie0506466" TargetMode="External"/><Relationship Id="rId274" Type="http://schemas.openxmlformats.org/officeDocument/2006/relationships/hyperlink" Target="https://doi.org/10.1016/0043-1354(73)90007-9" TargetMode="External"/><Relationship Id="rId27" Type="http://schemas.openxmlformats.org/officeDocument/2006/relationships/hyperlink" Target="https://sci-hub.se/10.1080/00139307309435517" TargetMode="External"/><Relationship Id="rId69" Type="http://schemas.openxmlformats.org/officeDocument/2006/relationships/hyperlink" Target="https://sci-hub.se/10.1065/espr2006.10.355" TargetMode="External"/><Relationship Id="rId134" Type="http://schemas.openxmlformats.org/officeDocument/2006/relationships/hyperlink" Target="https://doi.org/10.1111/wej.12371" TargetMode="External"/><Relationship Id="rId80" Type="http://schemas.openxmlformats.org/officeDocument/2006/relationships/hyperlink" Target="https://doi.org/10.1016/0048-9697(83)90002-5" TargetMode="External"/><Relationship Id="rId176" Type="http://schemas.openxmlformats.org/officeDocument/2006/relationships/hyperlink" Target="https://sci-hub.se/10.1016/j.foodcont.2011.06.011" TargetMode="External"/><Relationship Id="rId341" Type="http://schemas.openxmlformats.org/officeDocument/2006/relationships/hyperlink" Target="https://doi.org/10.1016/j.scitotenv.2006.07.039" TargetMode="External"/><Relationship Id="rId383" Type="http://schemas.openxmlformats.org/officeDocument/2006/relationships/hyperlink" Target="https://doi.org/10.1007/s11356-011-0614-1" TargetMode="External"/><Relationship Id="rId201" Type="http://schemas.openxmlformats.org/officeDocument/2006/relationships/hyperlink" Target="http://dx.doi.org/10.4236/oje.2016.62006" TargetMode="External"/><Relationship Id="rId243" Type="http://schemas.openxmlformats.org/officeDocument/2006/relationships/hyperlink" Target="https://doi.org/10.1007/s42452-020-2736-x" TargetMode="External"/><Relationship Id="rId285" Type="http://schemas.openxmlformats.org/officeDocument/2006/relationships/hyperlink" Target="https://doi.org/10.1016/j.chemosphere.2006.04.059" TargetMode="External"/><Relationship Id="rId38" Type="http://schemas.openxmlformats.org/officeDocument/2006/relationships/hyperlink" Target="http://www.jstor.org/stable/25042837" TargetMode="External"/><Relationship Id="rId103" Type="http://schemas.openxmlformats.org/officeDocument/2006/relationships/hyperlink" Target="https://doi.org/10.1016/j.jelechem.2017.11.067" TargetMode="External"/><Relationship Id="rId310" Type="http://schemas.openxmlformats.org/officeDocument/2006/relationships/hyperlink" Target="https://doi.org/10.1016/j.watres.2020.116480" TargetMode="External"/><Relationship Id="rId70" Type="http://schemas.openxmlformats.org/officeDocument/2006/relationships/hyperlink" Target="https://sci-hub.se/10.3390/ijerph120707300" TargetMode="External"/><Relationship Id="rId91" Type="http://schemas.openxmlformats.org/officeDocument/2006/relationships/hyperlink" Target="https://sci-hub.se/10.1016/j.watres.2020.115653" TargetMode="External"/><Relationship Id="rId145" Type="http://schemas.openxmlformats.org/officeDocument/2006/relationships/hyperlink" Target="https://sci-hub.se/10.1016/b978-1-4832-8439-2.50219-4" TargetMode="External"/><Relationship Id="rId166" Type="http://schemas.openxmlformats.org/officeDocument/2006/relationships/hyperlink" Target="https://doi.org/10.1016/j.scitotenv.2019.04.007" TargetMode="External"/><Relationship Id="rId187" Type="http://schemas.openxmlformats.org/officeDocument/2006/relationships/hyperlink" Target="https://doi.org/10.1002/jctb.4299" TargetMode="External"/><Relationship Id="rId331" Type="http://schemas.openxmlformats.org/officeDocument/2006/relationships/hyperlink" Target="https://doi.org/10.1021/acs.est.5b05604" TargetMode="External"/><Relationship Id="rId352" Type="http://schemas.openxmlformats.org/officeDocument/2006/relationships/hyperlink" Target="https://doi.org/10.1016/0048-9697(79)90003-2" TargetMode="External"/><Relationship Id="rId373" Type="http://schemas.openxmlformats.org/officeDocument/2006/relationships/hyperlink" Target="https://doi.org/10.1016/j.jhazmat.2016.02.070" TargetMode="External"/><Relationship Id="rId394" Type="http://schemas.openxmlformats.org/officeDocument/2006/relationships/hyperlink" Target="https://sci-hub.se/10.1080/00139307309435517" TargetMode="External"/><Relationship Id="rId408" Type="http://schemas.openxmlformats.org/officeDocument/2006/relationships/hyperlink" Target="https://sci-hub.se/10.1016/S0304-3894(97)00093-9" TargetMode="External"/><Relationship Id="rId1" Type="http://schemas.openxmlformats.org/officeDocument/2006/relationships/hyperlink" Target="http://www.jstor.org/stable/25042837" TargetMode="External"/><Relationship Id="rId212" Type="http://schemas.openxmlformats.org/officeDocument/2006/relationships/hyperlink" Target="https://doi.org/10.1111/wej.12371" TargetMode="External"/><Relationship Id="rId233" Type="http://schemas.openxmlformats.org/officeDocument/2006/relationships/hyperlink" Target="https://sci-hub.se/10.1021/ie0506466" TargetMode="External"/><Relationship Id="rId254" Type="http://schemas.openxmlformats.org/officeDocument/2006/relationships/hyperlink" Target="https://sci-hub.se/10.2307/25038362" TargetMode="External"/><Relationship Id="rId28" Type="http://schemas.openxmlformats.org/officeDocument/2006/relationships/hyperlink" Target="https://sci-hub.se/10.1080/00139307309435517" TargetMode="External"/><Relationship Id="rId49" Type="http://schemas.openxmlformats.org/officeDocument/2006/relationships/hyperlink" Target="https://sci-hub.se/10.1016/b978-1-4832-8439-2.50219-4" TargetMode="External"/><Relationship Id="rId114" Type="http://schemas.openxmlformats.org/officeDocument/2006/relationships/hyperlink" Target="https://sci-hub.se/10.1080/00139307309435517" TargetMode="External"/><Relationship Id="rId275" Type="http://schemas.openxmlformats.org/officeDocument/2006/relationships/hyperlink" Target="https://doi.org/10.1016/0143-1471(81)90068-4" TargetMode="External"/><Relationship Id="rId296" Type="http://schemas.openxmlformats.org/officeDocument/2006/relationships/hyperlink" Target="https://doi.org/10.1016/0048-9697(90)90069-7" TargetMode="External"/><Relationship Id="rId300" Type="http://schemas.openxmlformats.org/officeDocument/2006/relationships/hyperlink" Target="https://doi.org/10.1016/0048-9697(90)90070-B" TargetMode="External"/><Relationship Id="rId60" Type="http://schemas.openxmlformats.org/officeDocument/2006/relationships/hyperlink" Target="https://sci-hub.se/10.1080/00139307309435517" TargetMode="External"/><Relationship Id="rId81" Type="http://schemas.openxmlformats.org/officeDocument/2006/relationships/hyperlink" Target="https://sci-hub.se/10.1016/b978-1-4832-8439-2.50219-4" TargetMode="External"/><Relationship Id="rId135" Type="http://schemas.openxmlformats.org/officeDocument/2006/relationships/hyperlink" Target="https://doi.org/10.1111/wej.12371" TargetMode="External"/><Relationship Id="rId156" Type="http://schemas.openxmlformats.org/officeDocument/2006/relationships/hyperlink" Target="http://www.jstor.org/stable/25042837" TargetMode="External"/><Relationship Id="rId177" Type="http://schemas.openxmlformats.org/officeDocument/2006/relationships/hyperlink" Target="https://sci-hub.se/10.1016/j.foodcont.2011.06.011" TargetMode="External"/><Relationship Id="rId198" Type="http://schemas.openxmlformats.org/officeDocument/2006/relationships/hyperlink" Target="https://doi.org/10.1016/S0043-1354(98)00119-5" TargetMode="External"/><Relationship Id="rId321" Type="http://schemas.openxmlformats.org/officeDocument/2006/relationships/hyperlink" Target="http://dx.doi.org/10.1016/j.chemosphere.2013.10.062" TargetMode="External"/><Relationship Id="rId342" Type="http://schemas.openxmlformats.org/officeDocument/2006/relationships/hyperlink" Target="https://doi.org/10.1016/j.chemosphere.2011.12.025" TargetMode="External"/><Relationship Id="rId363" Type="http://schemas.openxmlformats.org/officeDocument/2006/relationships/hyperlink" Target="https://doi.org/10.1016/j.chemosphere.2013.09.045" TargetMode="External"/><Relationship Id="rId384" Type="http://schemas.openxmlformats.org/officeDocument/2006/relationships/hyperlink" Target="https://doi.org/10.1016/j.envpol.2014.09.019" TargetMode="External"/><Relationship Id="rId419" Type="http://schemas.openxmlformats.org/officeDocument/2006/relationships/hyperlink" Target="https://doi.org/10.1016/0043-1354(73)90007-9" TargetMode="External"/><Relationship Id="rId202" Type="http://schemas.openxmlformats.org/officeDocument/2006/relationships/hyperlink" Target="https://sci-hub.se/10.1016/S0304-3894(97)00093-9" TargetMode="External"/><Relationship Id="rId223" Type="http://schemas.openxmlformats.org/officeDocument/2006/relationships/hyperlink" Target="https://doi.org/10.5281/zenodo.1083857" TargetMode="External"/><Relationship Id="rId244" Type="http://schemas.openxmlformats.org/officeDocument/2006/relationships/hyperlink" Target="https://doi.org/10.1016/j.jhazmat.2019.121824" TargetMode="External"/><Relationship Id="rId18" Type="http://schemas.openxmlformats.org/officeDocument/2006/relationships/hyperlink" Target="https://doi.org/10.1007/s11356-018-1915-4" TargetMode="External"/><Relationship Id="rId39" Type="http://schemas.openxmlformats.org/officeDocument/2006/relationships/hyperlink" Target="https://doi.org/10.1016/0048-9697(79)90003-2" TargetMode="External"/><Relationship Id="rId265" Type="http://schemas.openxmlformats.org/officeDocument/2006/relationships/hyperlink" Target="https://sci-hub.se/10.1016/b978-1-4832-8439-2.50219-4" TargetMode="External"/><Relationship Id="rId286" Type="http://schemas.openxmlformats.org/officeDocument/2006/relationships/hyperlink" Target="https://doi.org/10.1016/j.chemosphere.2006.04.059" TargetMode="External"/><Relationship Id="rId50" Type="http://schemas.openxmlformats.org/officeDocument/2006/relationships/hyperlink" Target="https://sci-hub.se/10.1016/b978-1-4832-8439-2.50219-4" TargetMode="External"/><Relationship Id="rId104" Type="http://schemas.openxmlformats.org/officeDocument/2006/relationships/hyperlink" Target="https://sci-hub.se/10.1016/j.chemosphere.2012.12.042" TargetMode="External"/><Relationship Id="rId125" Type="http://schemas.openxmlformats.org/officeDocument/2006/relationships/hyperlink" Target="https://sci-hub.se/10.1016/S0304-3894(97)00093-9" TargetMode="External"/><Relationship Id="rId146" Type="http://schemas.openxmlformats.org/officeDocument/2006/relationships/hyperlink" Target="https://sci-hub.se/10.1016/b978-1-4832-8439-2.50219-4" TargetMode="External"/><Relationship Id="rId167" Type="http://schemas.openxmlformats.org/officeDocument/2006/relationships/hyperlink" Target="https://doi.org/10.1016/j.envpol.2016.07.037" TargetMode="External"/><Relationship Id="rId188" Type="http://schemas.openxmlformats.org/officeDocument/2006/relationships/hyperlink" Target="https://sci-hub.se/10.1080/00139307309435517" TargetMode="External"/><Relationship Id="rId311" Type="http://schemas.openxmlformats.org/officeDocument/2006/relationships/hyperlink" Target="https://doi.org/10.1016/S0045-6535(03)00591-5" TargetMode="External"/><Relationship Id="rId332" Type="http://schemas.openxmlformats.org/officeDocument/2006/relationships/hyperlink" Target="https://doi.org/10.1016/j.ibiod.2016.10.035" TargetMode="External"/><Relationship Id="rId353" Type="http://schemas.openxmlformats.org/officeDocument/2006/relationships/hyperlink" Target="https://doi.org/10.1021/es900965a" TargetMode="External"/><Relationship Id="rId374" Type="http://schemas.openxmlformats.org/officeDocument/2006/relationships/hyperlink" Target="https://doi.org/10.1016/j.cej.2016.09.084" TargetMode="External"/><Relationship Id="rId395" Type="http://schemas.openxmlformats.org/officeDocument/2006/relationships/hyperlink" Target="https://sci-hub.se/10.1080/00139307309435517" TargetMode="External"/><Relationship Id="rId409" Type="http://schemas.openxmlformats.org/officeDocument/2006/relationships/hyperlink" Target="https://sci-hub.se/10.2307/25038362" TargetMode="External"/><Relationship Id="rId71" Type="http://schemas.openxmlformats.org/officeDocument/2006/relationships/hyperlink" Target="https://doi.org/10.1007/s11356-018-1915-4" TargetMode="External"/><Relationship Id="rId92" Type="http://schemas.openxmlformats.org/officeDocument/2006/relationships/hyperlink" Target="https://sci-hub.se/10.1016/j.watres.2020.115653" TargetMode="External"/><Relationship Id="rId213" Type="http://schemas.openxmlformats.org/officeDocument/2006/relationships/hyperlink" Target="https://doi.org/10.2175/106143007X221490" TargetMode="External"/><Relationship Id="rId234" Type="http://schemas.openxmlformats.org/officeDocument/2006/relationships/hyperlink" Target="https://doi.org/10.1016/j.marpolbul.2016.08.043" TargetMode="External"/><Relationship Id="rId420" Type="http://schemas.openxmlformats.org/officeDocument/2006/relationships/hyperlink" Target="https://doi.org/10.1016/0048-9697(79)90004-4" TargetMode="External"/><Relationship Id="rId2" Type="http://schemas.openxmlformats.org/officeDocument/2006/relationships/hyperlink" Target="https://sci-hub.se/10.1016/j.jwpe.2019.01.005" TargetMode="External"/><Relationship Id="rId29" Type="http://schemas.openxmlformats.org/officeDocument/2006/relationships/hyperlink" Target="https://sci-hub.se/10.1080/00139307309435517" TargetMode="External"/><Relationship Id="rId255" Type="http://schemas.openxmlformats.org/officeDocument/2006/relationships/hyperlink" Target="https://doi.org/10.1111/wej.12371" TargetMode="External"/><Relationship Id="rId276" Type="http://schemas.openxmlformats.org/officeDocument/2006/relationships/hyperlink" Target="https://doi.org/10.1016/0143-1471(81)90068-4" TargetMode="External"/><Relationship Id="rId297" Type="http://schemas.openxmlformats.org/officeDocument/2006/relationships/hyperlink" Target="https://doi.org/10.1016/0048-9697(90)90069-7" TargetMode="External"/><Relationship Id="rId40" Type="http://schemas.openxmlformats.org/officeDocument/2006/relationships/hyperlink" Target="https://sci-hub.se/10.2307/25038362" TargetMode="External"/><Relationship Id="rId115" Type="http://schemas.openxmlformats.org/officeDocument/2006/relationships/hyperlink" Target="https://sci-hub.se/10.1080/00139307309435517" TargetMode="External"/><Relationship Id="rId136" Type="http://schemas.openxmlformats.org/officeDocument/2006/relationships/hyperlink" Target="https://doi.org/10.2175/106143007X221490" TargetMode="External"/><Relationship Id="rId157" Type="http://schemas.openxmlformats.org/officeDocument/2006/relationships/hyperlink" Target="http://www.jstor.org/stable/25042837" TargetMode="External"/><Relationship Id="rId178" Type="http://schemas.openxmlformats.org/officeDocument/2006/relationships/hyperlink" Target="https://sci-hub.se/10.1016/j.foodcont.2011.06.011" TargetMode="External"/><Relationship Id="rId301" Type="http://schemas.openxmlformats.org/officeDocument/2006/relationships/hyperlink" Target="https://doi.org/10.1016/j.biortech.2017.12.021" TargetMode="External"/><Relationship Id="rId322" Type="http://schemas.openxmlformats.org/officeDocument/2006/relationships/hyperlink" Target="http://dx.doi.org/10.1016/j.chemosphere.2013.10.062" TargetMode="External"/><Relationship Id="rId343" Type="http://schemas.openxmlformats.org/officeDocument/2006/relationships/hyperlink" Target="https://doi.org/10.1016/j.envpol.2016.10.077" TargetMode="External"/><Relationship Id="rId364" Type="http://schemas.openxmlformats.org/officeDocument/2006/relationships/hyperlink" Target="https://doi.org/10.1016/j.chemosphere.2013.09.045" TargetMode="External"/><Relationship Id="rId61" Type="http://schemas.openxmlformats.org/officeDocument/2006/relationships/hyperlink" Target="https://sci-hub.se/10.1080/00139307309435517" TargetMode="External"/><Relationship Id="rId82" Type="http://schemas.openxmlformats.org/officeDocument/2006/relationships/hyperlink" Target="https://sci-hub.se/10.1016/b978-1-4832-8439-2.50219-4" TargetMode="External"/><Relationship Id="rId199" Type="http://schemas.openxmlformats.org/officeDocument/2006/relationships/hyperlink" Target="https://sci-hub.se/10.3390/ijerph120707300" TargetMode="External"/><Relationship Id="rId203" Type="http://schemas.openxmlformats.org/officeDocument/2006/relationships/hyperlink" Target="https://doi.org/10.1016/j.ijfoodmicro.2006.10.040" TargetMode="External"/><Relationship Id="rId385" Type="http://schemas.openxmlformats.org/officeDocument/2006/relationships/hyperlink" Target="https://doi.org/10.1016/j.scitotenv.2018.03.060" TargetMode="External"/><Relationship Id="rId19" Type="http://schemas.openxmlformats.org/officeDocument/2006/relationships/hyperlink" Target="https://doi.org/10.2175/WER.64.3.2" TargetMode="External"/><Relationship Id="rId224" Type="http://schemas.openxmlformats.org/officeDocument/2006/relationships/hyperlink" Target="https://doi.org/10.1016/j.scitotenv.2007.08.021" TargetMode="External"/><Relationship Id="rId245" Type="http://schemas.openxmlformats.org/officeDocument/2006/relationships/hyperlink" Target="https://sci-hub.se/10.3390/w10091248" TargetMode="External"/><Relationship Id="rId266" Type="http://schemas.openxmlformats.org/officeDocument/2006/relationships/hyperlink" Target="https://doi.org/10.1080/10934529.2013.781904" TargetMode="External"/><Relationship Id="rId287" Type="http://schemas.openxmlformats.org/officeDocument/2006/relationships/hyperlink" Target="https://sci-hub.se/10.1371/journal.pone.0053592" TargetMode="External"/><Relationship Id="rId410" Type="http://schemas.openxmlformats.org/officeDocument/2006/relationships/hyperlink" Target="https://doi.org/10.1111/wej.12371" TargetMode="External"/><Relationship Id="rId30" Type="http://schemas.openxmlformats.org/officeDocument/2006/relationships/hyperlink" Target="https://sci-hub.se/10.1080/00139307309435517" TargetMode="External"/><Relationship Id="rId105" Type="http://schemas.openxmlformats.org/officeDocument/2006/relationships/hyperlink" Target="https://sci-hub.se/10.1016/j.scitotenv.2013.10.026" TargetMode="External"/><Relationship Id="rId126" Type="http://schemas.openxmlformats.org/officeDocument/2006/relationships/hyperlink" Target="https://doi.org/10.1016/j.chemosphere.2013.09.045" TargetMode="External"/><Relationship Id="rId147" Type="http://schemas.openxmlformats.org/officeDocument/2006/relationships/hyperlink" Target="https://doi.org/10.1080/10934529.2013.781904" TargetMode="External"/><Relationship Id="rId168" Type="http://schemas.openxmlformats.org/officeDocument/2006/relationships/hyperlink" Target="https://sci-hub.se/10.3358/shokueishi.43.49" TargetMode="External"/><Relationship Id="rId312" Type="http://schemas.openxmlformats.org/officeDocument/2006/relationships/hyperlink" Target="https://doi.org/10.1016/S0045-6535(03)00591-5" TargetMode="External"/><Relationship Id="rId333" Type="http://schemas.openxmlformats.org/officeDocument/2006/relationships/hyperlink" Target="https://doi.org/10.1016/j.chemosphere.2007.01.008" TargetMode="External"/><Relationship Id="rId354" Type="http://schemas.openxmlformats.org/officeDocument/2006/relationships/hyperlink" Target="https://doi.org/10.1016/0043-1354(74)90099-2" TargetMode="External"/><Relationship Id="rId51" Type="http://schemas.openxmlformats.org/officeDocument/2006/relationships/hyperlink" Target="https://sci-hub.se/10.1016/b978-1-4832-8439-2.50219-4" TargetMode="External"/><Relationship Id="rId72" Type="http://schemas.openxmlformats.org/officeDocument/2006/relationships/hyperlink" Target="http://dx.doi.org/10.4236/oje.2016.62006" TargetMode="External"/><Relationship Id="rId93" Type="http://schemas.openxmlformats.org/officeDocument/2006/relationships/hyperlink" Target="https://sci-hub.se/10.1016/j.watres.2020.115653" TargetMode="External"/><Relationship Id="rId189" Type="http://schemas.openxmlformats.org/officeDocument/2006/relationships/hyperlink" Target="https://sci-hub.se/10.1080/00139307309435517" TargetMode="External"/><Relationship Id="rId375" Type="http://schemas.openxmlformats.org/officeDocument/2006/relationships/hyperlink" Target="https://doi.org/10.1007/s11356-018-1915-4" TargetMode="External"/><Relationship Id="rId396" Type="http://schemas.openxmlformats.org/officeDocument/2006/relationships/hyperlink" Target="https://sci-hub.se/10.1080/00139307309435517" TargetMode="External"/><Relationship Id="rId3" Type="http://schemas.openxmlformats.org/officeDocument/2006/relationships/hyperlink" Target="https://sci-hub.se/10.1016/j.jwpe.2019.01.005" TargetMode="External"/><Relationship Id="rId214" Type="http://schemas.openxmlformats.org/officeDocument/2006/relationships/hyperlink" Target="https://doi.org/10.1016/0048-9697(83)90002-5" TargetMode="External"/><Relationship Id="rId235" Type="http://schemas.openxmlformats.org/officeDocument/2006/relationships/hyperlink" Target="https://sci-hub.se/10.1065/espr2006.10.355" TargetMode="External"/><Relationship Id="rId256" Type="http://schemas.openxmlformats.org/officeDocument/2006/relationships/hyperlink" Target="https://doi.org/10.1111/wej.12371" TargetMode="External"/><Relationship Id="rId277" Type="http://schemas.openxmlformats.org/officeDocument/2006/relationships/hyperlink" Target="https://doi.org/10.1016/0143-1471(81)90068-4" TargetMode="External"/><Relationship Id="rId298" Type="http://schemas.openxmlformats.org/officeDocument/2006/relationships/hyperlink" Target="https://doi.org/10.1016/0048-9697(90)90070-B" TargetMode="External"/><Relationship Id="rId400" Type="http://schemas.openxmlformats.org/officeDocument/2006/relationships/hyperlink" Target="https://doi.org/10.1016/j.marpolbul.2016.08.043" TargetMode="External"/><Relationship Id="rId421" Type="http://schemas.openxmlformats.org/officeDocument/2006/relationships/hyperlink" Target="https://sci-hub.se/10.1016/S0048-9697(02)00197-3" TargetMode="External"/><Relationship Id="rId116" Type="http://schemas.openxmlformats.org/officeDocument/2006/relationships/hyperlink" Target="https://sci-hub.se/10.1080/00139307309435517" TargetMode="External"/><Relationship Id="rId137" Type="http://schemas.openxmlformats.org/officeDocument/2006/relationships/hyperlink" Target="https://doi.org/10.1016/0048-9697(83)90002-5" TargetMode="External"/><Relationship Id="rId158" Type="http://schemas.openxmlformats.org/officeDocument/2006/relationships/hyperlink" Target="https://sci-hub.se/10.1016/j.scitotenv.2019.07.097" TargetMode="External"/><Relationship Id="rId302" Type="http://schemas.openxmlformats.org/officeDocument/2006/relationships/hyperlink" Target="https://doi.org/10.1016/0048-9697(90)90070-B" TargetMode="External"/><Relationship Id="rId323" Type="http://schemas.openxmlformats.org/officeDocument/2006/relationships/hyperlink" Target="http://dx.doi.org/10.1016/j.chemosphere.2013.10.062" TargetMode="External"/><Relationship Id="rId344" Type="http://schemas.openxmlformats.org/officeDocument/2006/relationships/hyperlink" Target="https://doi.org/10.1016/j.watres.2013.02.048" TargetMode="External"/><Relationship Id="rId20" Type="http://schemas.openxmlformats.org/officeDocument/2006/relationships/hyperlink" Target="https://doi.org/10.1111/wej.12371" TargetMode="External"/><Relationship Id="rId41" Type="http://schemas.openxmlformats.org/officeDocument/2006/relationships/hyperlink" Target="https://doi.org/10.1111/wej.12371" TargetMode="External"/><Relationship Id="rId62" Type="http://schemas.openxmlformats.org/officeDocument/2006/relationships/hyperlink" Target="https://sci-hub.se/10.1080/00139307309435517" TargetMode="External"/><Relationship Id="rId83" Type="http://schemas.openxmlformats.org/officeDocument/2006/relationships/hyperlink" Target="https://sci-hub.se/10.1016/b978-1-4832-8439-2.50219-4" TargetMode="External"/><Relationship Id="rId179" Type="http://schemas.openxmlformats.org/officeDocument/2006/relationships/hyperlink" Target="https://sci-hub.se/10.1016/j.foodcont.2011.06.011" TargetMode="External"/><Relationship Id="rId365" Type="http://schemas.openxmlformats.org/officeDocument/2006/relationships/hyperlink" Target="https://doi.org/10.1016/j.chemosphere.2013.09.045" TargetMode="External"/><Relationship Id="rId386" Type="http://schemas.openxmlformats.org/officeDocument/2006/relationships/hyperlink" Target="https://doi.org/10.1016/j.scitotenv.2018.03.060" TargetMode="External"/><Relationship Id="rId190" Type="http://schemas.openxmlformats.org/officeDocument/2006/relationships/hyperlink" Target="https://sci-hub.se/10.1080/00139307309435517" TargetMode="External"/><Relationship Id="rId204" Type="http://schemas.openxmlformats.org/officeDocument/2006/relationships/hyperlink" Target="http://www.jstor.org/stable/25042837" TargetMode="External"/><Relationship Id="rId225" Type="http://schemas.openxmlformats.org/officeDocument/2006/relationships/hyperlink" Target="https://doi.org/10.1023/A:1005922202681" TargetMode="External"/><Relationship Id="rId246" Type="http://schemas.openxmlformats.org/officeDocument/2006/relationships/hyperlink" Target="https://sci-hub.se/10.1016/j.scitotenv.2019.07.097" TargetMode="External"/><Relationship Id="rId267" Type="http://schemas.openxmlformats.org/officeDocument/2006/relationships/hyperlink" Target="https://doi.org/10.1016/0048-9697(79)90004-4" TargetMode="External"/><Relationship Id="rId288" Type="http://schemas.openxmlformats.org/officeDocument/2006/relationships/hyperlink" Target="http://dx.doi.org/10.1016/j.biortech.2013.07.050" TargetMode="External"/><Relationship Id="rId411" Type="http://schemas.openxmlformats.org/officeDocument/2006/relationships/hyperlink" Target="https://doi.org/10.1111/wej.12371" TargetMode="External"/><Relationship Id="rId106" Type="http://schemas.openxmlformats.org/officeDocument/2006/relationships/hyperlink" Target="https://sci-hub.se/10.1016/j.scitotenv.2019.07.097" TargetMode="External"/><Relationship Id="rId127" Type="http://schemas.openxmlformats.org/officeDocument/2006/relationships/hyperlink" Target="http://www.jstor.org/stable/25042837" TargetMode="External"/><Relationship Id="rId313" Type="http://schemas.openxmlformats.org/officeDocument/2006/relationships/hyperlink" Target="https://doi.org/10.1016/S0045-6535(03)00591-5" TargetMode="External"/><Relationship Id="rId10" Type="http://schemas.openxmlformats.org/officeDocument/2006/relationships/hyperlink" Target="https://doi.org/10.1016/j.eti.2019.100404" TargetMode="External"/><Relationship Id="rId31" Type="http://schemas.openxmlformats.org/officeDocument/2006/relationships/hyperlink" Target="https://sci-hub.se/10.1080/00139307309435517" TargetMode="External"/><Relationship Id="rId52" Type="http://schemas.openxmlformats.org/officeDocument/2006/relationships/hyperlink" Target="https://doi.org/10.1080/01919519508547537" TargetMode="External"/><Relationship Id="rId73" Type="http://schemas.openxmlformats.org/officeDocument/2006/relationships/hyperlink" Target="http://www.jstor.org/stable/25042837" TargetMode="External"/><Relationship Id="rId94" Type="http://schemas.openxmlformats.org/officeDocument/2006/relationships/hyperlink" Target="https://sci-hub.se/10.1016/j.watres.2020.115653" TargetMode="External"/><Relationship Id="rId148" Type="http://schemas.openxmlformats.org/officeDocument/2006/relationships/hyperlink" Target="https://doi.org/10.1016/j.chemosphere.2006.04.059" TargetMode="External"/><Relationship Id="rId169" Type="http://schemas.openxmlformats.org/officeDocument/2006/relationships/hyperlink" Target="https://sci-hub.se/10.3358/shokueishi.43.49" TargetMode="External"/><Relationship Id="rId334" Type="http://schemas.openxmlformats.org/officeDocument/2006/relationships/hyperlink" Target="http://www.jstor.org/stable/25042837" TargetMode="External"/><Relationship Id="rId355" Type="http://schemas.openxmlformats.org/officeDocument/2006/relationships/hyperlink" Target="https://doi.org/10.1016/0043-1354(74)90099-2" TargetMode="External"/><Relationship Id="rId376" Type="http://schemas.openxmlformats.org/officeDocument/2006/relationships/hyperlink" Target="https://doi.org/10.1016/j.chemosphere.2011.12.025" TargetMode="External"/><Relationship Id="rId397" Type="http://schemas.openxmlformats.org/officeDocument/2006/relationships/hyperlink" Target="https://sci-hub.se/10.1080/00139307309435517" TargetMode="External"/><Relationship Id="rId4" Type="http://schemas.openxmlformats.org/officeDocument/2006/relationships/hyperlink" Target="https://doi.org/10.1128/AAC.1.4.358" TargetMode="External"/><Relationship Id="rId180" Type="http://schemas.openxmlformats.org/officeDocument/2006/relationships/hyperlink" Target="https://sci-hub.se/10.1016/j.foodcont.2011.06.011" TargetMode="External"/><Relationship Id="rId215" Type="http://schemas.openxmlformats.org/officeDocument/2006/relationships/hyperlink" Target="https://doi.org/10.1016/0048-9697(79)90003-2" TargetMode="External"/><Relationship Id="rId236" Type="http://schemas.openxmlformats.org/officeDocument/2006/relationships/hyperlink" Target="https://doi.org/10.1007/s11356-018-1915-4" TargetMode="External"/><Relationship Id="rId257" Type="http://schemas.openxmlformats.org/officeDocument/2006/relationships/hyperlink" Target="https://doi.org/10.1111/wej.12371" TargetMode="External"/><Relationship Id="rId278" Type="http://schemas.openxmlformats.org/officeDocument/2006/relationships/hyperlink" Target="https://doi.org/10.1016/0143-1471(81)90068-4" TargetMode="External"/><Relationship Id="rId401" Type="http://schemas.openxmlformats.org/officeDocument/2006/relationships/hyperlink" Target="https://sci-hub.se/10.1065/espr2006.10.355" TargetMode="External"/><Relationship Id="rId422" Type="http://schemas.openxmlformats.org/officeDocument/2006/relationships/hyperlink" Target="https://doi.org/10.1016/0048-9697(79)90004-4" TargetMode="External"/><Relationship Id="rId303" Type="http://schemas.openxmlformats.org/officeDocument/2006/relationships/hyperlink" Target="https://doi.org/10.1007/s00253-012-4326-3" TargetMode="External"/><Relationship Id="rId42" Type="http://schemas.openxmlformats.org/officeDocument/2006/relationships/hyperlink" Target="https://doi.org/10.1111/wej.12371" TargetMode="External"/><Relationship Id="rId84" Type="http://schemas.openxmlformats.org/officeDocument/2006/relationships/hyperlink" Target="https://doi.org/10.1080/10934529.2013.781904" TargetMode="External"/><Relationship Id="rId138" Type="http://schemas.openxmlformats.org/officeDocument/2006/relationships/hyperlink" Target="https://doi.org/10.1016/0048-9697(79)90003-2" TargetMode="External"/><Relationship Id="rId345" Type="http://schemas.openxmlformats.org/officeDocument/2006/relationships/hyperlink" Target="https://doi.org/10.1111/j.1469-0691.2003.00739.x" TargetMode="External"/><Relationship Id="rId387" Type="http://schemas.openxmlformats.org/officeDocument/2006/relationships/hyperlink" Target="https://sci-hub.se/10.1021/es404129r" TargetMode="External"/><Relationship Id="rId191" Type="http://schemas.openxmlformats.org/officeDocument/2006/relationships/hyperlink" Target="https://sci-hub.se/10.1080/00139307309435517" TargetMode="External"/><Relationship Id="rId205" Type="http://schemas.openxmlformats.org/officeDocument/2006/relationships/hyperlink" Target="https://doi.org/10.1016/0048-9697(79)90003-2" TargetMode="External"/><Relationship Id="rId247" Type="http://schemas.openxmlformats.org/officeDocument/2006/relationships/hyperlink" Target="https://sci-hub.se/10.1016/j.jhazmat.2017.01.057" TargetMode="External"/><Relationship Id="rId412" Type="http://schemas.openxmlformats.org/officeDocument/2006/relationships/hyperlink" Target="https://doi.org/10.1111/wej.12371" TargetMode="External"/><Relationship Id="rId107" Type="http://schemas.openxmlformats.org/officeDocument/2006/relationships/hyperlink" Target="https://sci-hub.se/10.1016/j.scitotenv.2019.07.097" TargetMode="External"/><Relationship Id="rId289" Type="http://schemas.openxmlformats.org/officeDocument/2006/relationships/hyperlink" Target="https://doi.org/10.1016/j.jhazmat.2007.05.034" TargetMode="External"/><Relationship Id="rId11" Type="http://schemas.openxmlformats.org/officeDocument/2006/relationships/hyperlink" Target="https://doi.org/10.1093/infdis/129.Supplement_2.S123" TargetMode="External"/><Relationship Id="rId53" Type="http://schemas.openxmlformats.org/officeDocument/2006/relationships/hyperlink" Target="https://doi.org/10.1007/978-3-0348-7238-6_7" TargetMode="External"/><Relationship Id="rId149" Type="http://schemas.openxmlformats.org/officeDocument/2006/relationships/hyperlink" Target="https://doi.org/10.1016/0143-1471(81)90068-4" TargetMode="External"/><Relationship Id="rId314" Type="http://schemas.openxmlformats.org/officeDocument/2006/relationships/hyperlink" Target="https://doi.org/10.1016/S0045-6535(03)00591-5" TargetMode="External"/><Relationship Id="rId356" Type="http://schemas.openxmlformats.org/officeDocument/2006/relationships/hyperlink" Target="https://doi.org/10.1016/j.watres.2016.08.011" TargetMode="External"/><Relationship Id="rId398" Type="http://schemas.openxmlformats.org/officeDocument/2006/relationships/hyperlink" Target="https://sci-hub.se/10.1080/00139307309435517" TargetMode="External"/><Relationship Id="rId95" Type="http://schemas.openxmlformats.org/officeDocument/2006/relationships/hyperlink" Target="https://sci-hub.se/10.1016/j.watres.2020.115653" TargetMode="External"/><Relationship Id="rId160" Type="http://schemas.openxmlformats.org/officeDocument/2006/relationships/hyperlink" Target="http://www.jstor.org/stable/25042837" TargetMode="External"/><Relationship Id="rId216" Type="http://schemas.openxmlformats.org/officeDocument/2006/relationships/hyperlink" Target="https://sci-hub.se/10.1016/b978-1-4832-8439-2.50219-4" TargetMode="External"/><Relationship Id="rId423" Type="http://schemas.openxmlformats.org/officeDocument/2006/relationships/hyperlink" Target="https://sci-hub.se/10.3390/w10091248" TargetMode="External"/><Relationship Id="rId258" Type="http://schemas.openxmlformats.org/officeDocument/2006/relationships/hyperlink" Target="https://doi.org/10.1111/wej.12371" TargetMode="External"/><Relationship Id="rId22" Type="http://schemas.openxmlformats.org/officeDocument/2006/relationships/hyperlink" Target="https://doi.org/10.1007/s11356-018-1915-4" TargetMode="External"/><Relationship Id="rId64" Type="http://schemas.openxmlformats.org/officeDocument/2006/relationships/hyperlink" Target="https://sci-hub.se/10.1080/00139307309435517" TargetMode="External"/><Relationship Id="rId118" Type="http://schemas.openxmlformats.org/officeDocument/2006/relationships/hyperlink" Target="https://sci-hub.se/10.1021/ie0506466" TargetMode="External"/><Relationship Id="rId325" Type="http://schemas.openxmlformats.org/officeDocument/2006/relationships/hyperlink" Target="http://dx.doi.org/10.1016/j.chemosphere.2013.10.062" TargetMode="External"/><Relationship Id="rId367" Type="http://schemas.openxmlformats.org/officeDocument/2006/relationships/hyperlink" Target="https://doi.org/10.1016/j.scitotenv.2013.03.088" TargetMode="External"/><Relationship Id="rId171" Type="http://schemas.openxmlformats.org/officeDocument/2006/relationships/hyperlink" Target="https://sci-hub.se/10.3358/shokueishi.43.49" TargetMode="External"/><Relationship Id="rId227" Type="http://schemas.openxmlformats.org/officeDocument/2006/relationships/hyperlink" Target="https://sci-hub.se/10.1080/00139307309435517" TargetMode="External"/><Relationship Id="rId269" Type="http://schemas.openxmlformats.org/officeDocument/2006/relationships/hyperlink" Target="https://sci-hub.se/10.3390/w10091248" TargetMode="External"/><Relationship Id="rId33" Type="http://schemas.openxmlformats.org/officeDocument/2006/relationships/hyperlink" Target="https://sci-hub.se/10.1021/ie0506466" TargetMode="External"/><Relationship Id="rId129" Type="http://schemas.openxmlformats.org/officeDocument/2006/relationships/hyperlink" Target="https://sci-hub.se/10.2307/25038362" TargetMode="External"/><Relationship Id="rId280" Type="http://schemas.openxmlformats.org/officeDocument/2006/relationships/hyperlink" Target="https://doi.org/10.1016/j.watres.2018.04.053" TargetMode="External"/><Relationship Id="rId336" Type="http://schemas.openxmlformats.org/officeDocument/2006/relationships/hyperlink" Target="https://doi.org/10.1016/j.chemosphere.2007.01.008" TargetMode="External"/><Relationship Id="rId75" Type="http://schemas.openxmlformats.org/officeDocument/2006/relationships/hyperlink" Target="https://doi.org/10.1111/wej.12371" TargetMode="External"/><Relationship Id="rId140" Type="http://schemas.openxmlformats.org/officeDocument/2006/relationships/hyperlink" Target="https://doi.org/10.1016/0048-9697(90)90070-B" TargetMode="External"/><Relationship Id="rId182" Type="http://schemas.openxmlformats.org/officeDocument/2006/relationships/hyperlink" Target="https://sci-hub.se/10.1016/j.foodcont.2011.06.011" TargetMode="External"/><Relationship Id="rId378" Type="http://schemas.openxmlformats.org/officeDocument/2006/relationships/hyperlink" Target="https://doi.org/10.1016/j.jhazmat.2016.04.074" TargetMode="External"/><Relationship Id="rId403" Type="http://schemas.openxmlformats.org/officeDocument/2006/relationships/hyperlink" Target="https://sci-hub.se/10.3390/ijerph120707300" TargetMode="External"/><Relationship Id="rId6" Type="http://schemas.openxmlformats.org/officeDocument/2006/relationships/hyperlink" Target="https://doi.org/10.1111/j.1469-0691.2003.00739.x" TargetMode="External"/><Relationship Id="rId238" Type="http://schemas.openxmlformats.org/officeDocument/2006/relationships/hyperlink" Target="https://doi.org/10.1016/0048-9697(79)90003-2" TargetMode="External"/><Relationship Id="rId291" Type="http://schemas.openxmlformats.org/officeDocument/2006/relationships/hyperlink" Target="https://doi.org/10.1016/j.chemosphere.2010.02.060" TargetMode="External"/><Relationship Id="rId305" Type="http://schemas.openxmlformats.org/officeDocument/2006/relationships/hyperlink" Target="https://doi.org/10.1016/j.clay.2017.12.026" TargetMode="External"/><Relationship Id="rId347" Type="http://schemas.openxmlformats.org/officeDocument/2006/relationships/hyperlink" Target="https://doi.org/10.1016/j.clay.2017.12.026" TargetMode="External"/><Relationship Id="rId44" Type="http://schemas.openxmlformats.org/officeDocument/2006/relationships/hyperlink" Target="https://doi.org/10.1111/wej.12371" TargetMode="External"/><Relationship Id="rId86" Type="http://schemas.openxmlformats.org/officeDocument/2006/relationships/hyperlink" Target="https://doi.org/10.1016/0048-9697(79)90004-4" TargetMode="External"/><Relationship Id="rId151" Type="http://schemas.openxmlformats.org/officeDocument/2006/relationships/hyperlink" Target="https://sci-hub.se/10.1016/S0048-9697(02)00197-3" TargetMode="External"/><Relationship Id="rId389" Type="http://schemas.openxmlformats.org/officeDocument/2006/relationships/hyperlink" Target="https://sci-hub.se/10.1021/bk-2019-1319.ch004" TargetMode="External"/><Relationship Id="rId193" Type="http://schemas.openxmlformats.org/officeDocument/2006/relationships/hyperlink" Target="https://sci-hub.se/10.1080/00139307309435517" TargetMode="External"/><Relationship Id="rId207" Type="http://schemas.openxmlformats.org/officeDocument/2006/relationships/hyperlink" Target="https://doi.org/10.1111/wej.12371" TargetMode="External"/><Relationship Id="rId249" Type="http://schemas.openxmlformats.org/officeDocument/2006/relationships/hyperlink" Target="https://sci-hub.se/10.1021/ie0506466" TargetMode="External"/><Relationship Id="rId414" Type="http://schemas.openxmlformats.org/officeDocument/2006/relationships/hyperlink" Target="https://doi.org/10.1111/wej.12371" TargetMode="External"/><Relationship Id="rId13" Type="http://schemas.openxmlformats.org/officeDocument/2006/relationships/hyperlink" Target="http://dx.doi.org/10.1016/j.scitotenv.2012.11.057" TargetMode="External"/><Relationship Id="rId109" Type="http://schemas.openxmlformats.org/officeDocument/2006/relationships/hyperlink" Target="https://doi.org/10.1016/j.watres.2019.115375" TargetMode="External"/><Relationship Id="rId260" Type="http://schemas.openxmlformats.org/officeDocument/2006/relationships/hyperlink" Target="https://doi.org/10.1111/wej.12371" TargetMode="External"/><Relationship Id="rId316" Type="http://schemas.openxmlformats.org/officeDocument/2006/relationships/hyperlink" Target="https://doi.org/10.1016/S0045-6535(03)00591-5" TargetMode="External"/><Relationship Id="rId55" Type="http://schemas.openxmlformats.org/officeDocument/2006/relationships/hyperlink" Target="https://sci-hub.se/10.1016/S0048-9697(02)00197-3" TargetMode="External"/><Relationship Id="rId97" Type="http://schemas.openxmlformats.org/officeDocument/2006/relationships/hyperlink" Target="https://doi.org/10.1016/j.chemosphere.2010.02.060" TargetMode="External"/><Relationship Id="rId120" Type="http://schemas.openxmlformats.org/officeDocument/2006/relationships/hyperlink" Target="https://doi.org/10.1016/j.marpolbul.2016.08.043" TargetMode="External"/><Relationship Id="rId358" Type="http://schemas.openxmlformats.org/officeDocument/2006/relationships/hyperlink" Target="https://doi.org/10.1016/0043-1354(74)90099-2" TargetMode="External"/><Relationship Id="rId162" Type="http://schemas.openxmlformats.org/officeDocument/2006/relationships/hyperlink" Target="https://doi.org/10.1016/j.chemosphere.2014.03.074" TargetMode="External"/><Relationship Id="rId218" Type="http://schemas.openxmlformats.org/officeDocument/2006/relationships/hyperlink" Target="https://sci-hub.se/10.1016/b978-1-4832-8439-2.50219-4" TargetMode="External"/><Relationship Id="rId425" Type="http://schemas.openxmlformats.org/officeDocument/2006/relationships/hyperlink" Target="https://doi.org/10.1007/s11356-018-1915-7" TargetMode="External"/><Relationship Id="rId271" Type="http://schemas.openxmlformats.org/officeDocument/2006/relationships/hyperlink" Target="https://doi.org/10.1016/0043-1354(73)90007-9" TargetMode="External"/><Relationship Id="rId24" Type="http://schemas.openxmlformats.org/officeDocument/2006/relationships/hyperlink" Target="http://www.jstor.org/stable/25039577" TargetMode="External"/><Relationship Id="rId66" Type="http://schemas.openxmlformats.org/officeDocument/2006/relationships/hyperlink" Target="https://sci-hub.se/10.1021/ie0506466" TargetMode="External"/><Relationship Id="rId131" Type="http://schemas.openxmlformats.org/officeDocument/2006/relationships/hyperlink" Target="https://doi.org/10.1111/wej.12371" TargetMode="External"/><Relationship Id="rId327" Type="http://schemas.openxmlformats.org/officeDocument/2006/relationships/hyperlink" Target="http://dx.doi.org/10.1016/j.chemosphere.2013.10.062" TargetMode="External"/><Relationship Id="rId369" Type="http://schemas.openxmlformats.org/officeDocument/2006/relationships/hyperlink" Target="https://doi.org/10.1016/j.scitotenv.2013.03.088" TargetMode="External"/><Relationship Id="rId173" Type="http://schemas.openxmlformats.org/officeDocument/2006/relationships/hyperlink" Target="https://sci-hub.se/10.1016/j.foodcont.2011.06.011" TargetMode="External"/><Relationship Id="rId229" Type="http://schemas.openxmlformats.org/officeDocument/2006/relationships/hyperlink" Target="https://sci-hub.se/10.1080/00139307309435517" TargetMode="External"/><Relationship Id="rId380" Type="http://schemas.openxmlformats.org/officeDocument/2006/relationships/hyperlink" Target="https://sci-hub.se/10.1002/etc.27" TargetMode="External"/><Relationship Id="rId240" Type="http://schemas.openxmlformats.org/officeDocument/2006/relationships/hyperlink" Target="https://doi.org/10.1111/wej.12371" TargetMode="External"/><Relationship Id="rId35" Type="http://schemas.openxmlformats.org/officeDocument/2006/relationships/hyperlink" Target="https://sci-hub.se/10.1065/espr2006.10.355" TargetMode="External"/><Relationship Id="rId77" Type="http://schemas.openxmlformats.org/officeDocument/2006/relationships/hyperlink" Target="https://doi.org/10.1111/wej.12371" TargetMode="External"/><Relationship Id="rId100" Type="http://schemas.openxmlformats.org/officeDocument/2006/relationships/hyperlink" Target="https://doi:%2010.5004/dwt.2020.24855" TargetMode="External"/><Relationship Id="rId282" Type="http://schemas.openxmlformats.org/officeDocument/2006/relationships/hyperlink" Target="https://doi.org/10.1016/j.chemosphere.2006.04.059" TargetMode="External"/><Relationship Id="rId338" Type="http://schemas.openxmlformats.org/officeDocument/2006/relationships/hyperlink" Target="https://sci-hub.se/10.1371/journal.pone.0053592" TargetMode="External"/><Relationship Id="rId8" Type="http://schemas.openxmlformats.org/officeDocument/2006/relationships/hyperlink" Target="http://dx.doi.org/10.1016/j.scitotenv.2017.02.107" TargetMode="External"/><Relationship Id="rId142" Type="http://schemas.openxmlformats.org/officeDocument/2006/relationships/hyperlink" Target="https://doi.org/10.1016/S0045-6535(03)00591-5" TargetMode="External"/><Relationship Id="rId184" Type="http://schemas.openxmlformats.org/officeDocument/2006/relationships/hyperlink" Target="https://sci-hub.se/10.1016/j.foodcont.2011.06.011" TargetMode="External"/><Relationship Id="rId391" Type="http://schemas.openxmlformats.org/officeDocument/2006/relationships/hyperlink" Target="https://sci-hub.se/10.1016/j.chemosphere.2016.10.026" TargetMode="External"/><Relationship Id="rId405" Type="http://schemas.openxmlformats.org/officeDocument/2006/relationships/hyperlink" Target="https://sci-hub.se/10.3390/ijerph120707300" TargetMode="External"/><Relationship Id="rId251" Type="http://schemas.openxmlformats.org/officeDocument/2006/relationships/hyperlink" Target="https://doi.org/10.1007/s11356-018-1915-4" TargetMode="External"/><Relationship Id="rId46" Type="http://schemas.openxmlformats.org/officeDocument/2006/relationships/hyperlink" Target="https://doi.org/10.1016/0048-9697(83)90002-5" TargetMode="External"/><Relationship Id="rId293" Type="http://schemas.openxmlformats.org/officeDocument/2006/relationships/hyperlink" Target="https://doi.org/10.1016/j.jhazmat.2011.04.072" TargetMode="External"/><Relationship Id="rId307" Type="http://schemas.openxmlformats.org/officeDocument/2006/relationships/hyperlink" Target="http://dx.doi.org/10.1016/j.scitotenv.2012.11.057" TargetMode="External"/><Relationship Id="rId349" Type="http://schemas.openxmlformats.org/officeDocument/2006/relationships/hyperlink" Target="https://doi.org/10.1016/0048-9697(79)90003-2" TargetMode="External"/><Relationship Id="rId88" Type="http://schemas.openxmlformats.org/officeDocument/2006/relationships/hyperlink" Target="https://sci-hub.se/10.1016/j.jwpe.2019.01.005" TargetMode="External"/><Relationship Id="rId111" Type="http://schemas.openxmlformats.org/officeDocument/2006/relationships/hyperlink" Target="https://doi.org/10.1016/0043-1354(74)90099-2" TargetMode="External"/><Relationship Id="rId153" Type="http://schemas.openxmlformats.org/officeDocument/2006/relationships/hyperlink" Target="https://doi.org/10.1016/j.jhazmat.2019.121824" TargetMode="External"/><Relationship Id="rId195" Type="http://schemas.openxmlformats.org/officeDocument/2006/relationships/hyperlink" Target="https://sci-hub.se/10.1021/ie0506466" TargetMode="External"/><Relationship Id="rId209" Type="http://schemas.openxmlformats.org/officeDocument/2006/relationships/hyperlink" Target="https://doi.org/10.1111/wej.12371" TargetMode="External"/><Relationship Id="rId360" Type="http://schemas.openxmlformats.org/officeDocument/2006/relationships/hyperlink" Target="http://dx.doi.org/10.1016/j.chemosphere.2013.10.062" TargetMode="External"/><Relationship Id="rId416" Type="http://schemas.openxmlformats.org/officeDocument/2006/relationships/hyperlink" Target="https://doi.org/10.1016/0048-9697(83)90002-5" TargetMode="External"/><Relationship Id="rId220" Type="http://schemas.openxmlformats.org/officeDocument/2006/relationships/hyperlink" Target="https://doi.org/10.1007/BF03325957" TargetMode="External"/><Relationship Id="rId15" Type="http://schemas.openxmlformats.org/officeDocument/2006/relationships/hyperlink" Target="https://doi.org/10.1016/j.jwpe.2014.03.006" TargetMode="External"/><Relationship Id="rId57" Type="http://schemas.openxmlformats.org/officeDocument/2006/relationships/hyperlink" Target="https://doi.org/10.1007/s42452-020-2392-1" TargetMode="External"/><Relationship Id="rId262" Type="http://schemas.openxmlformats.org/officeDocument/2006/relationships/hyperlink" Target="https://doi.org/10.1016/0048-9697(83)90002-5" TargetMode="External"/><Relationship Id="rId318" Type="http://schemas.openxmlformats.org/officeDocument/2006/relationships/hyperlink" Target="http://dx.doi.org/10.1016/j.chemosphere.2013.10.062" TargetMode="External"/><Relationship Id="rId99" Type="http://schemas.openxmlformats.org/officeDocument/2006/relationships/hyperlink" Target="https://doi.org/10.1111/j.1469-0691.2003.00739.x" TargetMode="External"/><Relationship Id="rId122" Type="http://schemas.openxmlformats.org/officeDocument/2006/relationships/hyperlink" Target="https://sci-hub.se/10.3390/ijerph120707300" TargetMode="External"/><Relationship Id="rId164" Type="http://schemas.openxmlformats.org/officeDocument/2006/relationships/hyperlink" Target="https://doi.org/10.1016/j.jhazmat.2018.04.011" TargetMode="External"/><Relationship Id="rId371" Type="http://schemas.openxmlformats.org/officeDocument/2006/relationships/hyperlink" Target="https://doi.org/10.1016/j.scitotenv.2013.03.088" TargetMode="Externa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sci-hub.se/10.1080/00139307309435517" TargetMode="External"/><Relationship Id="rId273" Type="http://schemas.openxmlformats.org/officeDocument/2006/relationships/hyperlink" Target="https://doi.org/10.1016/j.watres.2008.07.019" TargetMode="External"/><Relationship Id="rId329" Type="http://schemas.openxmlformats.org/officeDocument/2006/relationships/hyperlink" Target="http://dx.doi.org/10.1016/j.chemosphere.2013.10.062" TargetMode="External"/><Relationship Id="rId68" Type="http://schemas.openxmlformats.org/officeDocument/2006/relationships/hyperlink" Target="https://doi.org/10.1016/j.biortech.2004.12.024" TargetMode="External"/><Relationship Id="rId133" Type="http://schemas.openxmlformats.org/officeDocument/2006/relationships/hyperlink" Target="https://doi.org/10.1111/wej.12371" TargetMode="External"/><Relationship Id="rId175" Type="http://schemas.openxmlformats.org/officeDocument/2006/relationships/hyperlink" Target="https://sci-hub.se/10.1016/j.foodcont.2011.06.011" TargetMode="External"/><Relationship Id="rId340" Type="http://schemas.openxmlformats.org/officeDocument/2006/relationships/hyperlink" Target="https://doi.org/10.1016/j.scitotenv.2015.05.099" TargetMode="External"/><Relationship Id="rId200" Type="http://schemas.openxmlformats.org/officeDocument/2006/relationships/hyperlink" Target="https://doi.org/10.1007/s11356-018-1915-4" TargetMode="External"/><Relationship Id="rId382" Type="http://schemas.openxmlformats.org/officeDocument/2006/relationships/hyperlink" Target="https://doi.org/10.1039/C2EM10950F" TargetMode="External"/><Relationship Id="rId242" Type="http://schemas.openxmlformats.org/officeDocument/2006/relationships/hyperlink" Target="https://sci-hub.se/10.1016/b978-1-4832-8439-2.50219-4" TargetMode="External"/><Relationship Id="rId284" Type="http://schemas.openxmlformats.org/officeDocument/2006/relationships/hyperlink" Target="https://doi.org/10.1016/j.chemosphere.2006.04.059" TargetMode="External"/><Relationship Id="rId37" Type="http://schemas.openxmlformats.org/officeDocument/2006/relationships/hyperlink" Target="https://doi.org/10.1016/j.ijfoodmicro.2006.10.040" TargetMode="External"/><Relationship Id="rId79" Type="http://schemas.openxmlformats.org/officeDocument/2006/relationships/hyperlink" Target="https://doi.org/10.2175/106143007X221490" TargetMode="External"/><Relationship Id="rId102" Type="http://schemas.openxmlformats.org/officeDocument/2006/relationships/hyperlink" Target="http://dx.doi.org/10.1016/j.scitotenv.2012.11.057" TargetMode="External"/><Relationship Id="rId144" Type="http://schemas.openxmlformats.org/officeDocument/2006/relationships/hyperlink" Target="https://sci-hub.se/10.1016/b978-1-4832-8439-2.50219-4" TargetMode="External"/><Relationship Id="rId90" Type="http://schemas.openxmlformats.org/officeDocument/2006/relationships/hyperlink" Target="https://sci-hub.se/10.1016/j.watres.2020.115653" TargetMode="External"/><Relationship Id="rId186" Type="http://schemas.openxmlformats.org/officeDocument/2006/relationships/hyperlink" Target="https://doi.org/10.1016/j.jhazmat.2013.09.061" TargetMode="External"/><Relationship Id="rId351" Type="http://schemas.openxmlformats.org/officeDocument/2006/relationships/hyperlink" Target="https://doi.org/10.1016/0048-9697(79)90003-2" TargetMode="External"/><Relationship Id="rId393" Type="http://schemas.openxmlformats.org/officeDocument/2006/relationships/hyperlink" Target="https://sci-hub.se/10.1080/00139307309435517" TargetMode="External"/><Relationship Id="rId407" Type="http://schemas.openxmlformats.org/officeDocument/2006/relationships/hyperlink" Target="http://dx.doi.org/10.4236/oje.2016.62006" TargetMode="External"/><Relationship Id="rId211" Type="http://schemas.openxmlformats.org/officeDocument/2006/relationships/hyperlink" Target="https://doi.org/10.1111/wej.12371" TargetMode="External"/><Relationship Id="rId253" Type="http://schemas.openxmlformats.org/officeDocument/2006/relationships/hyperlink" Target="http://www.jstor.org/stable/25042837" TargetMode="External"/><Relationship Id="rId295" Type="http://schemas.openxmlformats.org/officeDocument/2006/relationships/hyperlink" Target="https://doi.org/10.1016/j.biortech.2011.09.019" TargetMode="External"/><Relationship Id="rId309" Type="http://schemas.openxmlformats.org/officeDocument/2006/relationships/hyperlink" Target="https://doi.org/10.1016/j.cej.2019.123093" TargetMode="External"/><Relationship Id="rId48" Type="http://schemas.openxmlformats.org/officeDocument/2006/relationships/hyperlink" Target="https://doi.org/10.1007/BF00249652" TargetMode="External"/><Relationship Id="rId113" Type="http://schemas.openxmlformats.org/officeDocument/2006/relationships/hyperlink" Target="https://sci-hub.se/10.1080/00139307309435517" TargetMode="External"/><Relationship Id="rId320" Type="http://schemas.openxmlformats.org/officeDocument/2006/relationships/hyperlink" Target="http://dx.doi.org/10.1016/j.chemosphere.2013.10.062" TargetMode="External"/><Relationship Id="rId155" Type="http://schemas.openxmlformats.org/officeDocument/2006/relationships/hyperlink" Target="https://sci-hub.se/10.3390/w10091248" TargetMode="External"/><Relationship Id="rId197" Type="http://schemas.openxmlformats.org/officeDocument/2006/relationships/hyperlink" Target="https://sci-hub.se/10.1065/espr2006.10.355" TargetMode="External"/><Relationship Id="rId362" Type="http://schemas.openxmlformats.org/officeDocument/2006/relationships/hyperlink" Target="https://doi.org/10.1016/j.chemosphere.2013.09.045" TargetMode="External"/><Relationship Id="rId418" Type="http://schemas.openxmlformats.org/officeDocument/2006/relationships/hyperlink" Target="https://doi.org/10.1080/10934529.2013.781904" TargetMode="External"/><Relationship Id="rId222" Type="http://schemas.openxmlformats.org/officeDocument/2006/relationships/hyperlink" Target="https://sci-hub.se/10.3390/w10091248" TargetMode="External"/><Relationship Id="rId264" Type="http://schemas.openxmlformats.org/officeDocument/2006/relationships/hyperlink" Target="https://sci-hub.se/10.1016/b978-1-4832-8439-2.50219-4" TargetMode="External"/><Relationship Id="rId17" Type="http://schemas.openxmlformats.org/officeDocument/2006/relationships/hyperlink" Target="https://sci-hub.se/10.1021/ie0506466" TargetMode="External"/><Relationship Id="rId59" Type="http://schemas.openxmlformats.org/officeDocument/2006/relationships/hyperlink" Target="http://www.jstor.org/stable/25042837" TargetMode="External"/><Relationship Id="rId124" Type="http://schemas.openxmlformats.org/officeDocument/2006/relationships/hyperlink" Target="http://dx.doi.org/10.4236/oje.2016.62006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i-hub.se/10.1016/j.chemosphere.2016.10.026" TargetMode="External"/><Relationship Id="rId299" Type="http://schemas.openxmlformats.org/officeDocument/2006/relationships/hyperlink" Target="https://sci-hub.se/10.1080/00139307309435517" TargetMode="External"/><Relationship Id="rId21" Type="http://schemas.openxmlformats.org/officeDocument/2006/relationships/hyperlink" Target="http://dx.doi.org/10.1016/j.chemosphere.2013.10.062" TargetMode="External"/><Relationship Id="rId63" Type="http://schemas.openxmlformats.org/officeDocument/2006/relationships/hyperlink" Target="https://sci-hub.se/10.1016/j.scitotenv.2019.07.097" TargetMode="External"/><Relationship Id="rId159" Type="http://schemas.openxmlformats.org/officeDocument/2006/relationships/hyperlink" Target="https://sci-hub.se/10.2307/25038362" TargetMode="External"/><Relationship Id="rId324" Type="http://schemas.openxmlformats.org/officeDocument/2006/relationships/hyperlink" Target="https://doi.org/10.1016/0048-9697(79)90004-4" TargetMode="External"/><Relationship Id="rId366" Type="http://schemas.openxmlformats.org/officeDocument/2006/relationships/hyperlink" Target="http://dx.doi.org/10.1016/j.jenvman.2016.04.041" TargetMode="External"/><Relationship Id="rId170" Type="http://schemas.openxmlformats.org/officeDocument/2006/relationships/hyperlink" Target="https://sci-hub.se/10.3390/ijerph120707300" TargetMode="External"/><Relationship Id="rId226" Type="http://schemas.openxmlformats.org/officeDocument/2006/relationships/hyperlink" Target="http://www.jstor.org/stable/25042837" TargetMode="External"/><Relationship Id="rId268" Type="http://schemas.openxmlformats.org/officeDocument/2006/relationships/hyperlink" Target="https://sci-hub.se/10.1080/00139307309435517" TargetMode="External"/><Relationship Id="rId32" Type="http://schemas.openxmlformats.org/officeDocument/2006/relationships/hyperlink" Target="http://dx.doi.org/10.1016/j.scitotenv.2012.11.057" TargetMode="External"/><Relationship Id="rId74" Type="http://schemas.openxmlformats.org/officeDocument/2006/relationships/hyperlink" Target="https://sci-hub.se/10.1016/j.foodcont.2011.06.011" TargetMode="External"/><Relationship Id="rId128" Type="http://schemas.openxmlformats.org/officeDocument/2006/relationships/hyperlink" Target="https://sci-hub.se/10.3390/w10091248" TargetMode="External"/><Relationship Id="rId335" Type="http://schemas.openxmlformats.org/officeDocument/2006/relationships/hyperlink" Target="https://doi.org/10.1007/s42452-020-2392-1" TargetMode="External"/><Relationship Id="rId377" Type="http://schemas.openxmlformats.org/officeDocument/2006/relationships/hyperlink" Target="https://doi.org/10.1016/0048-9697(79)90003-2" TargetMode="External"/><Relationship Id="rId5" Type="http://schemas.openxmlformats.org/officeDocument/2006/relationships/hyperlink" Target="http://dx.doi.org/10.1016/j.chemosphere.2013.10.062" TargetMode="External"/><Relationship Id="rId181" Type="http://schemas.openxmlformats.org/officeDocument/2006/relationships/hyperlink" Target="https://sci-hub.se/10.1016/S0048-9697(02)00197-3" TargetMode="External"/><Relationship Id="rId237" Type="http://schemas.openxmlformats.org/officeDocument/2006/relationships/hyperlink" Target="http://www.jstor.org/stable/25042837" TargetMode="External"/><Relationship Id="rId402" Type="http://schemas.openxmlformats.org/officeDocument/2006/relationships/hyperlink" Target="https://doi.org/10.1002/jctb.4299" TargetMode="External"/><Relationship Id="rId279" Type="http://schemas.openxmlformats.org/officeDocument/2006/relationships/hyperlink" Target="https://sci-hub.se/10.1080/00139307309435517" TargetMode="External"/><Relationship Id="rId43" Type="http://schemas.openxmlformats.org/officeDocument/2006/relationships/hyperlink" Target="https://sci-hub.se/10.1021/bk-2019-1319.ch004" TargetMode="External"/><Relationship Id="rId139" Type="http://schemas.openxmlformats.org/officeDocument/2006/relationships/hyperlink" Target="https://sci-hub.se/10.1021/ie0506466" TargetMode="External"/><Relationship Id="rId290" Type="http://schemas.openxmlformats.org/officeDocument/2006/relationships/hyperlink" Target="https://sci-hub.se/10.1080/00139307309435517" TargetMode="External"/><Relationship Id="rId304" Type="http://schemas.openxmlformats.org/officeDocument/2006/relationships/hyperlink" Target="https://doi.org/10.1007/s11356-018-1915-4" TargetMode="External"/><Relationship Id="rId346" Type="http://schemas.openxmlformats.org/officeDocument/2006/relationships/hyperlink" Target="https://doi.org/10.1016/j.chemosphere.2006.04.059" TargetMode="External"/><Relationship Id="rId388" Type="http://schemas.openxmlformats.org/officeDocument/2006/relationships/hyperlink" Target="https://doi.org/10.1007/978-3-0348-7238-6_7" TargetMode="External"/><Relationship Id="rId85" Type="http://schemas.openxmlformats.org/officeDocument/2006/relationships/hyperlink" Target="https://sci-hub.se/10.3358/shokueishi.43.49" TargetMode="External"/><Relationship Id="rId150" Type="http://schemas.openxmlformats.org/officeDocument/2006/relationships/hyperlink" Target="https://sci-hub.se/10.1021/ie0506466" TargetMode="External"/><Relationship Id="rId192" Type="http://schemas.openxmlformats.org/officeDocument/2006/relationships/hyperlink" Target="https://doi.org/10.1111/wej.12371" TargetMode="External"/><Relationship Id="rId206" Type="http://schemas.openxmlformats.org/officeDocument/2006/relationships/hyperlink" Target="https://doi.org/10.1111/wej.12371" TargetMode="External"/><Relationship Id="rId248" Type="http://schemas.openxmlformats.org/officeDocument/2006/relationships/hyperlink" Target="https://sci-hub.se/10.1016/b978-1-4832-8439-2.50219-4" TargetMode="External"/><Relationship Id="rId12" Type="http://schemas.openxmlformats.org/officeDocument/2006/relationships/hyperlink" Target="http://dx.doi.org/10.1016/j.chemosphere.2013.10.062" TargetMode="External"/><Relationship Id="rId108" Type="http://schemas.openxmlformats.org/officeDocument/2006/relationships/hyperlink" Target="https://sci-hub.se/10.1016/j.chemosphere.2012.12.042" TargetMode="External"/><Relationship Id="rId315" Type="http://schemas.openxmlformats.org/officeDocument/2006/relationships/hyperlink" Target="https://doi.org/10.2175/106143007X221490" TargetMode="External"/><Relationship Id="rId357" Type="http://schemas.openxmlformats.org/officeDocument/2006/relationships/hyperlink" Target="https://doi.org/10.1016/j.cej.2019.123093" TargetMode="External"/><Relationship Id="rId54" Type="http://schemas.openxmlformats.org/officeDocument/2006/relationships/hyperlink" Target="http://dx.doi.org/10.1016/j.scitotenv.2012.11.057" TargetMode="External"/><Relationship Id="rId96" Type="http://schemas.openxmlformats.org/officeDocument/2006/relationships/hyperlink" Target="https://sci-hub.se/10.1016/j.watres.2020.115653" TargetMode="External"/><Relationship Id="rId161" Type="http://schemas.openxmlformats.org/officeDocument/2006/relationships/hyperlink" Target="https://sci-hub.se/10.2307/25038362" TargetMode="External"/><Relationship Id="rId217" Type="http://schemas.openxmlformats.org/officeDocument/2006/relationships/hyperlink" Target="https://doi.org/10.1111/wej.12371" TargetMode="External"/><Relationship Id="rId399" Type="http://schemas.openxmlformats.org/officeDocument/2006/relationships/hyperlink" Target="https://doi.org/10.1016/j.scitotenv.2019.04.007" TargetMode="External"/><Relationship Id="rId259" Type="http://schemas.openxmlformats.org/officeDocument/2006/relationships/hyperlink" Target="https://doi.org/10.1016/0048-9697(83)90002-5" TargetMode="External"/><Relationship Id="rId23" Type="http://schemas.openxmlformats.org/officeDocument/2006/relationships/hyperlink" Target="http://dx.doi.org/10.1016/j.chemosphere.2013.10.062" TargetMode="External"/><Relationship Id="rId119" Type="http://schemas.openxmlformats.org/officeDocument/2006/relationships/hyperlink" Target="https://sci-hub.se/10.1016/j.chemosphere.2016.10.026" TargetMode="External"/><Relationship Id="rId270" Type="http://schemas.openxmlformats.org/officeDocument/2006/relationships/hyperlink" Target="https://sci-hub.se/10.1080/00139307309435517" TargetMode="External"/><Relationship Id="rId326" Type="http://schemas.openxmlformats.org/officeDocument/2006/relationships/hyperlink" Target="https://doi.org/10.1016/0048-9697(79)90004-4" TargetMode="External"/><Relationship Id="rId65" Type="http://schemas.openxmlformats.org/officeDocument/2006/relationships/hyperlink" Target="https://sci-hub.se/10.1016/j.jhazmat.2017.01.057" TargetMode="External"/><Relationship Id="rId130" Type="http://schemas.openxmlformats.org/officeDocument/2006/relationships/hyperlink" Target="https://sci-hub.se/10.3390/w10091248" TargetMode="External"/><Relationship Id="rId368" Type="http://schemas.openxmlformats.org/officeDocument/2006/relationships/hyperlink" Target="https://doi.org/10.1002/1521-4125(200105)24:5%3C519::AID-CEAT519%3E3.0.CO;2-P" TargetMode="External"/><Relationship Id="rId172" Type="http://schemas.openxmlformats.org/officeDocument/2006/relationships/hyperlink" Target="https://sci-hub.se/10.1016/b978-1-4832-8439-2.50219-4" TargetMode="External"/><Relationship Id="rId228" Type="http://schemas.openxmlformats.org/officeDocument/2006/relationships/hyperlink" Target="http://www.jstor.org/stable/25042837" TargetMode="External"/><Relationship Id="rId281" Type="http://schemas.openxmlformats.org/officeDocument/2006/relationships/hyperlink" Target="https://sci-hub.se/10.1080/00139307309435517" TargetMode="External"/><Relationship Id="rId337" Type="http://schemas.openxmlformats.org/officeDocument/2006/relationships/hyperlink" Target="https://doi.org/10.1007/s42452-020-2392-1" TargetMode="External"/><Relationship Id="rId34" Type="http://schemas.openxmlformats.org/officeDocument/2006/relationships/hyperlink" Target="http://dx.doi.org/10.1016/j.scitotenv.2012.11.057" TargetMode="External"/><Relationship Id="rId76" Type="http://schemas.openxmlformats.org/officeDocument/2006/relationships/hyperlink" Target="https://sci-hub.se/10.1016/j.foodcont.2011.06.011" TargetMode="External"/><Relationship Id="rId141" Type="http://schemas.openxmlformats.org/officeDocument/2006/relationships/hyperlink" Target="https://sci-hub.se/10.1021/ie0506466" TargetMode="External"/><Relationship Id="rId379" Type="http://schemas.openxmlformats.org/officeDocument/2006/relationships/hyperlink" Target="https://doi.org/10.1016/0043-1354(74)90099-2" TargetMode="External"/><Relationship Id="rId7" Type="http://schemas.openxmlformats.org/officeDocument/2006/relationships/hyperlink" Target="http://dx.doi.org/10.1016/j.chemosphere.2013.10.062" TargetMode="External"/><Relationship Id="rId183" Type="http://schemas.openxmlformats.org/officeDocument/2006/relationships/hyperlink" Target="https://doi.org/10.1111/wej.12371" TargetMode="External"/><Relationship Id="rId239" Type="http://schemas.openxmlformats.org/officeDocument/2006/relationships/hyperlink" Target="http://www.jstor.org/stable/25042837" TargetMode="External"/><Relationship Id="rId390" Type="http://schemas.openxmlformats.org/officeDocument/2006/relationships/hyperlink" Target="https://doi.org/10.1080/01919519508547537" TargetMode="External"/><Relationship Id="rId404" Type="http://schemas.openxmlformats.org/officeDocument/2006/relationships/hyperlink" Target="https://doi.org/10.1016/S0043-1354(98)00119-5" TargetMode="External"/><Relationship Id="rId250" Type="http://schemas.openxmlformats.org/officeDocument/2006/relationships/hyperlink" Target="https://sci-hub.se/10.1016/b978-1-4832-8439-2.50219-4" TargetMode="External"/><Relationship Id="rId292" Type="http://schemas.openxmlformats.org/officeDocument/2006/relationships/hyperlink" Target="https://sci-hub.se/10.1080/00139307309435517" TargetMode="External"/><Relationship Id="rId306" Type="http://schemas.openxmlformats.org/officeDocument/2006/relationships/hyperlink" Target="https://doi.org/10.1007/s11356-018-1915-4" TargetMode="External"/><Relationship Id="rId45" Type="http://schemas.openxmlformats.org/officeDocument/2006/relationships/hyperlink" Target="https://sci-hub.se/10.1021/es404129r" TargetMode="External"/><Relationship Id="rId87" Type="http://schemas.openxmlformats.org/officeDocument/2006/relationships/hyperlink" Target="https://sci-hub.se/10.3358/shokueishi.43.49" TargetMode="External"/><Relationship Id="rId110" Type="http://schemas.openxmlformats.org/officeDocument/2006/relationships/hyperlink" Target="https://sci-hub.se/10.1016/j.chemosphere.2012.12.042" TargetMode="External"/><Relationship Id="rId348" Type="http://schemas.openxmlformats.org/officeDocument/2006/relationships/hyperlink" Target="https://doi.org/10.1016/0048-9697(90)90069-7" TargetMode="External"/><Relationship Id="rId152" Type="http://schemas.openxmlformats.org/officeDocument/2006/relationships/hyperlink" Target="https://sci-hub.se/10.1021/ie0506466" TargetMode="External"/><Relationship Id="rId194" Type="http://schemas.openxmlformats.org/officeDocument/2006/relationships/hyperlink" Target="https://doi.org/10.1111/wej.12371" TargetMode="External"/><Relationship Id="rId208" Type="http://schemas.openxmlformats.org/officeDocument/2006/relationships/hyperlink" Target="https://doi.org/10.1111/wej.12371" TargetMode="External"/><Relationship Id="rId261" Type="http://schemas.openxmlformats.org/officeDocument/2006/relationships/hyperlink" Target="https://doi.org/10.1016/0048-9697(83)90002-5" TargetMode="External"/><Relationship Id="rId14" Type="http://schemas.openxmlformats.org/officeDocument/2006/relationships/hyperlink" Target="http://dx.doi.org/10.1016/j.chemosphere.2013.10.062" TargetMode="External"/><Relationship Id="rId56" Type="http://schemas.openxmlformats.org/officeDocument/2006/relationships/hyperlink" Target="http://dx.doi.org/10.1016/j.scitotenv.2012.11.057" TargetMode="External"/><Relationship Id="rId317" Type="http://schemas.openxmlformats.org/officeDocument/2006/relationships/hyperlink" Target="https://doi.org/10.2175/106143007X221490" TargetMode="External"/><Relationship Id="rId359" Type="http://schemas.openxmlformats.org/officeDocument/2006/relationships/hyperlink" Target="https://doi.org/10.1016/j.chemosphere.2010.02.060" TargetMode="External"/><Relationship Id="rId98" Type="http://schemas.openxmlformats.org/officeDocument/2006/relationships/hyperlink" Target="https://sci-hub.se/10.1016/j.jwpe.2019.01.005" TargetMode="External"/><Relationship Id="rId121" Type="http://schemas.openxmlformats.org/officeDocument/2006/relationships/hyperlink" Target="https://sci-hub.se/10.3390/w10091248" TargetMode="External"/><Relationship Id="rId163" Type="http://schemas.openxmlformats.org/officeDocument/2006/relationships/hyperlink" Target="http://dx.doi.org/10.4236/oje.2016.62006" TargetMode="External"/><Relationship Id="rId219" Type="http://schemas.openxmlformats.org/officeDocument/2006/relationships/hyperlink" Target="https://doi.org/10.1111/wej.12371" TargetMode="External"/><Relationship Id="rId370" Type="http://schemas.openxmlformats.org/officeDocument/2006/relationships/hyperlink" Target="https://doi.org/10.1016/0048-9697(79)90004-4" TargetMode="External"/><Relationship Id="rId230" Type="http://schemas.openxmlformats.org/officeDocument/2006/relationships/hyperlink" Target="http://www.jstor.org/stable/25042837" TargetMode="External"/><Relationship Id="rId25" Type="http://schemas.openxmlformats.org/officeDocument/2006/relationships/hyperlink" Target="http://dx.doi.org/10.1016/j.chemosphere.2013.10.062" TargetMode="External"/><Relationship Id="rId67" Type="http://schemas.openxmlformats.org/officeDocument/2006/relationships/hyperlink" Target="https://sci-hub.se/10.1016/j.jhazmat.2017.01.057" TargetMode="External"/><Relationship Id="rId272" Type="http://schemas.openxmlformats.org/officeDocument/2006/relationships/hyperlink" Target="https://sci-hub.se/10.1080/00139307309435517" TargetMode="External"/><Relationship Id="rId328" Type="http://schemas.openxmlformats.org/officeDocument/2006/relationships/hyperlink" Target="https://doi.org/10.1080/10934529.2013.781904" TargetMode="External"/><Relationship Id="rId132" Type="http://schemas.openxmlformats.org/officeDocument/2006/relationships/hyperlink" Target="https://sci-hub.se/10.1065/espr2006.10.355" TargetMode="External"/><Relationship Id="rId174" Type="http://schemas.openxmlformats.org/officeDocument/2006/relationships/hyperlink" Target="https://sci-hub.se/10.3390/ijerph120707300" TargetMode="External"/><Relationship Id="rId381" Type="http://schemas.openxmlformats.org/officeDocument/2006/relationships/hyperlink" Target="https://doi.org/10.1016/j.chemosphere.2013.09.045" TargetMode="External"/><Relationship Id="rId241" Type="http://schemas.openxmlformats.org/officeDocument/2006/relationships/hyperlink" Target="https://sci-hub.se/10.1016/b978-1-4832-8439-2.50219-4" TargetMode="External"/><Relationship Id="rId36" Type="http://schemas.openxmlformats.org/officeDocument/2006/relationships/hyperlink" Target="http://dx.doi.org/10.1016/j.scitotenv.2017.02.107" TargetMode="External"/><Relationship Id="rId283" Type="http://schemas.openxmlformats.org/officeDocument/2006/relationships/hyperlink" Target="https://sci-hub.se/10.1080/00139307309435517" TargetMode="External"/><Relationship Id="rId339" Type="http://schemas.openxmlformats.org/officeDocument/2006/relationships/hyperlink" Target="https://doi.org/10.1016/j.ultsonch.2020.105187" TargetMode="External"/><Relationship Id="rId78" Type="http://schemas.openxmlformats.org/officeDocument/2006/relationships/hyperlink" Target="https://sci-hub.se/10.1016/j.foodcont.2011.06.011" TargetMode="External"/><Relationship Id="rId101" Type="http://schemas.openxmlformats.org/officeDocument/2006/relationships/hyperlink" Target="https://sci-hub.se/10.1016/j.jwpe.2019.01.005" TargetMode="External"/><Relationship Id="rId143" Type="http://schemas.openxmlformats.org/officeDocument/2006/relationships/hyperlink" Target="https://sci-hub.se/10.1021/ie0506466" TargetMode="External"/><Relationship Id="rId185" Type="http://schemas.openxmlformats.org/officeDocument/2006/relationships/hyperlink" Target="https://doi.org/10.1111/wej.12371" TargetMode="External"/><Relationship Id="rId350" Type="http://schemas.openxmlformats.org/officeDocument/2006/relationships/hyperlink" Target="https://doi.org/10.1016/0048-9697(90)90070-B" TargetMode="External"/><Relationship Id="rId406" Type="http://schemas.openxmlformats.org/officeDocument/2006/relationships/hyperlink" Target="https://doi.org/10.1016/j.ijfoodmicro.2006.10.040" TargetMode="External"/><Relationship Id="rId9" Type="http://schemas.openxmlformats.org/officeDocument/2006/relationships/hyperlink" Target="http://dx.doi.org/10.1016/j.chemosphere.2013.10.062" TargetMode="External"/><Relationship Id="rId210" Type="http://schemas.openxmlformats.org/officeDocument/2006/relationships/hyperlink" Target="https://doi.org/10.1111/wej.12371" TargetMode="External"/><Relationship Id="rId392" Type="http://schemas.openxmlformats.org/officeDocument/2006/relationships/hyperlink" Target="https://doi.org/10.1016/j.biortech.2004.12.024" TargetMode="External"/><Relationship Id="rId252" Type="http://schemas.openxmlformats.org/officeDocument/2006/relationships/hyperlink" Target="https://sci-hub.se/10.1016/b978-1-4832-8439-2.50219-4" TargetMode="External"/><Relationship Id="rId294" Type="http://schemas.openxmlformats.org/officeDocument/2006/relationships/hyperlink" Target="https://sci-hub.se/10.1080/00139307309435517" TargetMode="External"/><Relationship Id="rId308" Type="http://schemas.openxmlformats.org/officeDocument/2006/relationships/hyperlink" Target="https://doi.org/10.1007/s11356-018-1915-4" TargetMode="External"/><Relationship Id="rId47" Type="http://schemas.openxmlformats.org/officeDocument/2006/relationships/hyperlink" Target="https://www.aemps.gob.es/medicamentosUsoHumano/observatorio/docs/antidepresivos-2000-2013.pdf?x60265" TargetMode="External"/><Relationship Id="rId89" Type="http://schemas.openxmlformats.org/officeDocument/2006/relationships/hyperlink" Target="https://sci-hub.se/10.1371/journal.pone.0053592" TargetMode="External"/><Relationship Id="rId112" Type="http://schemas.openxmlformats.org/officeDocument/2006/relationships/hyperlink" Target="https://sci-hub.se/10.1016/j.scitotenv.2013.10.026" TargetMode="External"/><Relationship Id="rId154" Type="http://schemas.openxmlformats.org/officeDocument/2006/relationships/hyperlink" Target="https://sci-hub.se/10.1016/S0304-3894(97)00093-9" TargetMode="External"/><Relationship Id="rId361" Type="http://schemas.openxmlformats.org/officeDocument/2006/relationships/hyperlink" Target="https://doi.org/10.1016/j.biortech.2011.09.019" TargetMode="External"/><Relationship Id="rId196" Type="http://schemas.openxmlformats.org/officeDocument/2006/relationships/hyperlink" Target="https://doi.org/10.1111/wej.12371" TargetMode="External"/><Relationship Id="rId16" Type="http://schemas.openxmlformats.org/officeDocument/2006/relationships/hyperlink" Target="http://dx.doi.org/10.1016/j.chemosphere.2013.10.062" TargetMode="External"/><Relationship Id="rId221" Type="http://schemas.openxmlformats.org/officeDocument/2006/relationships/hyperlink" Target="https://doi.org/10.1111/wej.12371" TargetMode="External"/><Relationship Id="rId263" Type="http://schemas.openxmlformats.org/officeDocument/2006/relationships/hyperlink" Target="https://doi.org/10.1016/0048-9697(83)90002-5" TargetMode="External"/><Relationship Id="rId319" Type="http://schemas.openxmlformats.org/officeDocument/2006/relationships/hyperlink" Target="https://doi.org/10.2175/106143007X221490" TargetMode="External"/><Relationship Id="rId58" Type="http://schemas.openxmlformats.org/officeDocument/2006/relationships/hyperlink" Target="https://sci-hub.se/10.1080/02772249409357991" TargetMode="External"/><Relationship Id="rId123" Type="http://schemas.openxmlformats.org/officeDocument/2006/relationships/hyperlink" Target="https://sci-hub.se/10.3390/w10091248" TargetMode="External"/><Relationship Id="rId330" Type="http://schemas.openxmlformats.org/officeDocument/2006/relationships/hyperlink" Target="https://doi.org/10.1080/10934529.2013.781904" TargetMode="External"/><Relationship Id="rId165" Type="http://schemas.openxmlformats.org/officeDocument/2006/relationships/hyperlink" Target="http://dx.doi.org/10.4236/oje.2016.62006" TargetMode="External"/><Relationship Id="rId372" Type="http://schemas.openxmlformats.org/officeDocument/2006/relationships/hyperlink" Target="https://doi.org/10.1016/0048-9697(79)90004-4" TargetMode="External"/><Relationship Id="rId211" Type="http://schemas.openxmlformats.org/officeDocument/2006/relationships/hyperlink" Target="https://doi.org/10.1111/wej.12371" TargetMode="External"/><Relationship Id="rId232" Type="http://schemas.openxmlformats.org/officeDocument/2006/relationships/hyperlink" Target="http://www.jstor.org/stable/25042837" TargetMode="External"/><Relationship Id="rId253" Type="http://schemas.openxmlformats.org/officeDocument/2006/relationships/hyperlink" Target="https://sci-hub.se/10.1016/b978-1-4832-8439-2.50219-4" TargetMode="External"/><Relationship Id="rId274" Type="http://schemas.openxmlformats.org/officeDocument/2006/relationships/hyperlink" Target="https://sci-hub.se/10.1080/00139307309435517" TargetMode="External"/><Relationship Id="rId295" Type="http://schemas.openxmlformats.org/officeDocument/2006/relationships/hyperlink" Target="https://sci-hub.se/10.1080/00139307309435517" TargetMode="External"/><Relationship Id="rId309" Type="http://schemas.openxmlformats.org/officeDocument/2006/relationships/hyperlink" Target="https://doi.org/10.1016/j.marpolbul.2016.08.043" TargetMode="External"/><Relationship Id="rId27" Type="http://schemas.openxmlformats.org/officeDocument/2006/relationships/hyperlink" Target="http://dx.doi.org/10.1016/j.chemosphere.2013.10.062" TargetMode="External"/><Relationship Id="rId48" Type="http://schemas.openxmlformats.org/officeDocument/2006/relationships/hyperlink" Target="https://doi.org/10.1016/j.envpol.2016.10.077" TargetMode="External"/><Relationship Id="rId69" Type="http://schemas.openxmlformats.org/officeDocument/2006/relationships/hyperlink" Target="https://sci-hub.se/10.1016/j.scitotenv.2019.07.097" TargetMode="External"/><Relationship Id="rId113" Type="http://schemas.openxmlformats.org/officeDocument/2006/relationships/hyperlink" Target="https://sci-hub.se/10.1016/j.scitotenv.2013.10.026" TargetMode="External"/><Relationship Id="rId134" Type="http://schemas.openxmlformats.org/officeDocument/2006/relationships/hyperlink" Target="https://sci-hub.se/10.1065/espr2006.10.355" TargetMode="External"/><Relationship Id="rId320" Type="http://schemas.openxmlformats.org/officeDocument/2006/relationships/hyperlink" Target="https://doi.org/10.2175/106143007X221490" TargetMode="External"/><Relationship Id="rId80" Type="http://schemas.openxmlformats.org/officeDocument/2006/relationships/hyperlink" Target="https://sci-hub.se/10.1016/j.foodcont.2011.06.011" TargetMode="External"/><Relationship Id="rId155" Type="http://schemas.openxmlformats.org/officeDocument/2006/relationships/hyperlink" Target="https://sci-hub.se/10.1016/S0304-3894(97)00093-9" TargetMode="External"/><Relationship Id="rId176" Type="http://schemas.openxmlformats.org/officeDocument/2006/relationships/hyperlink" Target="https://sci-hub.se/10.1016/S0048-9697(02)00197-3" TargetMode="External"/><Relationship Id="rId197" Type="http://schemas.openxmlformats.org/officeDocument/2006/relationships/hyperlink" Target="https://doi.org/10.1111/wej.12371" TargetMode="External"/><Relationship Id="rId341" Type="http://schemas.openxmlformats.org/officeDocument/2006/relationships/hyperlink" Target="https://doi.org/10.1016/0043-1354(73)90007-9" TargetMode="External"/><Relationship Id="rId362" Type="http://schemas.openxmlformats.org/officeDocument/2006/relationships/hyperlink" Target="https://doi.org/10.1016/j.biortech.2017.12.021" TargetMode="External"/><Relationship Id="rId383" Type="http://schemas.openxmlformats.org/officeDocument/2006/relationships/hyperlink" Target="https://doi.org/10.1016/j.scitotenv.2013.03.088" TargetMode="External"/><Relationship Id="rId201" Type="http://schemas.openxmlformats.org/officeDocument/2006/relationships/hyperlink" Target="https://doi.org/10.1111/wej.12371" TargetMode="External"/><Relationship Id="rId222" Type="http://schemas.openxmlformats.org/officeDocument/2006/relationships/hyperlink" Target="https://doi.org/10.1111/wej.12371" TargetMode="External"/><Relationship Id="rId243" Type="http://schemas.openxmlformats.org/officeDocument/2006/relationships/hyperlink" Target="https://sci-hub.se/10.1016/b978-1-4832-8439-2.50219-4" TargetMode="External"/><Relationship Id="rId264" Type="http://schemas.openxmlformats.org/officeDocument/2006/relationships/hyperlink" Target="https://sci-hub.se/10.1080/00139307309435517" TargetMode="External"/><Relationship Id="rId285" Type="http://schemas.openxmlformats.org/officeDocument/2006/relationships/hyperlink" Target="https://sci-hub.se/10.1080/00139307309435517" TargetMode="External"/><Relationship Id="rId17" Type="http://schemas.openxmlformats.org/officeDocument/2006/relationships/hyperlink" Target="http://dx.doi.org/10.1016/j.chemosphere.2013.10.062" TargetMode="External"/><Relationship Id="rId38" Type="http://schemas.openxmlformats.org/officeDocument/2006/relationships/hyperlink" Target="http://dx.doi.org/10.1016/j.scitotenv.2017.02.107" TargetMode="External"/><Relationship Id="rId59" Type="http://schemas.openxmlformats.org/officeDocument/2006/relationships/hyperlink" Target="https://sci-hub.se/10.3358/shokueishi.40.5_407" TargetMode="External"/><Relationship Id="rId103" Type="http://schemas.openxmlformats.org/officeDocument/2006/relationships/hyperlink" Target="https://doi.org/10.1111/j.1469-0691.2003.00739.x" TargetMode="External"/><Relationship Id="rId124" Type="http://schemas.openxmlformats.org/officeDocument/2006/relationships/hyperlink" Target="https://sci-hub.se/10.3390/w10091248" TargetMode="External"/><Relationship Id="rId310" Type="http://schemas.openxmlformats.org/officeDocument/2006/relationships/hyperlink" Target="https://doi.org/10.1016/j.marpolbul.2016.08.043" TargetMode="External"/><Relationship Id="rId70" Type="http://schemas.openxmlformats.org/officeDocument/2006/relationships/hyperlink" Target="https://sci-hub.se/10.1021/es8009309" TargetMode="External"/><Relationship Id="rId91" Type="http://schemas.openxmlformats.org/officeDocument/2006/relationships/hyperlink" Target="https://sci-hub.se/10.1371/journal.pone.0053592" TargetMode="External"/><Relationship Id="rId145" Type="http://schemas.openxmlformats.org/officeDocument/2006/relationships/hyperlink" Target="https://sci-hub.se/10.1021/ie0506466" TargetMode="External"/><Relationship Id="rId166" Type="http://schemas.openxmlformats.org/officeDocument/2006/relationships/hyperlink" Target="http://dx.doi.org/10.4236/oje.2016.62006" TargetMode="External"/><Relationship Id="rId187" Type="http://schemas.openxmlformats.org/officeDocument/2006/relationships/hyperlink" Target="https://doi.org/10.1111/wej.12371" TargetMode="External"/><Relationship Id="rId331" Type="http://schemas.openxmlformats.org/officeDocument/2006/relationships/hyperlink" Target="https://doi.org/10.1080/10934529.2013.781904" TargetMode="External"/><Relationship Id="rId352" Type="http://schemas.openxmlformats.org/officeDocument/2006/relationships/hyperlink" Target="https://doi.org/10.1007/s11270-016-2756-8" TargetMode="External"/><Relationship Id="rId373" Type="http://schemas.openxmlformats.org/officeDocument/2006/relationships/hyperlink" Target="https://doi.org/10.1016/0048-9697(79)90003-2" TargetMode="External"/><Relationship Id="rId394" Type="http://schemas.openxmlformats.org/officeDocument/2006/relationships/hyperlink" Target="https://doi.org/10.1016/j.jelechem.2017.11.067" TargetMode="External"/><Relationship Id="rId408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002/etc.2945" TargetMode="External"/><Relationship Id="rId212" Type="http://schemas.openxmlformats.org/officeDocument/2006/relationships/hyperlink" Target="https://doi.org/10.1111/wej.12371" TargetMode="External"/><Relationship Id="rId233" Type="http://schemas.openxmlformats.org/officeDocument/2006/relationships/hyperlink" Target="http://www.jstor.org/stable/25042837" TargetMode="External"/><Relationship Id="rId254" Type="http://schemas.openxmlformats.org/officeDocument/2006/relationships/hyperlink" Target="https://sci-hub.se/10.1016/b978-1-4832-8439-2.50219-4" TargetMode="External"/><Relationship Id="rId28" Type="http://schemas.openxmlformats.org/officeDocument/2006/relationships/hyperlink" Target="http://dx.doi.org/10.1016/j.chemosphere.2013.10.062" TargetMode="External"/><Relationship Id="rId49" Type="http://schemas.openxmlformats.org/officeDocument/2006/relationships/hyperlink" Target="http://dx.doi.org/10.1016/j.scitotenv.2012.11.057" TargetMode="External"/><Relationship Id="rId114" Type="http://schemas.openxmlformats.org/officeDocument/2006/relationships/hyperlink" Target="https://sci-hub.se/10.1002/etc.27" TargetMode="External"/><Relationship Id="rId275" Type="http://schemas.openxmlformats.org/officeDocument/2006/relationships/hyperlink" Target="https://sci-hub.se/10.1080/00139307309435517" TargetMode="External"/><Relationship Id="rId296" Type="http://schemas.openxmlformats.org/officeDocument/2006/relationships/hyperlink" Target="https://sci-hub.se/10.1080/00139307309435517" TargetMode="External"/><Relationship Id="rId300" Type="http://schemas.openxmlformats.org/officeDocument/2006/relationships/hyperlink" Target="https://doi.org/10.1007/s11356-018-1915-4" TargetMode="External"/><Relationship Id="rId60" Type="http://schemas.openxmlformats.org/officeDocument/2006/relationships/hyperlink" Target="https://sci-hub.se/10.1016/j.scitotenv.2020.140746" TargetMode="External"/><Relationship Id="rId81" Type="http://schemas.openxmlformats.org/officeDocument/2006/relationships/hyperlink" Target="https://sci-hub.se/10.1016/j.foodcont.2011.06.011" TargetMode="External"/><Relationship Id="rId135" Type="http://schemas.openxmlformats.org/officeDocument/2006/relationships/hyperlink" Target="https://sci-hub.se/10.1065/espr2006.10.355" TargetMode="External"/><Relationship Id="rId156" Type="http://schemas.openxmlformats.org/officeDocument/2006/relationships/hyperlink" Target="https://sci-hub.se/10.1016/S0304-3894(97)00093-9" TargetMode="External"/><Relationship Id="rId177" Type="http://schemas.openxmlformats.org/officeDocument/2006/relationships/hyperlink" Target="https://sci-hub.se/10.1016/S0048-9697(02)00197-3" TargetMode="External"/><Relationship Id="rId198" Type="http://schemas.openxmlformats.org/officeDocument/2006/relationships/hyperlink" Target="https://doi.org/10.1111/wej.12371" TargetMode="External"/><Relationship Id="rId321" Type="http://schemas.openxmlformats.org/officeDocument/2006/relationships/hyperlink" Target="https://doi.org/10.1016/0048-9697(79)90003-2" TargetMode="External"/><Relationship Id="rId342" Type="http://schemas.openxmlformats.org/officeDocument/2006/relationships/hyperlink" Target="https://doi.org/10.1016/0043-1354(73)90007-9" TargetMode="External"/><Relationship Id="rId363" Type="http://schemas.openxmlformats.org/officeDocument/2006/relationships/hyperlink" Target="https://doi.org/10.1016/j.ibiod.2016.10.035" TargetMode="External"/><Relationship Id="rId384" Type="http://schemas.openxmlformats.org/officeDocument/2006/relationships/hyperlink" Target="https://doi.org/10.1007/s11356-018-1915-4" TargetMode="External"/><Relationship Id="rId202" Type="http://schemas.openxmlformats.org/officeDocument/2006/relationships/hyperlink" Target="https://doi.org/10.1111/wej.12371" TargetMode="External"/><Relationship Id="rId223" Type="http://schemas.openxmlformats.org/officeDocument/2006/relationships/hyperlink" Target="https://doi.org/10.1128/AAC.1.4.358" TargetMode="External"/><Relationship Id="rId244" Type="http://schemas.openxmlformats.org/officeDocument/2006/relationships/hyperlink" Target="https://sci-hub.se/10.1016/b978-1-4832-8439-2.50219-4" TargetMode="External"/><Relationship Id="rId18" Type="http://schemas.openxmlformats.org/officeDocument/2006/relationships/hyperlink" Target="http://dx.doi.org/10.1016/j.chemosphere.2013.10.062" TargetMode="External"/><Relationship Id="rId39" Type="http://schemas.openxmlformats.org/officeDocument/2006/relationships/hyperlink" Target="https://doi.org/10.1016/j.scitotenv.2018.03.060" TargetMode="External"/><Relationship Id="rId265" Type="http://schemas.openxmlformats.org/officeDocument/2006/relationships/hyperlink" Target="https://sci-hub.se/10.1080/00139307309435517" TargetMode="External"/><Relationship Id="rId286" Type="http://schemas.openxmlformats.org/officeDocument/2006/relationships/hyperlink" Target="https://sci-hub.se/10.1080/00139307309435517" TargetMode="External"/><Relationship Id="rId50" Type="http://schemas.openxmlformats.org/officeDocument/2006/relationships/hyperlink" Target="http://dx.doi.org/10.1016/j.scitotenv.2012.11.057" TargetMode="External"/><Relationship Id="rId104" Type="http://schemas.openxmlformats.org/officeDocument/2006/relationships/hyperlink" Target="https://doi.org/10.1111/j.1469-0691.2003.00739.x" TargetMode="External"/><Relationship Id="rId125" Type="http://schemas.openxmlformats.org/officeDocument/2006/relationships/hyperlink" Target="https://sci-hub.se/10.3390/w10091248" TargetMode="External"/><Relationship Id="rId146" Type="http://schemas.openxmlformats.org/officeDocument/2006/relationships/hyperlink" Target="https://sci-hub.se/10.1021/ie0506466" TargetMode="External"/><Relationship Id="rId167" Type="http://schemas.openxmlformats.org/officeDocument/2006/relationships/hyperlink" Target="http://dx.doi.org/10.4236/oje.2016.62006" TargetMode="External"/><Relationship Id="rId188" Type="http://schemas.openxmlformats.org/officeDocument/2006/relationships/hyperlink" Target="https://doi.org/10.1111/wej.12371" TargetMode="External"/><Relationship Id="rId311" Type="http://schemas.openxmlformats.org/officeDocument/2006/relationships/hyperlink" Target="https://doi.org/10.1016/j.marpolbul.2016.08.043" TargetMode="External"/><Relationship Id="rId332" Type="http://schemas.openxmlformats.org/officeDocument/2006/relationships/hyperlink" Target="https://doi.org/10.1080/10934529.2013.781904" TargetMode="External"/><Relationship Id="rId353" Type="http://schemas.openxmlformats.org/officeDocument/2006/relationships/hyperlink" Target="https://doi.org/10.1007/s11270-016-2756-8" TargetMode="External"/><Relationship Id="rId374" Type="http://schemas.openxmlformats.org/officeDocument/2006/relationships/hyperlink" Target="https://doi.org/10.1016/0048-9697(79)90003-2" TargetMode="External"/><Relationship Id="rId395" Type="http://schemas.openxmlformats.org/officeDocument/2006/relationships/hyperlink" Target="https://doi.org/10.1007/BF00249652" TargetMode="External"/><Relationship Id="rId71" Type="http://schemas.openxmlformats.org/officeDocument/2006/relationships/hyperlink" Target="https://sci-hub.se/10.1016/j.foodcont.2011.06.011" TargetMode="External"/><Relationship Id="rId92" Type="http://schemas.openxmlformats.org/officeDocument/2006/relationships/hyperlink" Target="https://sci-hub.se/10.1016/j.watres.2020.115653" TargetMode="External"/><Relationship Id="rId213" Type="http://schemas.openxmlformats.org/officeDocument/2006/relationships/hyperlink" Target="https://doi.org/10.1111/wej.12371" TargetMode="External"/><Relationship Id="rId234" Type="http://schemas.openxmlformats.org/officeDocument/2006/relationships/hyperlink" Target="http://www.jstor.org/stable/25042837" TargetMode="External"/><Relationship Id="rId2" Type="http://schemas.openxmlformats.org/officeDocument/2006/relationships/hyperlink" Target="https://doi.org/10.1002/etc.2945" TargetMode="External"/><Relationship Id="rId29" Type="http://schemas.openxmlformats.org/officeDocument/2006/relationships/hyperlink" Target="https://doi.org/10.1016/j.envpol.2016.10.077" TargetMode="External"/><Relationship Id="rId255" Type="http://schemas.openxmlformats.org/officeDocument/2006/relationships/hyperlink" Target="https://sci-hub.se/10.1016/b978-1-4832-8439-2.50219-4" TargetMode="External"/><Relationship Id="rId276" Type="http://schemas.openxmlformats.org/officeDocument/2006/relationships/hyperlink" Target="https://sci-hub.se/10.1080/00139307309435517" TargetMode="External"/><Relationship Id="rId297" Type="http://schemas.openxmlformats.org/officeDocument/2006/relationships/hyperlink" Target="https://sci-hub.se/10.1080/00139307309435517" TargetMode="External"/><Relationship Id="rId40" Type="http://schemas.openxmlformats.org/officeDocument/2006/relationships/hyperlink" Target="http://dx.doi.org/10.1016/j.scitotenv.2014.06.098" TargetMode="External"/><Relationship Id="rId115" Type="http://schemas.openxmlformats.org/officeDocument/2006/relationships/hyperlink" Target="https://sci-hub.se/10.1016/j.chemosphere.2016.10.026" TargetMode="External"/><Relationship Id="rId136" Type="http://schemas.openxmlformats.org/officeDocument/2006/relationships/hyperlink" Target="https://sci-hub.se/10.1065/espr2006.10.355" TargetMode="External"/><Relationship Id="rId157" Type="http://schemas.openxmlformats.org/officeDocument/2006/relationships/hyperlink" Target="https://sci-hub.se/10.2307/25038362" TargetMode="External"/><Relationship Id="rId178" Type="http://schemas.openxmlformats.org/officeDocument/2006/relationships/hyperlink" Target="https://sci-hub.se/10.1016/S0048-9697(02)00197-3" TargetMode="External"/><Relationship Id="rId301" Type="http://schemas.openxmlformats.org/officeDocument/2006/relationships/hyperlink" Target="https://doi.org/10.1007/s11356-018-1915-4" TargetMode="External"/><Relationship Id="rId322" Type="http://schemas.openxmlformats.org/officeDocument/2006/relationships/hyperlink" Target="https://doi.org/10.1016/0048-9697(79)90003-2" TargetMode="External"/><Relationship Id="rId343" Type="http://schemas.openxmlformats.org/officeDocument/2006/relationships/hyperlink" Target="https://doi.org/10.1016/0143-1471(81)90068-4" TargetMode="External"/><Relationship Id="rId364" Type="http://schemas.openxmlformats.org/officeDocument/2006/relationships/hyperlink" Target="https://doi.org/10.1007/s11356-016-7404-8" TargetMode="External"/><Relationship Id="rId61" Type="http://schemas.openxmlformats.org/officeDocument/2006/relationships/hyperlink" Target="https://sci-hub.se/10.1016/j.jenvman.2020.110265" TargetMode="External"/><Relationship Id="rId82" Type="http://schemas.openxmlformats.org/officeDocument/2006/relationships/hyperlink" Target="https://sci-hub.se/10.1016/j.foodcont.2011.06.011" TargetMode="External"/><Relationship Id="rId199" Type="http://schemas.openxmlformats.org/officeDocument/2006/relationships/hyperlink" Target="https://doi.org/10.1111/wej.12371" TargetMode="External"/><Relationship Id="rId203" Type="http://schemas.openxmlformats.org/officeDocument/2006/relationships/hyperlink" Target="https://doi.org/10.1111/wej.12371" TargetMode="External"/><Relationship Id="rId385" Type="http://schemas.openxmlformats.org/officeDocument/2006/relationships/hyperlink" Target="https://doi.org/10.1007/s11356-018-1915-4" TargetMode="External"/><Relationship Id="rId19" Type="http://schemas.openxmlformats.org/officeDocument/2006/relationships/hyperlink" Target="http://dx.doi.org/10.1016/j.chemosphere.2013.10.062" TargetMode="External"/><Relationship Id="rId224" Type="http://schemas.openxmlformats.org/officeDocument/2006/relationships/hyperlink" Target="https://doi.org/10.1093/infdis/129.Supplement_2.S123" TargetMode="External"/><Relationship Id="rId245" Type="http://schemas.openxmlformats.org/officeDocument/2006/relationships/hyperlink" Target="https://sci-hub.se/10.1016/b978-1-4832-8439-2.50219-4" TargetMode="External"/><Relationship Id="rId266" Type="http://schemas.openxmlformats.org/officeDocument/2006/relationships/hyperlink" Target="https://sci-hub.se/10.1080/00139307309435517" TargetMode="External"/><Relationship Id="rId287" Type="http://schemas.openxmlformats.org/officeDocument/2006/relationships/hyperlink" Target="https://sci-hub.se/10.1080/00139307309435517" TargetMode="External"/><Relationship Id="rId30" Type="http://schemas.openxmlformats.org/officeDocument/2006/relationships/hyperlink" Target="http://dx.doi.org/10.1016/j.scitotenv.2012.11.057" TargetMode="External"/><Relationship Id="rId105" Type="http://schemas.openxmlformats.org/officeDocument/2006/relationships/hyperlink" Target="https://doi.org/10.1111/j.1469-0691.2003.00739.x" TargetMode="External"/><Relationship Id="rId126" Type="http://schemas.openxmlformats.org/officeDocument/2006/relationships/hyperlink" Target="https://sci-hub.se/10.3390/w10091248" TargetMode="External"/><Relationship Id="rId147" Type="http://schemas.openxmlformats.org/officeDocument/2006/relationships/hyperlink" Target="https://sci-hub.se/10.1021/ie0506466" TargetMode="External"/><Relationship Id="rId168" Type="http://schemas.openxmlformats.org/officeDocument/2006/relationships/hyperlink" Target="https://sci-hub.se/10.3390/ijerph120707300" TargetMode="External"/><Relationship Id="rId312" Type="http://schemas.openxmlformats.org/officeDocument/2006/relationships/hyperlink" Target="https://doi.org/10.1016/j.marpolbul.2016.08.043" TargetMode="External"/><Relationship Id="rId333" Type="http://schemas.openxmlformats.org/officeDocument/2006/relationships/hyperlink" Target="https://doi.org/10.1007/s42452-020-2392-1" TargetMode="External"/><Relationship Id="rId354" Type="http://schemas.openxmlformats.org/officeDocument/2006/relationships/hyperlink" Target="https://doi.org/10.1016/S0045-6535(03)00591-5" TargetMode="External"/><Relationship Id="rId51" Type="http://schemas.openxmlformats.org/officeDocument/2006/relationships/hyperlink" Target="http://dx.doi.org/10.1016/j.scitotenv.2012.11.057" TargetMode="External"/><Relationship Id="rId72" Type="http://schemas.openxmlformats.org/officeDocument/2006/relationships/hyperlink" Target="https://sci-hub.se/10.1016/j.foodcont.2011.06.011" TargetMode="External"/><Relationship Id="rId93" Type="http://schemas.openxmlformats.org/officeDocument/2006/relationships/hyperlink" Target="https://sci-hub.se/10.1016/j.watres.2020.115653" TargetMode="External"/><Relationship Id="rId189" Type="http://schemas.openxmlformats.org/officeDocument/2006/relationships/hyperlink" Target="https://doi.org/10.1111/wej.12371" TargetMode="External"/><Relationship Id="rId375" Type="http://schemas.openxmlformats.org/officeDocument/2006/relationships/hyperlink" Target="https://doi.org/10.1016/0048-9697(79)90003-2" TargetMode="External"/><Relationship Id="rId396" Type="http://schemas.openxmlformats.org/officeDocument/2006/relationships/hyperlink" Target="https://doi.org/10.1007/BF00249652" TargetMode="External"/><Relationship Id="rId3" Type="http://schemas.openxmlformats.org/officeDocument/2006/relationships/hyperlink" Target="http://dx.doi.org/10.1016/j.chemosphere.2013.10.062" TargetMode="External"/><Relationship Id="rId214" Type="http://schemas.openxmlformats.org/officeDocument/2006/relationships/hyperlink" Target="https://doi.org/10.1111/wej.12371" TargetMode="External"/><Relationship Id="rId235" Type="http://schemas.openxmlformats.org/officeDocument/2006/relationships/hyperlink" Target="http://www.jstor.org/stable/25042837" TargetMode="External"/><Relationship Id="rId256" Type="http://schemas.openxmlformats.org/officeDocument/2006/relationships/hyperlink" Target="https://sci-hub.se/10.1016/b978-1-4832-8439-2.50219-4" TargetMode="External"/><Relationship Id="rId277" Type="http://schemas.openxmlformats.org/officeDocument/2006/relationships/hyperlink" Target="https://sci-hub.se/10.1080/00139307309435517" TargetMode="External"/><Relationship Id="rId298" Type="http://schemas.openxmlformats.org/officeDocument/2006/relationships/hyperlink" Target="https://sci-hub.se/10.1080/00139307309435517" TargetMode="External"/><Relationship Id="rId400" Type="http://schemas.openxmlformats.org/officeDocument/2006/relationships/hyperlink" Target="https://doi.org/10.1016/j.envpol.2016.07.037" TargetMode="External"/><Relationship Id="rId116" Type="http://schemas.openxmlformats.org/officeDocument/2006/relationships/hyperlink" Target="https://sci-hub.se/10.1016/j.chemosphere.2016.10.026" TargetMode="External"/><Relationship Id="rId137" Type="http://schemas.openxmlformats.org/officeDocument/2006/relationships/hyperlink" Target="https://sci-hub.se/10.1065/espr2006.10.355" TargetMode="External"/><Relationship Id="rId158" Type="http://schemas.openxmlformats.org/officeDocument/2006/relationships/hyperlink" Target="https://sci-hub.se/10.2307/25038362" TargetMode="External"/><Relationship Id="rId302" Type="http://schemas.openxmlformats.org/officeDocument/2006/relationships/hyperlink" Target="https://doi.org/10.1007/s11356-018-1915-4" TargetMode="External"/><Relationship Id="rId323" Type="http://schemas.openxmlformats.org/officeDocument/2006/relationships/hyperlink" Target="https://doi.org/10.1016/0048-9697(79)90003-2" TargetMode="External"/><Relationship Id="rId344" Type="http://schemas.openxmlformats.org/officeDocument/2006/relationships/hyperlink" Target="https://doi.org/10.1016/0143-1471(81)90068-4" TargetMode="External"/><Relationship Id="rId20" Type="http://schemas.openxmlformats.org/officeDocument/2006/relationships/hyperlink" Target="http://dx.doi.org/10.1016/j.chemosphere.2013.10.062" TargetMode="External"/><Relationship Id="rId41" Type="http://schemas.openxmlformats.org/officeDocument/2006/relationships/hyperlink" Target="https://doi.org/10.1016/j.scitotenv.2020.142414" TargetMode="External"/><Relationship Id="rId62" Type="http://schemas.openxmlformats.org/officeDocument/2006/relationships/hyperlink" Target="https://sci-hub.se/10.1016/j.jenvman.2020.110265" TargetMode="External"/><Relationship Id="rId83" Type="http://schemas.openxmlformats.org/officeDocument/2006/relationships/hyperlink" Target="https://sci-hub.se/10.3358/shokueishi.43.49" TargetMode="External"/><Relationship Id="rId179" Type="http://schemas.openxmlformats.org/officeDocument/2006/relationships/hyperlink" Target="https://sci-hub.se/10.1016/S0048-9697(02)00197-3" TargetMode="External"/><Relationship Id="rId365" Type="http://schemas.openxmlformats.org/officeDocument/2006/relationships/hyperlink" Target="https://doi.org/10.1016/j.eti.2019.100404" TargetMode="External"/><Relationship Id="rId386" Type="http://schemas.openxmlformats.org/officeDocument/2006/relationships/hyperlink" Target="https://doi.org/10.1007/BF03325957" TargetMode="External"/><Relationship Id="rId190" Type="http://schemas.openxmlformats.org/officeDocument/2006/relationships/hyperlink" Target="https://doi.org/10.1111/wej.12371" TargetMode="External"/><Relationship Id="rId204" Type="http://schemas.openxmlformats.org/officeDocument/2006/relationships/hyperlink" Target="https://doi.org/10.1111/wej.12371" TargetMode="External"/><Relationship Id="rId225" Type="http://schemas.openxmlformats.org/officeDocument/2006/relationships/hyperlink" Target="http://www.jstor.org/stable/25042837" TargetMode="External"/><Relationship Id="rId246" Type="http://schemas.openxmlformats.org/officeDocument/2006/relationships/hyperlink" Target="https://sci-hub.se/10.1016/b978-1-4832-8439-2.50219-4" TargetMode="External"/><Relationship Id="rId267" Type="http://schemas.openxmlformats.org/officeDocument/2006/relationships/hyperlink" Target="https://sci-hub.se/10.1080/00139307309435517" TargetMode="External"/><Relationship Id="rId288" Type="http://schemas.openxmlformats.org/officeDocument/2006/relationships/hyperlink" Target="https://sci-hub.se/10.1080/00139307309435517" TargetMode="External"/><Relationship Id="rId106" Type="http://schemas.openxmlformats.org/officeDocument/2006/relationships/hyperlink" Target="https://doi.org/10.1111/j.1469-0691.2003.00739.x" TargetMode="External"/><Relationship Id="rId127" Type="http://schemas.openxmlformats.org/officeDocument/2006/relationships/hyperlink" Target="https://sci-hub.se/10.3390/w10091248" TargetMode="External"/><Relationship Id="rId313" Type="http://schemas.openxmlformats.org/officeDocument/2006/relationships/hyperlink" Target="https://doi.org/10.1016/j.marpolbul.2016.08.043" TargetMode="External"/><Relationship Id="rId10" Type="http://schemas.openxmlformats.org/officeDocument/2006/relationships/hyperlink" Target="http://dx.doi.org/10.1016/j.chemosphere.2013.10.062" TargetMode="External"/><Relationship Id="rId31" Type="http://schemas.openxmlformats.org/officeDocument/2006/relationships/hyperlink" Target="http://dx.doi.org/10.1016/j.scitotenv.2012.11.057" TargetMode="External"/><Relationship Id="rId52" Type="http://schemas.openxmlformats.org/officeDocument/2006/relationships/hyperlink" Target="http://dx.doi.org/10.1016/j.scitotenv.2012.11.057" TargetMode="External"/><Relationship Id="rId73" Type="http://schemas.openxmlformats.org/officeDocument/2006/relationships/hyperlink" Target="https://sci-hub.se/10.1016/j.foodcont.2011.06.011" TargetMode="External"/><Relationship Id="rId94" Type="http://schemas.openxmlformats.org/officeDocument/2006/relationships/hyperlink" Target="https://sci-hub.se/10.1016/j.watres.2020.115653" TargetMode="External"/><Relationship Id="rId148" Type="http://schemas.openxmlformats.org/officeDocument/2006/relationships/hyperlink" Target="https://sci-hub.se/10.1021/ie0506466" TargetMode="External"/><Relationship Id="rId169" Type="http://schemas.openxmlformats.org/officeDocument/2006/relationships/hyperlink" Target="https://sci-hub.se/10.3390/ijerph120707300" TargetMode="External"/><Relationship Id="rId334" Type="http://schemas.openxmlformats.org/officeDocument/2006/relationships/hyperlink" Target="https://doi.org/10.1007/s42452-020-2392-1" TargetMode="External"/><Relationship Id="rId355" Type="http://schemas.openxmlformats.org/officeDocument/2006/relationships/hyperlink" Target="https://doi.org/10.1016/S0045-6535(03)00591-5" TargetMode="External"/><Relationship Id="rId376" Type="http://schemas.openxmlformats.org/officeDocument/2006/relationships/hyperlink" Target="https://doi.org/10.1016/0048-9697(79)90003-2" TargetMode="External"/><Relationship Id="rId397" Type="http://schemas.openxmlformats.org/officeDocument/2006/relationships/hyperlink" Target="https://doi.org/10.1007/BF00249652" TargetMode="External"/><Relationship Id="rId4" Type="http://schemas.openxmlformats.org/officeDocument/2006/relationships/hyperlink" Target="http://dx.doi.org/10.1016/j.chemosphere.2013.10.062" TargetMode="External"/><Relationship Id="rId180" Type="http://schemas.openxmlformats.org/officeDocument/2006/relationships/hyperlink" Target="https://sci-hub.se/10.1016/S0048-9697(02)00197-3" TargetMode="External"/><Relationship Id="rId215" Type="http://schemas.openxmlformats.org/officeDocument/2006/relationships/hyperlink" Target="https://doi.org/10.1111/wej.12371" TargetMode="External"/><Relationship Id="rId236" Type="http://schemas.openxmlformats.org/officeDocument/2006/relationships/hyperlink" Target="http://www.jstor.org/stable/25042837" TargetMode="External"/><Relationship Id="rId257" Type="http://schemas.openxmlformats.org/officeDocument/2006/relationships/hyperlink" Target="https://doi.org/10.1016/j.jwpe.2014.03.006" TargetMode="External"/><Relationship Id="rId278" Type="http://schemas.openxmlformats.org/officeDocument/2006/relationships/hyperlink" Target="https://sci-hub.se/10.1080/00139307309435517" TargetMode="External"/><Relationship Id="rId401" Type="http://schemas.openxmlformats.org/officeDocument/2006/relationships/hyperlink" Target="https://doi.org/10.1016/j.jhazmat.2018.04.011" TargetMode="External"/><Relationship Id="rId303" Type="http://schemas.openxmlformats.org/officeDocument/2006/relationships/hyperlink" Target="https://doi.org/10.1007/s11356-018-1915-4" TargetMode="External"/><Relationship Id="rId42" Type="http://schemas.openxmlformats.org/officeDocument/2006/relationships/hyperlink" Target="https://sci-hub.se/10.1021/es404129r" TargetMode="External"/><Relationship Id="rId84" Type="http://schemas.openxmlformats.org/officeDocument/2006/relationships/hyperlink" Target="https://sci-hub.se/10.3358/shokueishi.43.49" TargetMode="External"/><Relationship Id="rId138" Type="http://schemas.openxmlformats.org/officeDocument/2006/relationships/hyperlink" Target="https://sci-hub.se/10.1021/ie0506466" TargetMode="External"/><Relationship Id="rId345" Type="http://schemas.openxmlformats.org/officeDocument/2006/relationships/hyperlink" Target="https://doi.org/10.1016/0143-1471(81)90068-4" TargetMode="External"/><Relationship Id="rId387" Type="http://schemas.openxmlformats.org/officeDocument/2006/relationships/hyperlink" Target="https://doi.org/10.1007/BF03325957" TargetMode="External"/><Relationship Id="rId191" Type="http://schemas.openxmlformats.org/officeDocument/2006/relationships/hyperlink" Target="https://doi.org/10.1111/wej.12371" TargetMode="External"/><Relationship Id="rId205" Type="http://schemas.openxmlformats.org/officeDocument/2006/relationships/hyperlink" Target="https://doi.org/10.1111/wej.12371" TargetMode="External"/><Relationship Id="rId247" Type="http://schemas.openxmlformats.org/officeDocument/2006/relationships/hyperlink" Target="https://sci-hub.se/10.1016/b978-1-4832-8439-2.50219-4" TargetMode="External"/><Relationship Id="rId107" Type="http://schemas.openxmlformats.org/officeDocument/2006/relationships/hyperlink" Target="https://sci-hub.se/10.1002/jppr.1584" TargetMode="External"/><Relationship Id="rId289" Type="http://schemas.openxmlformats.org/officeDocument/2006/relationships/hyperlink" Target="https://sci-hub.se/10.1080/00139307309435517" TargetMode="External"/><Relationship Id="rId11" Type="http://schemas.openxmlformats.org/officeDocument/2006/relationships/hyperlink" Target="http://dx.doi.org/10.1016/j.chemosphere.2013.10.062" TargetMode="External"/><Relationship Id="rId53" Type="http://schemas.openxmlformats.org/officeDocument/2006/relationships/hyperlink" Target="http://dx.doi.org/10.1016/j.scitotenv.2012.11.057" TargetMode="External"/><Relationship Id="rId149" Type="http://schemas.openxmlformats.org/officeDocument/2006/relationships/hyperlink" Target="https://sci-hub.se/10.1021/ie0506466" TargetMode="External"/><Relationship Id="rId314" Type="http://schemas.openxmlformats.org/officeDocument/2006/relationships/hyperlink" Target="https://doi.org/10.1016/j.marpolbul.2016.08.043" TargetMode="External"/><Relationship Id="rId356" Type="http://schemas.openxmlformats.org/officeDocument/2006/relationships/hyperlink" Target="https://doi.org/10.1016/j.jhazmat.2019.120894" TargetMode="External"/><Relationship Id="rId398" Type="http://schemas.openxmlformats.org/officeDocument/2006/relationships/hyperlink" Target="https://doi.org/10.1016/j.chemosphere.2014.03.074" TargetMode="External"/><Relationship Id="rId95" Type="http://schemas.openxmlformats.org/officeDocument/2006/relationships/hyperlink" Target="https://sci-hub.se/10.1016/j.watres.2020.115653" TargetMode="External"/><Relationship Id="rId160" Type="http://schemas.openxmlformats.org/officeDocument/2006/relationships/hyperlink" Target="https://sci-hub.se/10.2307/25038362" TargetMode="External"/><Relationship Id="rId216" Type="http://schemas.openxmlformats.org/officeDocument/2006/relationships/hyperlink" Target="https://doi.org/10.1111/wej.12371" TargetMode="External"/><Relationship Id="rId258" Type="http://schemas.openxmlformats.org/officeDocument/2006/relationships/hyperlink" Target="https://doi.org/10.1016/0048-9697(83)90002-5" TargetMode="External"/><Relationship Id="rId22" Type="http://schemas.openxmlformats.org/officeDocument/2006/relationships/hyperlink" Target="http://dx.doi.org/10.1016/j.chemosphere.2013.10.062" TargetMode="External"/><Relationship Id="rId64" Type="http://schemas.openxmlformats.org/officeDocument/2006/relationships/hyperlink" Target="https://sci-hub.se/10.1016/j.scitotenv.2019.07.097" TargetMode="External"/><Relationship Id="rId118" Type="http://schemas.openxmlformats.org/officeDocument/2006/relationships/hyperlink" Target="https://sci-hub.se/10.1016/j.chemosphere.2016.10.026" TargetMode="External"/><Relationship Id="rId325" Type="http://schemas.openxmlformats.org/officeDocument/2006/relationships/hyperlink" Target="https://doi.org/10.1016/0048-9697(79)90004-4" TargetMode="External"/><Relationship Id="rId367" Type="http://schemas.openxmlformats.org/officeDocument/2006/relationships/hyperlink" Target="https://doi.org/10.2175/WER.64.3.2" TargetMode="External"/><Relationship Id="rId171" Type="http://schemas.openxmlformats.org/officeDocument/2006/relationships/hyperlink" Target="https://sci-hub.se/10.3390/ijerph120707300" TargetMode="External"/><Relationship Id="rId227" Type="http://schemas.openxmlformats.org/officeDocument/2006/relationships/hyperlink" Target="http://www.jstor.org/stable/25042837" TargetMode="External"/><Relationship Id="rId269" Type="http://schemas.openxmlformats.org/officeDocument/2006/relationships/hyperlink" Target="https://sci-hub.se/10.1080/00139307309435517" TargetMode="External"/><Relationship Id="rId33" Type="http://schemas.openxmlformats.org/officeDocument/2006/relationships/hyperlink" Target="http://dx.doi.org/10.1016/j.scitotenv.2012.11.057" TargetMode="External"/><Relationship Id="rId129" Type="http://schemas.openxmlformats.org/officeDocument/2006/relationships/hyperlink" Target="https://sci-hub.se/10.3390/w10091248" TargetMode="External"/><Relationship Id="rId280" Type="http://schemas.openxmlformats.org/officeDocument/2006/relationships/hyperlink" Target="https://sci-hub.se/10.1080/00139307309435517" TargetMode="External"/><Relationship Id="rId336" Type="http://schemas.openxmlformats.org/officeDocument/2006/relationships/hyperlink" Target="https://doi.org/10.1007/s42452-020-2392-1" TargetMode="External"/><Relationship Id="rId75" Type="http://schemas.openxmlformats.org/officeDocument/2006/relationships/hyperlink" Target="https://sci-hub.se/10.1016/j.foodcont.2011.06.011" TargetMode="External"/><Relationship Id="rId140" Type="http://schemas.openxmlformats.org/officeDocument/2006/relationships/hyperlink" Target="https://sci-hub.se/10.1021/ie0506466" TargetMode="External"/><Relationship Id="rId182" Type="http://schemas.openxmlformats.org/officeDocument/2006/relationships/hyperlink" Target="https://sci-hub.se/10.1016/S0048-9697(02)00197-3" TargetMode="External"/><Relationship Id="rId378" Type="http://schemas.openxmlformats.org/officeDocument/2006/relationships/hyperlink" Target="https://doi.org/10.1016/0043-1354(74)90099-2" TargetMode="External"/><Relationship Id="rId403" Type="http://schemas.openxmlformats.org/officeDocument/2006/relationships/hyperlink" Target="https://doi.org/10.1016/j.jhazmat.2013.09.061" TargetMode="External"/><Relationship Id="rId6" Type="http://schemas.openxmlformats.org/officeDocument/2006/relationships/hyperlink" Target="http://dx.doi.org/10.1016/j.chemosphere.2013.10.062" TargetMode="External"/><Relationship Id="rId238" Type="http://schemas.openxmlformats.org/officeDocument/2006/relationships/hyperlink" Target="http://www.jstor.org/stable/25042837" TargetMode="External"/><Relationship Id="rId291" Type="http://schemas.openxmlformats.org/officeDocument/2006/relationships/hyperlink" Target="https://sci-hub.se/10.1080/00139307309435517" TargetMode="External"/><Relationship Id="rId305" Type="http://schemas.openxmlformats.org/officeDocument/2006/relationships/hyperlink" Target="https://doi.org/10.1007/s11356-018-1915-4" TargetMode="External"/><Relationship Id="rId347" Type="http://schemas.openxmlformats.org/officeDocument/2006/relationships/hyperlink" Target="https://doi.org/10.1016/j.chemosphere.2006.04.059" TargetMode="External"/><Relationship Id="rId44" Type="http://schemas.openxmlformats.org/officeDocument/2006/relationships/hyperlink" Target="https://doi.org/10.1016/j.scitotenv.2018.03.060" TargetMode="External"/><Relationship Id="rId86" Type="http://schemas.openxmlformats.org/officeDocument/2006/relationships/hyperlink" Target="https://sci-hub.se/10.3358/shokueishi.43.49" TargetMode="External"/><Relationship Id="rId151" Type="http://schemas.openxmlformats.org/officeDocument/2006/relationships/hyperlink" Target="https://sci-hub.se/10.1021/ie0506466" TargetMode="External"/><Relationship Id="rId389" Type="http://schemas.openxmlformats.org/officeDocument/2006/relationships/hyperlink" Target="https://doi.org/10.1080/01919519508547537" TargetMode="External"/><Relationship Id="rId193" Type="http://schemas.openxmlformats.org/officeDocument/2006/relationships/hyperlink" Target="https://doi.org/10.1111/wej.12371" TargetMode="External"/><Relationship Id="rId207" Type="http://schemas.openxmlformats.org/officeDocument/2006/relationships/hyperlink" Target="https://doi.org/10.1111/wej.12371" TargetMode="External"/><Relationship Id="rId249" Type="http://schemas.openxmlformats.org/officeDocument/2006/relationships/hyperlink" Target="https://sci-hub.se/10.1016/b978-1-4832-8439-2.50219-4" TargetMode="External"/><Relationship Id="rId13" Type="http://schemas.openxmlformats.org/officeDocument/2006/relationships/hyperlink" Target="http://dx.doi.org/10.1016/j.chemosphere.2013.10.062" TargetMode="External"/><Relationship Id="rId109" Type="http://schemas.openxmlformats.org/officeDocument/2006/relationships/hyperlink" Target="https://sci-hub.se/10.1016/j.chemosphere.2012.12.042" TargetMode="External"/><Relationship Id="rId260" Type="http://schemas.openxmlformats.org/officeDocument/2006/relationships/hyperlink" Target="https://doi.org/10.1016/0048-9697(83)90002-5" TargetMode="External"/><Relationship Id="rId316" Type="http://schemas.openxmlformats.org/officeDocument/2006/relationships/hyperlink" Target="https://doi.org/10.2175/106143007X221490" TargetMode="External"/><Relationship Id="rId55" Type="http://schemas.openxmlformats.org/officeDocument/2006/relationships/hyperlink" Target="http://dx.doi.org/10.1016/j.scitotenv.2012.11.057" TargetMode="External"/><Relationship Id="rId97" Type="http://schemas.openxmlformats.org/officeDocument/2006/relationships/hyperlink" Target="https://sci-hub.se/10.1016/j.watres.2020.115653" TargetMode="External"/><Relationship Id="rId120" Type="http://schemas.openxmlformats.org/officeDocument/2006/relationships/hyperlink" Target="https://sci-hub.se/10.3390/w10091248" TargetMode="External"/><Relationship Id="rId358" Type="http://schemas.openxmlformats.org/officeDocument/2006/relationships/hyperlink" Target="https://doi.org/10.1016/j.chemosphere.2010.02.060" TargetMode="External"/><Relationship Id="rId162" Type="http://schemas.openxmlformats.org/officeDocument/2006/relationships/hyperlink" Target="https://sci-hub.se/10.2307/25038362" TargetMode="External"/><Relationship Id="rId218" Type="http://schemas.openxmlformats.org/officeDocument/2006/relationships/hyperlink" Target="https://doi.org/10.1111/wej.12371" TargetMode="External"/><Relationship Id="rId271" Type="http://schemas.openxmlformats.org/officeDocument/2006/relationships/hyperlink" Target="https://sci-hub.se/10.1080/00139307309435517" TargetMode="External"/><Relationship Id="rId24" Type="http://schemas.openxmlformats.org/officeDocument/2006/relationships/hyperlink" Target="http://dx.doi.org/10.1016/j.chemosphere.2013.10.062" TargetMode="External"/><Relationship Id="rId66" Type="http://schemas.openxmlformats.org/officeDocument/2006/relationships/hyperlink" Target="https://sci-hub.se/10.1016/j.jhazmat.2017.01.057" TargetMode="External"/><Relationship Id="rId131" Type="http://schemas.openxmlformats.org/officeDocument/2006/relationships/hyperlink" Target="https://sci-hub.se/10.3390/w10091248" TargetMode="External"/><Relationship Id="rId327" Type="http://schemas.openxmlformats.org/officeDocument/2006/relationships/hyperlink" Target="https://doi.org/10.1080/10934529.2013.781904" TargetMode="External"/><Relationship Id="rId369" Type="http://schemas.openxmlformats.org/officeDocument/2006/relationships/hyperlink" Target="http://www.jstor.org/stable/25039577" TargetMode="External"/><Relationship Id="rId173" Type="http://schemas.openxmlformats.org/officeDocument/2006/relationships/hyperlink" Target="https://sci-hub.se/10.3390/ijerph120707300" TargetMode="External"/><Relationship Id="rId229" Type="http://schemas.openxmlformats.org/officeDocument/2006/relationships/hyperlink" Target="http://www.jstor.org/stable/25042837" TargetMode="External"/><Relationship Id="rId380" Type="http://schemas.openxmlformats.org/officeDocument/2006/relationships/hyperlink" Target="https://doi.org/10.1016/j.chemosphere.2013.09.045" TargetMode="External"/><Relationship Id="rId240" Type="http://schemas.openxmlformats.org/officeDocument/2006/relationships/hyperlink" Target="https://sci-hub.se/10.1016/b978-1-4832-8439-2.50219-4" TargetMode="External"/><Relationship Id="rId35" Type="http://schemas.openxmlformats.org/officeDocument/2006/relationships/hyperlink" Target="http://dx.doi.org/10.1016/j.scitotenv.2012.11.057" TargetMode="External"/><Relationship Id="rId77" Type="http://schemas.openxmlformats.org/officeDocument/2006/relationships/hyperlink" Target="https://sci-hub.se/10.1016/j.foodcont.2011.06.011" TargetMode="External"/><Relationship Id="rId100" Type="http://schemas.openxmlformats.org/officeDocument/2006/relationships/hyperlink" Target="https://sci-hub.se/10.1016/j.jwpe.2019.01.005" TargetMode="External"/><Relationship Id="rId282" Type="http://schemas.openxmlformats.org/officeDocument/2006/relationships/hyperlink" Target="https://sci-hub.se/10.1080/00139307309435517" TargetMode="External"/><Relationship Id="rId338" Type="http://schemas.openxmlformats.org/officeDocument/2006/relationships/hyperlink" Target="https://doi.org/10.1007/s42452-020-2392-1" TargetMode="External"/><Relationship Id="rId8" Type="http://schemas.openxmlformats.org/officeDocument/2006/relationships/hyperlink" Target="http://dx.doi.org/10.1016/j.chemosphere.2013.10.062" TargetMode="External"/><Relationship Id="rId142" Type="http://schemas.openxmlformats.org/officeDocument/2006/relationships/hyperlink" Target="https://sci-hub.se/10.1021/ie0506466" TargetMode="External"/><Relationship Id="rId184" Type="http://schemas.openxmlformats.org/officeDocument/2006/relationships/hyperlink" Target="https://doi.org/10.1111/wej.12371" TargetMode="External"/><Relationship Id="rId391" Type="http://schemas.openxmlformats.org/officeDocument/2006/relationships/hyperlink" Target="https://doi.org/10.1016/j.watres.2019.115375" TargetMode="External"/><Relationship Id="rId405" Type="http://schemas.openxmlformats.org/officeDocument/2006/relationships/hyperlink" Target="https://doi.org/10.1016/j.ijfoodmicro.2006.10.040" TargetMode="External"/><Relationship Id="rId251" Type="http://schemas.openxmlformats.org/officeDocument/2006/relationships/hyperlink" Target="https://sci-hub.se/10.1016/b978-1-4832-8439-2.50219-4" TargetMode="External"/><Relationship Id="rId46" Type="http://schemas.openxmlformats.org/officeDocument/2006/relationships/hyperlink" Target="https://www.aemps.gob.es/medicamentosUsoHumano/observatorio/docs/antidepresivos-2000-2013.pdf?x60265" TargetMode="External"/><Relationship Id="rId293" Type="http://schemas.openxmlformats.org/officeDocument/2006/relationships/hyperlink" Target="https://sci-hub.se/10.1080/00139307309435517" TargetMode="External"/><Relationship Id="rId307" Type="http://schemas.openxmlformats.org/officeDocument/2006/relationships/hyperlink" Target="https://doi.org/10.1007/s11356-018-1915-4" TargetMode="External"/><Relationship Id="rId349" Type="http://schemas.openxmlformats.org/officeDocument/2006/relationships/hyperlink" Target="https://doi.org/10.1016/0048-9697(90)90069-7" TargetMode="External"/><Relationship Id="rId88" Type="http://schemas.openxmlformats.org/officeDocument/2006/relationships/hyperlink" Target="https://sci-hub.se/10.3358/shokueishi.43.49" TargetMode="External"/><Relationship Id="rId111" Type="http://schemas.openxmlformats.org/officeDocument/2006/relationships/hyperlink" Target="https://sci-hub.se/10.1002/jppr.1584" TargetMode="External"/><Relationship Id="rId153" Type="http://schemas.openxmlformats.org/officeDocument/2006/relationships/hyperlink" Target="https://sci-hub.se/10.1021/ie0506466" TargetMode="External"/><Relationship Id="rId195" Type="http://schemas.openxmlformats.org/officeDocument/2006/relationships/hyperlink" Target="https://doi.org/10.1111/wej.12371" TargetMode="External"/><Relationship Id="rId209" Type="http://schemas.openxmlformats.org/officeDocument/2006/relationships/hyperlink" Target="https://doi.org/10.1111/wej.12371" TargetMode="External"/><Relationship Id="rId360" Type="http://schemas.openxmlformats.org/officeDocument/2006/relationships/hyperlink" Target="https://doi.org/10.1016/j.watres.2020.116480" TargetMode="External"/><Relationship Id="rId220" Type="http://schemas.openxmlformats.org/officeDocument/2006/relationships/hyperlink" Target="https://doi.org/10.1111/wej.12371" TargetMode="External"/><Relationship Id="rId15" Type="http://schemas.openxmlformats.org/officeDocument/2006/relationships/hyperlink" Target="http://dx.doi.org/10.1016/j.chemosphere.2013.10.062" TargetMode="External"/><Relationship Id="rId57" Type="http://schemas.openxmlformats.org/officeDocument/2006/relationships/hyperlink" Target="http://dx.doi.org/10.1016/j.scitotenv.2012.11.057" TargetMode="External"/><Relationship Id="rId262" Type="http://schemas.openxmlformats.org/officeDocument/2006/relationships/hyperlink" Target="https://doi.org/10.1016/0048-9697(83)90002-5" TargetMode="External"/><Relationship Id="rId318" Type="http://schemas.openxmlformats.org/officeDocument/2006/relationships/hyperlink" Target="https://doi.org/10.2175/106143007X221490" TargetMode="External"/><Relationship Id="rId99" Type="http://schemas.openxmlformats.org/officeDocument/2006/relationships/hyperlink" Target="https://sci-hub.se/10.1016/j.jwpe.2019.01.005" TargetMode="External"/><Relationship Id="rId122" Type="http://schemas.openxmlformats.org/officeDocument/2006/relationships/hyperlink" Target="https://sci-hub.se/10.3390/w10091248" TargetMode="External"/><Relationship Id="rId164" Type="http://schemas.openxmlformats.org/officeDocument/2006/relationships/hyperlink" Target="http://dx.doi.org/10.4236/oje.2016.62006" TargetMode="External"/><Relationship Id="rId371" Type="http://schemas.openxmlformats.org/officeDocument/2006/relationships/hyperlink" Target="https://doi.org/10.1016/0048-9697(79)90004-4" TargetMode="External"/><Relationship Id="rId26" Type="http://schemas.openxmlformats.org/officeDocument/2006/relationships/hyperlink" Target="http://dx.doi.org/10.1016/j.chemosphere.2013.10.062" TargetMode="External"/><Relationship Id="rId231" Type="http://schemas.openxmlformats.org/officeDocument/2006/relationships/hyperlink" Target="http://www.jstor.org/stable/25042837" TargetMode="External"/><Relationship Id="rId273" Type="http://schemas.openxmlformats.org/officeDocument/2006/relationships/hyperlink" Target="https://sci-hub.se/10.1080/00139307309435517" TargetMode="External"/><Relationship Id="rId329" Type="http://schemas.openxmlformats.org/officeDocument/2006/relationships/hyperlink" Target="https://doi.org/10.1080/10934529.2013.781904" TargetMode="External"/><Relationship Id="rId68" Type="http://schemas.openxmlformats.org/officeDocument/2006/relationships/hyperlink" Target="https://sci-hub.se/10.1016/j.scitotenv.2019.07.097" TargetMode="External"/><Relationship Id="rId133" Type="http://schemas.openxmlformats.org/officeDocument/2006/relationships/hyperlink" Target="https://sci-hub.se/10.1065/espr2006.10.355" TargetMode="External"/><Relationship Id="rId175" Type="http://schemas.openxmlformats.org/officeDocument/2006/relationships/hyperlink" Target="https://sci-hub.se/10.3390/ijerph120707300" TargetMode="External"/><Relationship Id="rId340" Type="http://schemas.openxmlformats.org/officeDocument/2006/relationships/hyperlink" Target="https://doi.org/10.1016/0043-1354(73)90007-9" TargetMode="External"/><Relationship Id="rId200" Type="http://schemas.openxmlformats.org/officeDocument/2006/relationships/hyperlink" Target="https://doi.org/10.1111/wej.12371" TargetMode="External"/><Relationship Id="rId382" Type="http://schemas.openxmlformats.org/officeDocument/2006/relationships/hyperlink" Target="https://doi.org/10.1016/j.scitotenv.2013.03.088" TargetMode="External"/><Relationship Id="rId242" Type="http://schemas.openxmlformats.org/officeDocument/2006/relationships/hyperlink" Target="https://sci-hub.se/10.1016/b978-1-4832-8439-2.50219-4" TargetMode="External"/><Relationship Id="rId284" Type="http://schemas.openxmlformats.org/officeDocument/2006/relationships/hyperlink" Target="https://sci-hub.se/10.1080/00139307309435517" TargetMode="External"/><Relationship Id="rId37" Type="http://schemas.openxmlformats.org/officeDocument/2006/relationships/hyperlink" Target="http://dx.doi.org/10.1016/j.scitotenv.2017.02.107" TargetMode="External"/><Relationship Id="rId79" Type="http://schemas.openxmlformats.org/officeDocument/2006/relationships/hyperlink" Target="https://sci-hub.se/10.1016/j.foodcont.2011.06.011" TargetMode="External"/><Relationship Id="rId102" Type="http://schemas.openxmlformats.org/officeDocument/2006/relationships/hyperlink" Target="https://sci-hub.se/10.1016/s0045-6535(99)00439-7" TargetMode="External"/><Relationship Id="rId144" Type="http://schemas.openxmlformats.org/officeDocument/2006/relationships/hyperlink" Target="https://sci-hub.se/10.1021/ie0506466" TargetMode="External"/><Relationship Id="rId90" Type="http://schemas.openxmlformats.org/officeDocument/2006/relationships/hyperlink" Target="https://sci-hub.se/10.1371/journal.pone.0053592" TargetMode="External"/><Relationship Id="rId186" Type="http://schemas.openxmlformats.org/officeDocument/2006/relationships/hyperlink" Target="https://doi.org/10.1111/wej.12371" TargetMode="External"/><Relationship Id="rId351" Type="http://schemas.openxmlformats.org/officeDocument/2006/relationships/hyperlink" Target="https://doi.org/10.1016/0048-9697(90)90070-B" TargetMode="External"/><Relationship Id="rId393" Type="http://schemas.openxmlformats.org/officeDocument/2006/relationships/hyperlink" Target="https://doi:%2010.5004/dwt.2020.24855" TargetMode="External"/><Relationship Id="rId407" Type="http://schemas.openxmlformats.org/officeDocument/2006/relationships/hyperlink" Target="https://doi.org/10.1016/j.chemosphere.2014.03.07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i-hub.se/10.1080/00139307309435517" TargetMode="External"/><Relationship Id="rId299" Type="http://schemas.openxmlformats.org/officeDocument/2006/relationships/hyperlink" Target="https://doi.org/10.1016/0048-9697(90)90070-B" TargetMode="External"/><Relationship Id="rId21" Type="http://schemas.openxmlformats.org/officeDocument/2006/relationships/hyperlink" Target="https://doi.org/10.1111/wej.12371" TargetMode="External"/><Relationship Id="rId63" Type="http://schemas.openxmlformats.org/officeDocument/2006/relationships/hyperlink" Target="https://sci-hub.se/10.1080/00139307309435517" TargetMode="External"/><Relationship Id="rId159" Type="http://schemas.openxmlformats.org/officeDocument/2006/relationships/hyperlink" Target="https://sci-hub.se/10.1016/j.jhazmat.2017.01.057" TargetMode="External"/><Relationship Id="rId324" Type="http://schemas.openxmlformats.org/officeDocument/2006/relationships/hyperlink" Target="http://dx.doi.org/10.1016/j.chemosphere.2013.10.062" TargetMode="External"/><Relationship Id="rId366" Type="http://schemas.openxmlformats.org/officeDocument/2006/relationships/hyperlink" Target="https://doi.org/10.1016/j.chemosphere.2013.09.045" TargetMode="External"/><Relationship Id="rId170" Type="http://schemas.openxmlformats.org/officeDocument/2006/relationships/hyperlink" Target="https://sci-hub.se/10.3358/shokueishi.43.49" TargetMode="External"/><Relationship Id="rId226" Type="http://schemas.openxmlformats.org/officeDocument/2006/relationships/hyperlink" Target="https://sci-hub.se/10.1080/00139307309435517" TargetMode="External"/><Relationship Id="rId268" Type="http://schemas.openxmlformats.org/officeDocument/2006/relationships/hyperlink" Target="https://doi.org/10.1007/s42452-020-2392-1" TargetMode="External"/><Relationship Id="rId32" Type="http://schemas.openxmlformats.org/officeDocument/2006/relationships/hyperlink" Target="https://sci-hub.se/10.1021/ie0506466" TargetMode="External"/><Relationship Id="rId74" Type="http://schemas.openxmlformats.org/officeDocument/2006/relationships/hyperlink" Target="https://sci-hub.se/10.2307/25038362" TargetMode="External"/><Relationship Id="rId128" Type="http://schemas.openxmlformats.org/officeDocument/2006/relationships/hyperlink" Target="https://doi.org/10.1016/0048-9697(79)90003-2" TargetMode="External"/><Relationship Id="rId335" Type="http://schemas.openxmlformats.org/officeDocument/2006/relationships/hyperlink" Target="https://sci-hub.se/10.1016/j.jenvman.2020.110265" TargetMode="External"/><Relationship Id="rId377" Type="http://schemas.openxmlformats.org/officeDocument/2006/relationships/hyperlink" Target="https://doi.org/10.1080/09593330.2018.1521475" TargetMode="External"/><Relationship Id="rId5" Type="http://schemas.openxmlformats.org/officeDocument/2006/relationships/hyperlink" Target="https://doi.org/10.1016/j.ultsonch.2020.105187" TargetMode="External"/><Relationship Id="rId181" Type="http://schemas.openxmlformats.org/officeDocument/2006/relationships/hyperlink" Target="https://sci-hub.se/10.1016/j.foodcont.2011.06.011" TargetMode="External"/><Relationship Id="rId237" Type="http://schemas.openxmlformats.org/officeDocument/2006/relationships/hyperlink" Target="https://doi.org/10.1016/0048-9697(90)90070-B" TargetMode="External"/><Relationship Id="rId402" Type="http://schemas.openxmlformats.org/officeDocument/2006/relationships/hyperlink" Target="https://sci-hub.se/10.3390/ijerph120707300" TargetMode="External"/><Relationship Id="rId279" Type="http://schemas.openxmlformats.org/officeDocument/2006/relationships/hyperlink" Target="https://doi.org/10.1016/0143-1471(81)90068-4" TargetMode="External"/><Relationship Id="rId43" Type="http://schemas.openxmlformats.org/officeDocument/2006/relationships/hyperlink" Target="https://doi.org/10.1111/wej.12371" TargetMode="External"/><Relationship Id="rId139" Type="http://schemas.openxmlformats.org/officeDocument/2006/relationships/hyperlink" Target="https://doi.org/10.1016/0048-9697(90)90069-7" TargetMode="External"/><Relationship Id="rId290" Type="http://schemas.openxmlformats.org/officeDocument/2006/relationships/hyperlink" Target="https://doi.org/10.1016/j.scitotenv.2015.05.099" TargetMode="External"/><Relationship Id="rId304" Type="http://schemas.openxmlformats.org/officeDocument/2006/relationships/hyperlink" Target="http://dx.doi.org/10.1016/j.scitotenv.2017.02.107" TargetMode="External"/><Relationship Id="rId346" Type="http://schemas.openxmlformats.org/officeDocument/2006/relationships/hyperlink" Target="http://dx.doi.org/10.1016/j.scitotenv.2017.02.107" TargetMode="External"/><Relationship Id="rId388" Type="http://schemas.openxmlformats.org/officeDocument/2006/relationships/hyperlink" Target="https://sci-hub.se/10.1021/es404129r" TargetMode="External"/><Relationship Id="rId85" Type="http://schemas.openxmlformats.org/officeDocument/2006/relationships/hyperlink" Target="https://doi.org/10.1016/0143-1471(81)90068-4" TargetMode="External"/><Relationship Id="rId150" Type="http://schemas.openxmlformats.org/officeDocument/2006/relationships/hyperlink" Target="https://doi.org/10.1016/0043-1354(73)90007-9" TargetMode="External"/><Relationship Id="rId192" Type="http://schemas.openxmlformats.org/officeDocument/2006/relationships/hyperlink" Target="https://sci-hub.se/10.1080/00139307309435517" TargetMode="External"/><Relationship Id="rId206" Type="http://schemas.openxmlformats.org/officeDocument/2006/relationships/hyperlink" Target="https://sci-hub.se/10.2307/25038362" TargetMode="External"/><Relationship Id="rId413" Type="http://schemas.openxmlformats.org/officeDocument/2006/relationships/hyperlink" Target="https://doi.org/10.1111/wej.12371" TargetMode="External"/><Relationship Id="rId248" Type="http://schemas.openxmlformats.org/officeDocument/2006/relationships/hyperlink" Target="http://www.jstor.org/stable/25042837" TargetMode="External"/><Relationship Id="rId12" Type="http://schemas.openxmlformats.org/officeDocument/2006/relationships/hyperlink" Target="http://dx.doi.org/10.1016/j.scitotenv.2012.11.057" TargetMode="External"/><Relationship Id="rId108" Type="http://schemas.openxmlformats.org/officeDocument/2006/relationships/hyperlink" Target="https://sci-hub.se/10.1016/j.jhazmat.2017.01.057" TargetMode="External"/><Relationship Id="rId315" Type="http://schemas.openxmlformats.org/officeDocument/2006/relationships/hyperlink" Target="https://doi.org/10.1016/j.jhazmat.2019.120894" TargetMode="External"/><Relationship Id="rId357" Type="http://schemas.openxmlformats.org/officeDocument/2006/relationships/hyperlink" Target="https://doi.org/10.1016/0043-1354(74)90099-2" TargetMode="External"/><Relationship Id="rId54" Type="http://schemas.openxmlformats.org/officeDocument/2006/relationships/hyperlink" Target="https://doi.org/10.1007/BF03325957" TargetMode="External"/><Relationship Id="rId96" Type="http://schemas.openxmlformats.org/officeDocument/2006/relationships/hyperlink" Target="https://sci-hub.se/10.1371/journal.pone.0053592" TargetMode="External"/><Relationship Id="rId161" Type="http://schemas.openxmlformats.org/officeDocument/2006/relationships/hyperlink" Target="http://www.jstor.org/stable/25042837" TargetMode="External"/><Relationship Id="rId217" Type="http://schemas.openxmlformats.org/officeDocument/2006/relationships/hyperlink" Target="https://sci-hub.se/10.1016/b978-1-4832-8439-2.50219-4" TargetMode="External"/><Relationship Id="rId399" Type="http://schemas.openxmlformats.org/officeDocument/2006/relationships/hyperlink" Target="https://sci-hub.se/10.1021/ie0506466" TargetMode="External"/><Relationship Id="rId259" Type="http://schemas.openxmlformats.org/officeDocument/2006/relationships/hyperlink" Target="https://doi.org/10.1111/wej.12371" TargetMode="External"/><Relationship Id="rId424" Type="http://schemas.openxmlformats.org/officeDocument/2006/relationships/hyperlink" Target="https://doi.org/10.1016/0043-1354(74)90099-2" TargetMode="External"/><Relationship Id="rId23" Type="http://schemas.openxmlformats.org/officeDocument/2006/relationships/hyperlink" Target="https://doi.org/10.1007/BF00249652" TargetMode="External"/><Relationship Id="rId119" Type="http://schemas.openxmlformats.org/officeDocument/2006/relationships/hyperlink" Target="https://doi.org/10.1016/j.marpolbul.2016.08.043" TargetMode="External"/><Relationship Id="rId270" Type="http://schemas.openxmlformats.org/officeDocument/2006/relationships/hyperlink" Target="https://sci-hub.se/10.3390/w10091248" TargetMode="External"/><Relationship Id="rId326" Type="http://schemas.openxmlformats.org/officeDocument/2006/relationships/hyperlink" Target="http://dx.doi.org/10.1016/j.chemosphere.2013.10.062" TargetMode="External"/><Relationship Id="rId65" Type="http://schemas.openxmlformats.org/officeDocument/2006/relationships/hyperlink" Target="https://sci-hub.se/10.1080/00139307309435517" TargetMode="External"/><Relationship Id="rId130" Type="http://schemas.openxmlformats.org/officeDocument/2006/relationships/hyperlink" Target="https://doi.org/10.1111/wej.12371" TargetMode="External"/><Relationship Id="rId368" Type="http://schemas.openxmlformats.org/officeDocument/2006/relationships/hyperlink" Target="https://doi.org/10.1021/acs.est.5b05604" TargetMode="External"/><Relationship Id="rId172" Type="http://schemas.openxmlformats.org/officeDocument/2006/relationships/hyperlink" Target="https://sci-hub.se/10.1021/es8009309" TargetMode="External"/><Relationship Id="rId228" Type="http://schemas.openxmlformats.org/officeDocument/2006/relationships/hyperlink" Target="https://sci-hub.se/10.1080/00139307309435517" TargetMode="External"/><Relationship Id="rId281" Type="http://schemas.openxmlformats.org/officeDocument/2006/relationships/hyperlink" Target="https://doi.org/10.1016/j.chemosphere.2006.04.059" TargetMode="External"/><Relationship Id="rId337" Type="http://schemas.openxmlformats.org/officeDocument/2006/relationships/hyperlink" Target="https://doi.org/10.1016/j.watres.2018.04.053" TargetMode="External"/><Relationship Id="rId34" Type="http://schemas.openxmlformats.org/officeDocument/2006/relationships/hyperlink" Target="https://doi.org/10.1016/j.marpolbul.2016.08.043" TargetMode="External"/><Relationship Id="rId76" Type="http://schemas.openxmlformats.org/officeDocument/2006/relationships/hyperlink" Target="https://doi.org/10.1111/wej.12371" TargetMode="External"/><Relationship Id="rId141" Type="http://schemas.openxmlformats.org/officeDocument/2006/relationships/hyperlink" Target="https://doi.org/10.1007/BF00249652" TargetMode="External"/><Relationship Id="rId379" Type="http://schemas.openxmlformats.org/officeDocument/2006/relationships/hyperlink" Target="https://doi.org/10.1016/j.scitotenv.2020.142414" TargetMode="External"/><Relationship Id="rId7" Type="http://schemas.openxmlformats.org/officeDocument/2006/relationships/hyperlink" Target="https://doi.org/10.1007/s11356-016-7404-8" TargetMode="External"/><Relationship Id="rId183" Type="http://schemas.openxmlformats.org/officeDocument/2006/relationships/hyperlink" Target="https://sci-hub.se/10.1016/j.foodcont.2011.06.011" TargetMode="External"/><Relationship Id="rId239" Type="http://schemas.openxmlformats.org/officeDocument/2006/relationships/hyperlink" Target="https://doi.org/10.1111/wej.12371" TargetMode="External"/><Relationship Id="rId390" Type="http://schemas.openxmlformats.org/officeDocument/2006/relationships/hyperlink" Target="https://sci-hub.se/10.1016/j.chemosphere.2016.10.026" TargetMode="External"/><Relationship Id="rId404" Type="http://schemas.openxmlformats.org/officeDocument/2006/relationships/hyperlink" Target="https://sci-hub.se/10.3390/ijerph120707300" TargetMode="External"/><Relationship Id="rId250" Type="http://schemas.openxmlformats.org/officeDocument/2006/relationships/hyperlink" Target="https://sci-hub.se/10.1021/ie0506466" TargetMode="External"/><Relationship Id="rId292" Type="http://schemas.openxmlformats.org/officeDocument/2006/relationships/hyperlink" Target="https://doi.org/10.1016/0048-9697(90)90069-7" TargetMode="External"/><Relationship Id="rId306" Type="http://schemas.openxmlformats.org/officeDocument/2006/relationships/hyperlink" Target="https://doi.org/10.1016/j.jhazmat.2010.10.080" TargetMode="External"/><Relationship Id="rId45" Type="http://schemas.openxmlformats.org/officeDocument/2006/relationships/hyperlink" Target="https://doi.org/10.1111/wej.12371" TargetMode="External"/><Relationship Id="rId87" Type="http://schemas.openxmlformats.org/officeDocument/2006/relationships/hyperlink" Target="https://sci-hub.se/10.3390/w10091248" TargetMode="External"/><Relationship Id="rId110" Type="http://schemas.openxmlformats.org/officeDocument/2006/relationships/hyperlink" Target="https://doi.org/10.1007/s11270-016-2756-8" TargetMode="External"/><Relationship Id="rId348" Type="http://schemas.openxmlformats.org/officeDocument/2006/relationships/hyperlink" Target="https://doi.org/10.1016/0048-9697(79)90003-2" TargetMode="External"/><Relationship Id="rId152" Type="http://schemas.openxmlformats.org/officeDocument/2006/relationships/hyperlink" Target="https://doi.org/10.1016/0048-9697(79)90004-4" TargetMode="External"/><Relationship Id="rId194" Type="http://schemas.openxmlformats.org/officeDocument/2006/relationships/hyperlink" Target="https://sci-hub.se/10.1021/ie0506466" TargetMode="External"/><Relationship Id="rId208" Type="http://schemas.openxmlformats.org/officeDocument/2006/relationships/hyperlink" Target="https://doi.org/10.1111/wej.12371" TargetMode="External"/><Relationship Id="rId415" Type="http://schemas.openxmlformats.org/officeDocument/2006/relationships/hyperlink" Target="https://doi.org/10.2175/106143007X221490" TargetMode="External"/><Relationship Id="rId261" Type="http://schemas.openxmlformats.org/officeDocument/2006/relationships/hyperlink" Target="https://doi.org/10.2175/106143007X221490" TargetMode="External"/><Relationship Id="rId14" Type="http://schemas.openxmlformats.org/officeDocument/2006/relationships/hyperlink" Target="http://dx.doi.org/10.1016/j.scitotenv.2012.11.057" TargetMode="External"/><Relationship Id="rId56" Type="http://schemas.openxmlformats.org/officeDocument/2006/relationships/hyperlink" Target="https://doi.org/10.1016/j.jhazmat.2019.121824" TargetMode="External"/><Relationship Id="rId317" Type="http://schemas.openxmlformats.org/officeDocument/2006/relationships/hyperlink" Target="http://dx.doi.org/10.1016/j.chemosphere.2013.10.062" TargetMode="External"/><Relationship Id="rId359" Type="http://schemas.openxmlformats.org/officeDocument/2006/relationships/hyperlink" Target="https://doi.org/10.1016/0043-1354(74)90099-2" TargetMode="External"/><Relationship Id="rId98" Type="http://schemas.openxmlformats.org/officeDocument/2006/relationships/hyperlink" Target="https://sci-hub.se/10.1016/s0045-6535(99)00439-7" TargetMode="External"/><Relationship Id="rId121" Type="http://schemas.openxmlformats.org/officeDocument/2006/relationships/hyperlink" Target="https://sci-hub.se/10.1065/espr2006.10.355" TargetMode="External"/><Relationship Id="rId163" Type="http://schemas.openxmlformats.org/officeDocument/2006/relationships/hyperlink" Target="https://doi.org/10.1016/j.envpol.2016.07.037" TargetMode="External"/><Relationship Id="rId219" Type="http://schemas.openxmlformats.org/officeDocument/2006/relationships/hyperlink" Target="https://doi.org/10.1080/10934529.2013.781904" TargetMode="External"/><Relationship Id="rId370" Type="http://schemas.openxmlformats.org/officeDocument/2006/relationships/hyperlink" Target="https://doi.org/10.1016/j.scitotenv.2013.03.088" TargetMode="External"/><Relationship Id="rId426" Type="http://schemas.openxmlformats.org/officeDocument/2006/relationships/hyperlink" Target="https://doi.org/10.1007/s11356-018-1915-10" TargetMode="External"/><Relationship Id="rId230" Type="http://schemas.openxmlformats.org/officeDocument/2006/relationships/hyperlink" Target="https://sci-hub.se/10.1080/00139307309435517" TargetMode="External"/><Relationship Id="rId25" Type="http://schemas.openxmlformats.org/officeDocument/2006/relationships/hyperlink" Target="https://sci-hub.se/10.3390/w10091248" TargetMode="External"/><Relationship Id="rId67" Type="http://schemas.openxmlformats.org/officeDocument/2006/relationships/hyperlink" Target="https://sci-hub.se/10.1021/ie0506466" TargetMode="External"/><Relationship Id="rId272" Type="http://schemas.openxmlformats.org/officeDocument/2006/relationships/hyperlink" Target="https://doi.org/10.1016/0043-1354(73)90007-9" TargetMode="External"/><Relationship Id="rId328" Type="http://schemas.openxmlformats.org/officeDocument/2006/relationships/hyperlink" Target="http://dx.doi.org/10.1016/j.chemosphere.2013.10.062" TargetMode="External"/><Relationship Id="rId132" Type="http://schemas.openxmlformats.org/officeDocument/2006/relationships/hyperlink" Target="https://doi.org/10.1111/wej.12371" TargetMode="External"/><Relationship Id="rId174" Type="http://schemas.openxmlformats.org/officeDocument/2006/relationships/hyperlink" Target="https://sci-hub.se/10.1016/j.foodcont.2011.06.011" TargetMode="External"/><Relationship Id="rId381" Type="http://schemas.openxmlformats.org/officeDocument/2006/relationships/hyperlink" Target="https://doi.org/10.3390/w4030650" TargetMode="External"/><Relationship Id="rId241" Type="http://schemas.openxmlformats.org/officeDocument/2006/relationships/hyperlink" Target="https://sci-hub.se/10.1016/b978-1-4832-8439-2.50219-4" TargetMode="External"/><Relationship Id="rId36" Type="http://schemas.openxmlformats.org/officeDocument/2006/relationships/hyperlink" Target="https://doi.org/10.1007/s11356-018-1915-4" TargetMode="External"/><Relationship Id="rId283" Type="http://schemas.openxmlformats.org/officeDocument/2006/relationships/hyperlink" Target="https://doi.org/10.1016/j.chemosphere.2006.04.059" TargetMode="External"/><Relationship Id="rId339" Type="http://schemas.openxmlformats.org/officeDocument/2006/relationships/hyperlink" Target="http://dx.doi.org/10.1016/j.biortech.2013.07.050" TargetMode="External"/><Relationship Id="rId78" Type="http://schemas.openxmlformats.org/officeDocument/2006/relationships/hyperlink" Target="https://doi.org/10.1111/wej.12371" TargetMode="External"/><Relationship Id="rId101" Type="http://schemas.openxmlformats.org/officeDocument/2006/relationships/hyperlink" Target="http://dx.doi.org/10.1016/j.scitotenv.2012.11.057" TargetMode="External"/><Relationship Id="rId143" Type="http://schemas.openxmlformats.org/officeDocument/2006/relationships/hyperlink" Target="https://doi.org/10.1016/j.scitotenv.2013.03.088" TargetMode="External"/><Relationship Id="rId185" Type="http://schemas.openxmlformats.org/officeDocument/2006/relationships/hyperlink" Target="https://sci-hub.se/10.1080/02772249409357991" TargetMode="External"/><Relationship Id="rId350" Type="http://schemas.openxmlformats.org/officeDocument/2006/relationships/hyperlink" Target="https://doi.org/10.1016/0048-9697(79)90003-2" TargetMode="External"/><Relationship Id="rId406" Type="http://schemas.openxmlformats.org/officeDocument/2006/relationships/hyperlink" Target="https://doi.org/10.1007/s11356-018-1915-4" TargetMode="External"/><Relationship Id="rId9" Type="http://schemas.openxmlformats.org/officeDocument/2006/relationships/hyperlink" Target="http://dx.doi.org/10.1016/j.jenvman.2016.04.041" TargetMode="External"/><Relationship Id="rId210" Type="http://schemas.openxmlformats.org/officeDocument/2006/relationships/hyperlink" Target="https://doi.org/10.1111/wej.12371" TargetMode="External"/><Relationship Id="rId392" Type="http://schemas.openxmlformats.org/officeDocument/2006/relationships/hyperlink" Target="http://dx.doi.org/10.1016/j.scitotenv.2014.06.098" TargetMode="External"/><Relationship Id="rId252" Type="http://schemas.openxmlformats.org/officeDocument/2006/relationships/hyperlink" Target="http://dx.doi.org/10.4236/oje.2016.62006" TargetMode="External"/><Relationship Id="rId294" Type="http://schemas.openxmlformats.org/officeDocument/2006/relationships/hyperlink" Target="https://doi.org/10.1016/j.chemosphere.2011.12.025" TargetMode="External"/><Relationship Id="rId308" Type="http://schemas.openxmlformats.org/officeDocument/2006/relationships/hyperlink" Target="http://dx.doi.org/10.1016/j.scitotenv.2012.11.057" TargetMode="External"/><Relationship Id="rId47" Type="http://schemas.openxmlformats.org/officeDocument/2006/relationships/hyperlink" Target="https://doi.org/10.1016/0048-9697(79)90003-2" TargetMode="External"/><Relationship Id="rId89" Type="http://schemas.openxmlformats.org/officeDocument/2006/relationships/hyperlink" Target="https://sci-hub.se/10.1016/j.jwpe.2019.01.005" TargetMode="External"/><Relationship Id="rId112" Type="http://schemas.openxmlformats.org/officeDocument/2006/relationships/hyperlink" Target="https://sci-hub.se/10.1080/00139307309435517" TargetMode="External"/><Relationship Id="rId154" Type="http://schemas.openxmlformats.org/officeDocument/2006/relationships/hyperlink" Target="https://doi.org/10.1007/s42452-020-2392-1" TargetMode="External"/><Relationship Id="rId361" Type="http://schemas.openxmlformats.org/officeDocument/2006/relationships/hyperlink" Target="https://doi.org/10.1016/j.chemosphere.2013.09.045" TargetMode="External"/><Relationship Id="rId196" Type="http://schemas.openxmlformats.org/officeDocument/2006/relationships/hyperlink" Target="https://doi.org/10.1016/j.marpolbul.2016.08.043" TargetMode="External"/><Relationship Id="rId417" Type="http://schemas.openxmlformats.org/officeDocument/2006/relationships/hyperlink" Target="https://doi.org/10.1080/01919519508547537" TargetMode="External"/><Relationship Id="rId16" Type="http://schemas.openxmlformats.org/officeDocument/2006/relationships/hyperlink" Target="https://doi.org/10.1002/1521-4125(200105)24:5%3C519::AID-CEAT519%3E3.0.CO;2-P" TargetMode="External"/><Relationship Id="rId221" Type="http://schemas.openxmlformats.org/officeDocument/2006/relationships/hyperlink" Target="https://doi.org/10.1007/s42452-020-2392-1" TargetMode="External"/><Relationship Id="rId263" Type="http://schemas.openxmlformats.org/officeDocument/2006/relationships/hyperlink" Target="https://sci-hub.se/10.1016/b978-1-4832-8439-2.50219-4" TargetMode="External"/><Relationship Id="rId319" Type="http://schemas.openxmlformats.org/officeDocument/2006/relationships/hyperlink" Target="http://dx.doi.org/10.1016/j.chemosphere.2013.10.062" TargetMode="External"/><Relationship Id="rId58" Type="http://schemas.openxmlformats.org/officeDocument/2006/relationships/hyperlink" Target="https://sci-hub.se/10.3390/w10091248" TargetMode="External"/><Relationship Id="rId123" Type="http://schemas.openxmlformats.org/officeDocument/2006/relationships/hyperlink" Target="https://doi.org/10.1007/s11356-018-1915-4" TargetMode="External"/><Relationship Id="rId330" Type="http://schemas.openxmlformats.org/officeDocument/2006/relationships/hyperlink" Target="http://dx.doi.org/10.1016/j.chemosphere.2013.10.062" TargetMode="External"/><Relationship Id="rId165" Type="http://schemas.openxmlformats.org/officeDocument/2006/relationships/hyperlink" Target="https://doi.org/10.1016/j.chemosphere.2014.03.074" TargetMode="External"/><Relationship Id="rId372" Type="http://schemas.openxmlformats.org/officeDocument/2006/relationships/hyperlink" Target="https://doi.org/10.1016/j.scitotenv.2015.05.099" TargetMode="External"/><Relationship Id="rId232" Type="http://schemas.openxmlformats.org/officeDocument/2006/relationships/hyperlink" Target="https://sci-hub.se/10.1021/ie0506466" TargetMode="External"/><Relationship Id="rId274" Type="http://schemas.openxmlformats.org/officeDocument/2006/relationships/hyperlink" Target="https://doi.org/10.1016/0043-1354(73)90007-9" TargetMode="External"/><Relationship Id="rId27" Type="http://schemas.openxmlformats.org/officeDocument/2006/relationships/hyperlink" Target="https://sci-hub.se/10.1080/00139307309435517" TargetMode="External"/><Relationship Id="rId69" Type="http://schemas.openxmlformats.org/officeDocument/2006/relationships/hyperlink" Target="https://sci-hub.se/10.1065/espr2006.10.355" TargetMode="External"/><Relationship Id="rId134" Type="http://schemas.openxmlformats.org/officeDocument/2006/relationships/hyperlink" Target="https://doi.org/10.1111/wej.12371" TargetMode="External"/><Relationship Id="rId80" Type="http://schemas.openxmlformats.org/officeDocument/2006/relationships/hyperlink" Target="https://doi.org/10.1016/0048-9697(83)90002-5" TargetMode="External"/><Relationship Id="rId176" Type="http://schemas.openxmlformats.org/officeDocument/2006/relationships/hyperlink" Target="https://sci-hub.se/10.1016/j.foodcont.2011.06.011" TargetMode="External"/><Relationship Id="rId341" Type="http://schemas.openxmlformats.org/officeDocument/2006/relationships/hyperlink" Target="https://doi.org/10.1016/j.scitotenv.2006.07.039" TargetMode="External"/><Relationship Id="rId383" Type="http://schemas.openxmlformats.org/officeDocument/2006/relationships/hyperlink" Target="https://doi.org/10.1007/s11356-011-0614-1" TargetMode="External"/><Relationship Id="rId201" Type="http://schemas.openxmlformats.org/officeDocument/2006/relationships/hyperlink" Target="http://dx.doi.org/10.4236/oje.2016.62006" TargetMode="External"/><Relationship Id="rId243" Type="http://schemas.openxmlformats.org/officeDocument/2006/relationships/hyperlink" Target="https://doi.org/10.1007/s42452-020-2736-x" TargetMode="External"/><Relationship Id="rId285" Type="http://schemas.openxmlformats.org/officeDocument/2006/relationships/hyperlink" Target="https://doi.org/10.1016/j.chemosphere.2006.04.059" TargetMode="External"/><Relationship Id="rId38" Type="http://schemas.openxmlformats.org/officeDocument/2006/relationships/hyperlink" Target="http://www.jstor.org/stable/25042837" TargetMode="External"/><Relationship Id="rId103" Type="http://schemas.openxmlformats.org/officeDocument/2006/relationships/hyperlink" Target="https://doi.org/10.1016/j.jelechem.2017.11.067" TargetMode="External"/><Relationship Id="rId310" Type="http://schemas.openxmlformats.org/officeDocument/2006/relationships/hyperlink" Target="https://doi.org/10.1016/j.watres.2020.116480" TargetMode="External"/><Relationship Id="rId70" Type="http://schemas.openxmlformats.org/officeDocument/2006/relationships/hyperlink" Target="https://sci-hub.se/10.3390/ijerph120707300" TargetMode="External"/><Relationship Id="rId91" Type="http://schemas.openxmlformats.org/officeDocument/2006/relationships/hyperlink" Target="https://sci-hub.se/10.1016/j.watres.2020.115653" TargetMode="External"/><Relationship Id="rId145" Type="http://schemas.openxmlformats.org/officeDocument/2006/relationships/hyperlink" Target="https://sci-hub.se/10.1016/b978-1-4832-8439-2.50219-4" TargetMode="External"/><Relationship Id="rId166" Type="http://schemas.openxmlformats.org/officeDocument/2006/relationships/hyperlink" Target="https://doi.org/10.1016/j.scitotenv.2019.04.007" TargetMode="External"/><Relationship Id="rId187" Type="http://schemas.openxmlformats.org/officeDocument/2006/relationships/hyperlink" Target="https://doi.org/10.1002/jctb.4299" TargetMode="External"/><Relationship Id="rId331" Type="http://schemas.openxmlformats.org/officeDocument/2006/relationships/hyperlink" Target="https://doi.org/10.1021/acs.est.5b05604" TargetMode="External"/><Relationship Id="rId352" Type="http://schemas.openxmlformats.org/officeDocument/2006/relationships/hyperlink" Target="https://doi.org/10.1016/0048-9697(79)90003-2" TargetMode="External"/><Relationship Id="rId373" Type="http://schemas.openxmlformats.org/officeDocument/2006/relationships/hyperlink" Target="https://doi.org/10.1016/j.jhazmat.2016.02.070" TargetMode="External"/><Relationship Id="rId394" Type="http://schemas.openxmlformats.org/officeDocument/2006/relationships/hyperlink" Target="https://sci-hub.se/10.1080/00139307309435517" TargetMode="External"/><Relationship Id="rId408" Type="http://schemas.openxmlformats.org/officeDocument/2006/relationships/hyperlink" Target="https://sci-hub.se/10.1016/S0304-3894(97)00093-9" TargetMode="External"/><Relationship Id="rId1" Type="http://schemas.openxmlformats.org/officeDocument/2006/relationships/hyperlink" Target="http://www.jstor.org/stable/25042837" TargetMode="External"/><Relationship Id="rId212" Type="http://schemas.openxmlformats.org/officeDocument/2006/relationships/hyperlink" Target="https://doi.org/10.1111/wej.12371" TargetMode="External"/><Relationship Id="rId233" Type="http://schemas.openxmlformats.org/officeDocument/2006/relationships/hyperlink" Target="https://sci-hub.se/10.1021/ie0506466" TargetMode="External"/><Relationship Id="rId254" Type="http://schemas.openxmlformats.org/officeDocument/2006/relationships/hyperlink" Target="https://sci-hub.se/10.2307/25038362" TargetMode="External"/><Relationship Id="rId28" Type="http://schemas.openxmlformats.org/officeDocument/2006/relationships/hyperlink" Target="https://sci-hub.se/10.1080/00139307309435517" TargetMode="External"/><Relationship Id="rId49" Type="http://schemas.openxmlformats.org/officeDocument/2006/relationships/hyperlink" Target="https://sci-hub.se/10.1016/b978-1-4832-8439-2.50219-4" TargetMode="External"/><Relationship Id="rId114" Type="http://schemas.openxmlformats.org/officeDocument/2006/relationships/hyperlink" Target="https://sci-hub.se/10.1080/00139307309435517" TargetMode="External"/><Relationship Id="rId275" Type="http://schemas.openxmlformats.org/officeDocument/2006/relationships/hyperlink" Target="https://doi.org/10.1016/0143-1471(81)90068-4" TargetMode="External"/><Relationship Id="rId296" Type="http://schemas.openxmlformats.org/officeDocument/2006/relationships/hyperlink" Target="https://doi.org/10.1016/0048-9697(90)90069-7" TargetMode="External"/><Relationship Id="rId300" Type="http://schemas.openxmlformats.org/officeDocument/2006/relationships/hyperlink" Target="https://doi.org/10.1016/0048-9697(90)90070-B" TargetMode="External"/><Relationship Id="rId60" Type="http://schemas.openxmlformats.org/officeDocument/2006/relationships/hyperlink" Target="https://sci-hub.se/10.1080/00139307309435517" TargetMode="External"/><Relationship Id="rId81" Type="http://schemas.openxmlformats.org/officeDocument/2006/relationships/hyperlink" Target="https://sci-hub.se/10.1016/b978-1-4832-8439-2.50219-4" TargetMode="External"/><Relationship Id="rId135" Type="http://schemas.openxmlformats.org/officeDocument/2006/relationships/hyperlink" Target="https://doi.org/10.1111/wej.12371" TargetMode="External"/><Relationship Id="rId156" Type="http://schemas.openxmlformats.org/officeDocument/2006/relationships/hyperlink" Target="http://www.jstor.org/stable/25042837" TargetMode="External"/><Relationship Id="rId177" Type="http://schemas.openxmlformats.org/officeDocument/2006/relationships/hyperlink" Target="https://sci-hub.se/10.1016/j.foodcont.2011.06.011" TargetMode="External"/><Relationship Id="rId198" Type="http://schemas.openxmlformats.org/officeDocument/2006/relationships/hyperlink" Target="https://doi.org/10.1016/S0043-1354(98)00119-5" TargetMode="External"/><Relationship Id="rId321" Type="http://schemas.openxmlformats.org/officeDocument/2006/relationships/hyperlink" Target="http://dx.doi.org/10.1016/j.chemosphere.2013.10.062" TargetMode="External"/><Relationship Id="rId342" Type="http://schemas.openxmlformats.org/officeDocument/2006/relationships/hyperlink" Target="https://doi.org/10.1016/j.chemosphere.2011.12.025" TargetMode="External"/><Relationship Id="rId363" Type="http://schemas.openxmlformats.org/officeDocument/2006/relationships/hyperlink" Target="https://doi.org/10.1016/j.chemosphere.2013.09.045" TargetMode="External"/><Relationship Id="rId384" Type="http://schemas.openxmlformats.org/officeDocument/2006/relationships/hyperlink" Target="https://doi.org/10.1016/j.envpol.2014.09.019" TargetMode="External"/><Relationship Id="rId419" Type="http://schemas.openxmlformats.org/officeDocument/2006/relationships/hyperlink" Target="https://doi.org/10.1016/0043-1354(73)90007-9" TargetMode="External"/><Relationship Id="rId202" Type="http://schemas.openxmlformats.org/officeDocument/2006/relationships/hyperlink" Target="https://sci-hub.se/10.1016/S0304-3894(97)00093-9" TargetMode="External"/><Relationship Id="rId223" Type="http://schemas.openxmlformats.org/officeDocument/2006/relationships/hyperlink" Target="https://doi.org/10.5281/zenodo.1083857" TargetMode="External"/><Relationship Id="rId244" Type="http://schemas.openxmlformats.org/officeDocument/2006/relationships/hyperlink" Target="https://doi.org/10.1016/j.jhazmat.2019.121824" TargetMode="External"/><Relationship Id="rId18" Type="http://schemas.openxmlformats.org/officeDocument/2006/relationships/hyperlink" Target="https://doi.org/10.1007/s11356-018-1915-4" TargetMode="External"/><Relationship Id="rId39" Type="http://schemas.openxmlformats.org/officeDocument/2006/relationships/hyperlink" Target="https://doi.org/10.1016/0048-9697(79)90003-2" TargetMode="External"/><Relationship Id="rId265" Type="http://schemas.openxmlformats.org/officeDocument/2006/relationships/hyperlink" Target="https://sci-hub.se/10.1016/b978-1-4832-8439-2.50219-4" TargetMode="External"/><Relationship Id="rId286" Type="http://schemas.openxmlformats.org/officeDocument/2006/relationships/hyperlink" Target="https://doi.org/10.1016/j.chemosphere.2006.04.059" TargetMode="External"/><Relationship Id="rId50" Type="http://schemas.openxmlformats.org/officeDocument/2006/relationships/hyperlink" Target="https://sci-hub.se/10.1016/b978-1-4832-8439-2.50219-4" TargetMode="External"/><Relationship Id="rId104" Type="http://schemas.openxmlformats.org/officeDocument/2006/relationships/hyperlink" Target="https://sci-hub.se/10.1016/j.chemosphere.2012.12.042" TargetMode="External"/><Relationship Id="rId125" Type="http://schemas.openxmlformats.org/officeDocument/2006/relationships/hyperlink" Target="https://sci-hub.se/10.1016/S0304-3894(97)00093-9" TargetMode="External"/><Relationship Id="rId146" Type="http://schemas.openxmlformats.org/officeDocument/2006/relationships/hyperlink" Target="https://sci-hub.se/10.1016/b978-1-4832-8439-2.50219-4" TargetMode="External"/><Relationship Id="rId167" Type="http://schemas.openxmlformats.org/officeDocument/2006/relationships/hyperlink" Target="https://doi.org/10.1016/j.envpol.2016.07.037" TargetMode="External"/><Relationship Id="rId188" Type="http://schemas.openxmlformats.org/officeDocument/2006/relationships/hyperlink" Target="https://sci-hub.se/10.1080/00139307309435517" TargetMode="External"/><Relationship Id="rId311" Type="http://schemas.openxmlformats.org/officeDocument/2006/relationships/hyperlink" Target="https://doi.org/10.1016/S0045-6535(03)00591-5" TargetMode="External"/><Relationship Id="rId332" Type="http://schemas.openxmlformats.org/officeDocument/2006/relationships/hyperlink" Target="https://doi.org/10.1016/j.ibiod.2016.10.035" TargetMode="External"/><Relationship Id="rId353" Type="http://schemas.openxmlformats.org/officeDocument/2006/relationships/hyperlink" Target="https://doi.org/10.1021/es900965a" TargetMode="External"/><Relationship Id="rId374" Type="http://schemas.openxmlformats.org/officeDocument/2006/relationships/hyperlink" Target="https://doi.org/10.1016/j.cej.2016.09.084" TargetMode="External"/><Relationship Id="rId395" Type="http://schemas.openxmlformats.org/officeDocument/2006/relationships/hyperlink" Target="https://sci-hub.se/10.1080/00139307309435517" TargetMode="External"/><Relationship Id="rId409" Type="http://schemas.openxmlformats.org/officeDocument/2006/relationships/hyperlink" Target="https://sci-hub.se/10.2307/25038362" TargetMode="External"/><Relationship Id="rId71" Type="http://schemas.openxmlformats.org/officeDocument/2006/relationships/hyperlink" Target="https://doi.org/10.1007/s11356-018-1915-4" TargetMode="External"/><Relationship Id="rId92" Type="http://schemas.openxmlformats.org/officeDocument/2006/relationships/hyperlink" Target="https://sci-hub.se/10.1016/j.watres.2020.115653" TargetMode="External"/><Relationship Id="rId213" Type="http://schemas.openxmlformats.org/officeDocument/2006/relationships/hyperlink" Target="https://doi.org/10.2175/106143007X221490" TargetMode="External"/><Relationship Id="rId234" Type="http://schemas.openxmlformats.org/officeDocument/2006/relationships/hyperlink" Target="https://doi.org/10.1016/j.marpolbul.2016.08.043" TargetMode="External"/><Relationship Id="rId420" Type="http://schemas.openxmlformats.org/officeDocument/2006/relationships/hyperlink" Target="https://doi.org/10.1016/0048-9697(79)90004-4" TargetMode="External"/><Relationship Id="rId2" Type="http://schemas.openxmlformats.org/officeDocument/2006/relationships/hyperlink" Target="https://sci-hub.se/10.1016/j.jwpe.2019.01.005" TargetMode="External"/><Relationship Id="rId29" Type="http://schemas.openxmlformats.org/officeDocument/2006/relationships/hyperlink" Target="https://sci-hub.se/10.1080/00139307309435517" TargetMode="External"/><Relationship Id="rId255" Type="http://schemas.openxmlformats.org/officeDocument/2006/relationships/hyperlink" Target="https://doi.org/10.1111/wej.12371" TargetMode="External"/><Relationship Id="rId276" Type="http://schemas.openxmlformats.org/officeDocument/2006/relationships/hyperlink" Target="https://doi.org/10.1016/0143-1471(81)90068-4" TargetMode="External"/><Relationship Id="rId297" Type="http://schemas.openxmlformats.org/officeDocument/2006/relationships/hyperlink" Target="https://doi.org/10.1016/0048-9697(90)90069-7" TargetMode="External"/><Relationship Id="rId40" Type="http://schemas.openxmlformats.org/officeDocument/2006/relationships/hyperlink" Target="https://sci-hub.se/10.2307/25038362" TargetMode="External"/><Relationship Id="rId115" Type="http://schemas.openxmlformats.org/officeDocument/2006/relationships/hyperlink" Target="https://sci-hub.se/10.1080/00139307309435517" TargetMode="External"/><Relationship Id="rId136" Type="http://schemas.openxmlformats.org/officeDocument/2006/relationships/hyperlink" Target="https://doi.org/10.2175/106143007X221490" TargetMode="External"/><Relationship Id="rId157" Type="http://schemas.openxmlformats.org/officeDocument/2006/relationships/hyperlink" Target="http://www.jstor.org/stable/25042837" TargetMode="External"/><Relationship Id="rId178" Type="http://schemas.openxmlformats.org/officeDocument/2006/relationships/hyperlink" Target="https://sci-hub.se/10.1016/j.foodcont.2011.06.011" TargetMode="External"/><Relationship Id="rId301" Type="http://schemas.openxmlformats.org/officeDocument/2006/relationships/hyperlink" Target="https://doi.org/10.1016/j.biortech.2017.12.021" TargetMode="External"/><Relationship Id="rId322" Type="http://schemas.openxmlformats.org/officeDocument/2006/relationships/hyperlink" Target="http://dx.doi.org/10.1016/j.chemosphere.2013.10.062" TargetMode="External"/><Relationship Id="rId343" Type="http://schemas.openxmlformats.org/officeDocument/2006/relationships/hyperlink" Target="https://doi.org/10.1016/j.envpol.2016.10.077" TargetMode="External"/><Relationship Id="rId364" Type="http://schemas.openxmlformats.org/officeDocument/2006/relationships/hyperlink" Target="https://doi.org/10.1016/j.chemosphere.2013.09.045" TargetMode="External"/><Relationship Id="rId61" Type="http://schemas.openxmlformats.org/officeDocument/2006/relationships/hyperlink" Target="https://sci-hub.se/10.1080/00139307309435517" TargetMode="External"/><Relationship Id="rId82" Type="http://schemas.openxmlformats.org/officeDocument/2006/relationships/hyperlink" Target="https://sci-hub.se/10.1016/b978-1-4832-8439-2.50219-4" TargetMode="External"/><Relationship Id="rId199" Type="http://schemas.openxmlformats.org/officeDocument/2006/relationships/hyperlink" Target="https://sci-hub.se/10.3390/ijerph120707300" TargetMode="External"/><Relationship Id="rId203" Type="http://schemas.openxmlformats.org/officeDocument/2006/relationships/hyperlink" Target="https://doi.org/10.1016/j.ijfoodmicro.2006.10.040" TargetMode="External"/><Relationship Id="rId385" Type="http://schemas.openxmlformats.org/officeDocument/2006/relationships/hyperlink" Target="https://doi.org/10.1016/j.scitotenv.2018.03.060" TargetMode="External"/><Relationship Id="rId19" Type="http://schemas.openxmlformats.org/officeDocument/2006/relationships/hyperlink" Target="https://doi.org/10.2175/WER.64.3.2" TargetMode="External"/><Relationship Id="rId224" Type="http://schemas.openxmlformats.org/officeDocument/2006/relationships/hyperlink" Target="https://doi.org/10.1016/j.scitotenv.2007.08.021" TargetMode="External"/><Relationship Id="rId245" Type="http://schemas.openxmlformats.org/officeDocument/2006/relationships/hyperlink" Target="https://sci-hub.se/10.3390/w10091248" TargetMode="External"/><Relationship Id="rId266" Type="http://schemas.openxmlformats.org/officeDocument/2006/relationships/hyperlink" Target="https://doi.org/10.1080/10934529.2013.781904" TargetMode="External"/><Relationship Id="rId287" Type="http://schemas.openxmlformats.org/officeDocument/2006/relationships/hyperlink" Target="https://sci-hub.se/10.1371/journal.pone.0053592" TargetMode="External"/><Relationship Id="rId410" Type="http://schemas.openxmlformats.org/officeDocument/2006/relationships/hyperlink" Target="https://doi.org/10.1111/wej.12371" TargetMode="External"/><Relationship Id="rId30" Type="http://schemas.openxmlformats.org/officeDocument/2006/relationships/hyperlink" Target="https://sci-hub.se/10.1080/00139307309435517" TargetMode="External"/><Relationship Id="rId105" Type="http://schemas.openxmlformats.org/officeDocument/2006/relationships/hyperlink" Target="https://sci-hub.se/10.1016/j.scitotenv.2013.10.026" TargetMode="External"/><Relationship Id="rId126" Type="http://schemas.openxmlformats.org/officeDocument/2006/relationships/hyperlink" Target="https://doi.org/10.1016/j.chemosphere.2013.09.045" TargetMode="External"/><Relationship Id="rId147" Type="http://schemas.openxmlformats.org/officeDocument/2006/relationships/hyperlink" Target="https://doi.org/10.1080/10934529.2013.781904" TargetMode="External"/><Relationship Id="rId168" Type="http://schemas.openxmlformats.org/officeDocument/2006/relationships/hyperlink" Target="https://sci-hub.se/10.3358/shokueishi.43.49" TargetMode="External"/><Relationship Id="rId312" Type="http://schemas.openxmlformats.org/officeDocument/2006/relationships/hyperlink" Target="https://doi.org/10.1016/S0045-6535(03)00591-5" TargetMode="External"/><Relationship Id="rId333" Type="http://schemas.openxmlformats.org/officeDocument/2006/relationships/hyperlink" Target="https://doi.org/10.1016/j.chemosphere.2007.01.008" TargetMode="External"/><Relationship Id="rId354" Type="http://schemas.openxmlformats.org/officeDocument/2006/relationships/hyperlink" Target="https://doi.org/10.1016/0043-1354(74)90099-2" TargetMode="External"/><Relationship Id="rId51" Type="http://schemas.openxmlformats.org/officeDocument/2006/relationships/hyperlink" Target="https://sci-hub.se/10.1016/b978-1-4832-8439-2.50219-4" TargetMode="External"/><Relationship Id="rId72" Type="http://schemas.openxmlformats.org/officeDocument/2006/relationships/hyperlink" Target="http://dx.doi.org/10.4236/oje.2016.62006" TargetMode="External"/><Relationship Id="rId93" Type="http://schemas.openxmlformats.org/officeDocument/2006/relationships/hyperlink" Target="https://sci-hub.se/10.1016/j.watres.2020.115653" TargetMode="External"/><Relationship Id="rId189" Type="http://schemas.openxmlformats.org/officeDocument/2006/relationships/hyperlink" Target="https://sci-hub.se/10.1080/00139307309435517" TargetMode="External"/><Relationship Id="rId375" Type="http://schemas.openxmlformats.org/officeDocument/2006/relationships/hyperlink" Target="https://doi.org/10.1007/s11356-018-1915-4" TargetMode="External"/><Relationship Id="rId396" Type="http://schemas.openxmlformats.org/officeDocument/2006/relationships/hyperlink" Target="https://sci-hub.se/10.1080/00139307309435517" TargetMode="External"/><Relationship Id="rId3" Type="http://schemas.openxmlformats.org/officeDocument/2006/relationships/hyperlink" Target="https://sci-hub.se/10.1016/j.jwpe.2019.01.005" TargetMode="External"/><Relationship Id="rId214" Type="http://schemas.openxmlformats.org/officeDocument/2006/relationships/hyperlink" Target="https://doi.org/10.1016/0048-9697(83)90002-5" TargetMode="External"/><Relationship Id="rId235" Type="http://schemas.openxmlformats.org/officeDocument/2006/relationships/hyperlink" Target="https://sci-hub.se/10.1065/espr2006.10.355" TargetMode="External"/><Relationship Id="rId256" Type="http://schemas.openxmlformats.org/officeDocument/2006/relationships/hyperlink" Target="https://doi.org/10.1111/wej.12371" TargetMode="External"/><Relationship Id="rId277" Type="http://schemas.openxmlformats.org/officeDocument/2006/relationships/hyperlink" Target="https://doi.org/10.1016/0143-1471(81)90068-4" TargetMode="External"/><Relationship Id="rId298" Type="http://schemas.openxmlformats.org/officeDocument/2006/relationships/hyperlink" Target="https://doi.org/10.1016/0048-9697(90)90070-B" TargetMode="External"/><Relationship Id="rId400" Type="http://schemas.openxmlformats.org/officeDocument/2006/relationships/hyperlink" Target="https://doi.org/10.1016/j.marpolbul.2016.08.043" TargetMode="External"/><Relationship Id="rId421" Type="http://schemas.openxmlformats.org/officeDocument/2006/relationships/hyperlink" Target="https://sci-hub.se/10.1016/S0048-9697(02)00197-3" TargetMode="External"/><Relationship Id="rId116" Type="http://schemas.openxmlformats.org/officeDocument/2006/relationships/hyperlink" Target="https://sci-hub.se/10.1080/00139307309435517" TargetMode="External"/><Relationship Id="rId137" Type="http://schemas.openxmlformats.org/officeDocument/2006/relationships/hyperlink" Target="https://doi.org/10.1016/0048-9697(83)90002-5" TargetMode="External"/><Relationship Id="rId158" Type="http://schemas.openxmlformats.org/officeDocument/2006/relationships/hyperlink" Target="https://sci-hub.se/10.1016/j.scitotenv.2019.07.097" TargetMode="External"/><Relationship Id="rId302" Type="http://schemas.openxmlformats.org/officeDocument/2006/relationships/hyperlink" Target="https://doi.org/10.1016/0048-9697(90)90070-B" TargetMode="External"/><Relationship Id="rId323" Type="http://schemas.openxmlformats.org/officeDocument/2006/relationships/hyperlink" Target="http://dx.doi.org/10.1016/j.chemosphere.2013.10.062" TargetMode="External"/><Relationship Id="rId344" Type="http://schemas.openxmlformats.org/officeDocument/2006/relationships/hyperlink" Target="https://doi.org/10.1016/j.watres.2013.02.048" TargetMode="External"/><Relationship Id="rId20" Type="http://schemas.openxmlformats.org/officeDocument/2006/relationships/hyperlink" Target="https://doi.org/10.1111/wej.12371" TargetMode="External"/><Relationship Id="rId41" Type="http://schemas.openxmlformats.org/officeDocument/2006/relationships/hyperlink" Target="https://doi.org/10.1111/wej.12371" TargetMode="External"/><Relationship Id="rId62" Type="http://schemas.openxmlformats.org/officeDocument/2006/relationships/hyperlink" Target="https://sci-hub.se/10.1080/00139307309435517" TargetMode="External"/><Relationship Id="rId83" Type="http://schemas.openxmlformats.org/officeDocument/2006/relationships/hyperlink" Target="https://sci-hub.se/10.1016/b978-1-4832-8439-2.50219-4" TargetMode="External"/><Relationship Id="rId179" Type="http://schemas.openxmlformats.org/officeDocument/2006/relationships/hyperlink" Target="https://sci-hub.se/10.1016/j.foodcont.2011.06.011" TargetMode="External"/><Relationship Id="rId365" Type="http://schemas.openxmlformats.org/officeDocument/2006/relationships/hyperlink" Target="https://doi.org/10.1016/j.chemosphere.2013.09.045" TargetMode="External"/><Relationship Id="rId386" Type="http://schemas.openxmlformats.org/officeDocument/2006/relationships/hyperlink" Target="https://doi.org/10.1016/j.scitotenv.2018.03.060" TargetMode="External"/><Relationship Id="rId190" Type="http://schemas.openxmlformats.org/officeDocument/2006/relationships/hyperlink" Target="https://sci-hub.se/10.1080/00139307309435517" TargetMode="External"/><Relationship Id="rId204" Type="http://schemas.openxmlformats.org/officeDocument/2006/relationships/hyperlink" Target="http://www.jstor.org/stable/25042837" TargetMode="External"/><Relationship Id="rId225" Type="http://schemas.openxmlformats.org/officeDocument/2006/relationships/hyperlink" Target="https://doi.org/10.1023/A:1005922202681" TargetMode="External"/><Relationship Id="rId246" Type="http://schemas.openxmlformats.org/officeDocument/2006/relationships/hyperlink" Target="https://sci-hub.se/10.1016/j.scitotenv.2019.07.097" TargetMode="External"/><Relationship Id="rId267" Type="http://schemas.openxmlformats.org/officeDocument/2006/relationships/hyperlink" Target="https://doi.org/10.1016/0048-9697(79)90004-4" TargetMode="External"/><Relationship Id="rId288" Type="http://schemas.openxmlformats.org/officeDocument/2006/relationships/hyperlink" Target="http://dx.doi.org/10.1016/j.biortech.2013.07.050" TargetMode="External"/><Relationship Id="rId411" Type="http://schemas.openxmlformats.org/officeDocument/2006/relationships/hyperlink" Target="https://doi.org/10.1111/wej.12371" TargetMode="External"/><Relationship Id="rId106" Type="http://schemas.openxmlformats.org/officeDocument/2006/relationships/hyperlink" Target="https://sci-hub.se/10.1016/j.scitotenv.2019.07.097" TargetMode="External"/><Relationship Id="rId127" Type="http://schemas.openxmlformats.org/officeDocument/2006/relationships/hyperlink" Target="http://www.jstor.org/stable/25042837" TargetMode="External"/><Relationship Id="rId313" Type="http://schemas.openxmlformats.org/officeDocument/2006/relationships/hyperlink" Target="https://doi.org/10.1016/S0045-6535(03)00591-5" TargetMode="External"/><Relationship Id="rId10" Type="http://schemas.openxmlformats.org/officeDocument/2006/relationships/hyperlink" Target="https://doi.org/10.1016/j.eti.2019.100404" TargetMode="External"/><Relationship Id="rId31" Type="http://schemas.openxmlformats.org/officeDocument/2006/relationships/hyperlink" Target="https://sci-hub.se/10.1080/00139307309435517" TargetMode="External"/><Relationship Id="rId52" Type="http://schemas.openxmlformats.org/officeDocument/2006/relationships/hyperlink" Target="https://doi.org/10.1080/01919519508547537" TargetMode="External"/><Relationship Id="rId73" Type="http://schemas.openxmlformats.org/officeDocument/2006/relationships/hyperlink" Target="http://www.jstor.org/stable/25042837" TargetMode="External"/><Relationship Id="rId94" Type="http://schemas.openxmlformats.org/officeDocument/2006/relationships/hyperlink" Target="https://sci-hub.se/10.1016/j.watres.2020.115653" TargetMode="External"/><Relationship Id="rId148" Type="http://schemas.openxmlformats.org/officeDocument/2006/relationships/hyperlink" Target="https://doi.org/10.1016/j.chemosphere.2006.04.059" TargetMode="External"/><Relationship Id="rId169" Type="http://schemas.openxmlformats.org/officeDocument/2006/relationships/hyperlink" Target="https://sci-hub.se/10.3358/shokueishi.43.49" TargetMode="External"/><Relationship Id="rId334" Type="http://schemas.openxmlformats.org/officeDocument/2006/relationships/hyperlink" Target="http://www.jstor.org/stable/25042837" TargetMode="External"/><Relationship Id="rId355" Type="http://schemas.openxmlformats.org/officeDocument/2006/relationships/hyperlink" Target="https://doi.org/10.1016/0043-1354(74)90099-2" TargetMode="External"/><Relationship Id="rId376" Type="http://schemas.openxmlformats.org/officeDocument/2006/relationships/hyperlink" Target="https://doi.org/10.1016/j.chemosphere.2011.12.025" TargetMode="External"/><Relationship Id="rId397" Type="http://schemas.openxmlformats.org/officeDocument/2006/relationships/hyperlink" Target="https://sci-hub.se/10.1080/00139307309435517" TargetMode="External"/><Relationship Id="rId4" Type="http://schemas.openxmlformats.org/officeDocument/2006/relationships/hyperlink" Target="https://doi.org/10.1128/AAC.1.4.358" TargetMode="External"/><Relationship Id="rId180" Type="http://schemas.openxmlformats.org/officeDocument/2006/relationships/hyperlink" Target="https://sci-hub.se/10.1016/j.foodcont.2011.06.011" TargetMode="External"/><Relationship Id="rId215" Type="http://schemas.openxmlformats.org/officeDocument/2006/relationships/hyperlink" Target="https://doi.org/10.1016/0048-9697(79)90003-2" TargetMode="External"/><Relationship Id="rId236" Type="http://schemas.openxmlformats.org/officeDocument/2006/relationships/hyperlink" Target="https://doi.org/10.1007/s11356-018-1915-4" TargetMode="External"/><Relationship Id="rId257" Type="http://schemas.openxmlformats.org/officeDocument/2006/relationships/hyperlink" Target="https://doi.org/10.1111/wej.12371" TargetMode="External"/><Relationship Id="rId278" Type="http://schemas.openxmlformats.org/officeDocument/2006/relationships/hyperlink" Target="https://doi.org/10.1016/0143-1471(81)90068-4" TargetMode="External"/><Relationship Id="rId401" Type="http://schemas.openxmlformats.org/officeDocument/2006/relationships/hyperlink" Target="https://sci-hub.se/10.1065/espr2006.10.355" TargetMode="External"/><Relationship Id="rId422" Type="http://schemas.openxmlformats.org/officeDocument/2006/relationships/hyperlink" Target="https://doi.org/10.1016/0048-9697(79)90004-4" TargetMode="External"/><Relationship Id="rId303" Type="http://schemas.openxmlformats.org/officeDocument/2006/relationships/hyperlink" Target="https://doi.org/10.1007/s00253-012-4326-3" TargetMode="External"/><Relationship Id="rId42" Type="http://schemas.openxmlformats.org/officeDocument/2006/relationships/hyperlink" Target="https://doi.org/10.1111/wej.12371" TargetMode="External"/><Relationship Id="rId84" Type="http://schemas.openxmlformats.org/officeDocument/2006/relationships/hyperlink" Target="https://doi.org/10.1080/10934529.2013.781904" TargetMode="External"/><Relationship Id="rId138" Type="http://schemas.openxmlformats.org/officeDocument/2006/relationships/hyperlink" Target="https://doi.org/10.1016/0048-9697(79)90003-2" TargetMode="External"/><Relationship Id="rId345" Type="http://schemas.openxmlformats.org/officeDocument/2006/relationships/hyperlink" Target="https://doi.org/10.1111/j.1469-0691.2003.00739.x" TargetMode="External"/><Relationship Id="rId387" Type="http://schemas.openxmlformats.org/officeDocument/2006/relationships/hyperlink" Target="https://sci-hub.se/10.1021/es404129r" TargetMode="External"/><Relationship Id="rId191" Type="http://schemas.openxmlformats.org/officeDocument/2006/relationships/hyperlink" Target="https://sci-hub.se/10.1080/00139307309435517" TargetMode="External"/><Relationship Id="rId205" Type="http://schemas.openxmlformats.org/officeDocument/2006/relationships/hyperlink" Target="https://doi.org/10.1016/0048-9697(79)90003-2" TargetMode="External"/><Relationship Id="rId247" Type="http://schemas.openxmlformats.org/officeDocument/2006/relationships/hyperlink" Target="https://sci-hub.se/10.1016/j.jhazmat.2017.01.057" TargetMode="External"/><Relationship Id="rId412" Type="http://schemas.openxmlformats.org/officeDocument/2006/relationships/hyperlink" Target="https://doi.org/10.1111/wej.12371" TargetMode="External"/><Relationship Id="rId107" Type="http://schemas.openxmlformats.org/officeDocument/2006/relationships/hyperlink" Target="https://sci-hub.se/10.1016/j.scitotenv.2019.07.097" TargetMode="External"/><Relationship Id="rId289" Type="http://schemas.openxmlformats.org/officeDocument/2006/relationships/hyperlink" Target="https://doi.org/10.1016/j.jhazmat.2007.05.034" TargetMode="External"/><Relationship Id="rId11" Type="http://schemas.openxmlformats.org/officeDocument/2006/relationships/hyperlink" Target="https://doi.org/10.1093/infdis/129.Supplement_2.S123" TargetMode="External"/><Relationship Id="rId53" Type="http://schemas.openxmlformats.org/officeDocument/2006/relationships/hyperlink" Target="https://doi.org/10.1007/978-3-0348-7238-6_7" TargetMode="External"/><Relationship Id="rId149" Type="http://schemas.openxmlformats.org/officeDocument/2006/relationships/hyperlink" Target="https://doi.org/10.1016/0143-1471(81)90068-4" TargetMode="External"/><Relationship Id="rId314" Type="http://schemas.openxmlformats.org/officeDocument/2006/relationships/hyperlink" Target="https://doi.org/10.1016/S0045-6535(03)00591-5" TargetMode="External"/><Relationship Id="rId356" Type="http://schemas.openxmlformats.org/officeDocument/2006/relationships/hyperlink" Target="https://doi.org/10.1016/j.watres.2016.08.011" TargetMode="External"/><Relationship Id="rId398" Type="http://schemas.openxmlformats.org/officeDocument/2006/relationships/hyperlink" Target="https://sci-hub.se/10.1080/00139307309435517" TargetMode="External"/><Relationship Id="rId95" Type="http://schemas.openxmlformats.org/officeDocument/2006/relationships/hyperlink" Target="https://sci-hub.se/10.1016/j.watres.2020.115653" TargetMode="External"/><Relationship Id="rId160" Type="http://schemas.openxmlformats.org/officeDocument/2006/relationships/hyperlink" Target="http://www.jstor.org/stable/25042837" TargetMode="External"/><Relationship Id="rId216" Type="http://schemas.openxmlformats.org/officeDocument/2006/relationships/hyperlink" Target="https://sci-hub.se/10.1016/b978-1-4832-8439-2.50219-4" TargetMode="External"/><Relationship Id="rId423" Type="http://schemas.openxmlformats.org/officeDocument/2006/relationships/hyperlink" Target="https://sci-hub.se/10.3390/w10091248" TargetMode="External"/><Relationship Id="rId258" Type="http://schemas.openxmlformats.org/officeDocument/2006/relationships/hyperlink" Target="https://doi.org/10.1111/wej.12371" TargetMode="External"/><Relationship Id="rId22" Type="http://schemas.openxmlformats.org/officeDocument/2006/relationships/hyperlink" Target="https://doi.org/10.1007/s11356-018-1915-4" TargetMode="External"/><Relationship Id="rId64" Type="http://schemas.openxmlformats.org/officeDocument/2006/relationships/hyperlink" Target="https://sci-hub.se/10.1080/00139307309435517" TargetMode="External"/><Relationship Id="rId118" Type="http://schemas.openxmlformats.org/officeDocument/2006/relationships/hyperlink" Target="https://sci-hub.se/10.1021/ie0506466" TargetMode="External"/><Relationship Id="rId325" Type="http://schemas.openxmlformats.org/officeDocument/2006/relationships/hyperlink" Target="http://dx.doi.org/10.1016/j.chemosphere.2013.10.062" TargetMode="External"/><Relationship Id="rId367" Type="http://schemas.openxmlformats.org/officeDocument/2006/relationships/hyperlink" Target="https://doi.org/10.1016/j.scitotenv.2013.03.088" TargetMode="External"/><Relationship Id="rId171" Type="http://schemas.openxmlformats.org/officeDocument/2006/relationships/hyperlink" Target="https://sci-hub.se/10.3358/shokueishi.43.49" TargetMode="External"/><Relationship Id="rId227" Type="http://schemas.openxmlformats.org/officeDocument/2006/relationships/hyperlink" Target="https://sci-hub.se/10.1080/00139307309435517" TargetMode="External"/><Relationship Id="rId269" Type="http://schemas.openxmlformats.org/officeDocument/2006/relationships/hyperlink" Target="https://sci-hub.se/10.3390/w10091248" TargetMode="External"/><Relationship Id="rId33" Type="http://schemas.openxmlformats.org/officeDocument/2006/relationships/hyperlink" Target="https://sci-hub.se/10.1021/ie0506466" TargetMode="External"/><Relationship Id="rId129" Type="http://schemas.openxmlformats.org/officeDocument/2006/relationships/hyperlink" Target="https://sci-hub.se/10.2307/25038362" TargetMode="External"/><Relationship Id="rId280" Type="http://schemas.openxmlformats.org/officeDocument/2006/relationships/hyperlink" Target="https://doi.org/10.1016/j.watres.2018.04.053" TargetMode="External"/><Relationship Id="rId336" Type="http://schemas.openxmlformats.org/officeDocument/2006/relationships/hyperlink" Target="https://doi.org/10.1016/j.chemosphere.2007.01.008" TargetMode="External"/><Relationship Id="rId75" Type="http://schemas.openxmlformats.org/officeDocument/2006/relationships/hyperlink" Target="https://doi.org/10.1111/wej.12371" TargetMode="External"/><Relationship Id="rId140" Type="http://schemas.openxmlformats.org/officeDocument/2006/relationships/hyperlink" Target="https://doi.org/10.1016/0048-9697(90)90070-B" TargetMode="External"/><Relationship Id="rId182" Type="http://schemas.openxmlformats.org/officeDocument/2006/relationships/hyperlink" Target="https://sci-hub.se/10.1016/j.foodcont.2011.06.011" TargetMode="External"/><Relationship Id="rId378" Type="http://schemas.openxmlformats.org/officeDocument/2006/relationships/hyperlink" Target="https://doi.org/10.1016/j.jhazmat.2016.04.074" TargetMode="External"/><Relationship Id="rId403" Type="http://schemas.openxmlformats.org/officeDocument/2006/relationships/hyperlink" Target="https://sci-hub.se/10.3390/ijerph120707300" TargetMode="External"/><Relationship Id="rId6" Type="http://schemas.openxmlformats.org/officeDocument/2006/relationships/hyperlink" Target="https://doi.org/10.1111/j.1469-0691.2003.00739.x" TargetMode="External"/><Relationship Id="rId238" Type="http://schemas.openxmlformats.org/officeDocument/2006/relationships/hyperlink" Target="https://doi.org/10.1016/0048-9697(79)90003-2" TargetMode="External"/><Relationship Id="rId291" Type="http://schemas.openxmlformats.org/officeDocument/2006/relationships/hyperlink" Target="https://doi.org/10.1016/j.chemosphere.2010.02.060" TargetMode="External"/><Relationship Id="rId305" Type="http://schemas.openxmlformats.org/officeDocument/2006/relationships/hyperlink" Target="https://doi.org/10.1016/j.clay.2017.12.026" TargetMode="External"/><Relationship Id="rId347" Type="http://schemas.openxmlformats.org/officeDocument/2006/relationships/hyperlink" Target="https://doi.org/10.1016/j.clay.2017.12.026" TargetMode="External"/><Relationship Id="rId44" Type="http://schemas.openxmlformats.org/officeDocument/2006/relationships/hyperlink" Target="https://doi.org/10.1111/wej.12371" TargetMode="External"/><Relationship Id="rId86" Type="http://schemas.openxmlformats.org/officeDocument/2006/relationships/hyperlink" Target="https://doi.org/10.1016/0048-9697(79)90004-4" TargetMode="External"/><Relationship Id="rId151" Type="http://schemas.openxmlformats.org/officeDocument/2006/relationships/hyperlink" Target="https://sci-hub.se/10.1016/S0048-9697(02)00197-3" TargetMode="External"/><Relationship Id="rId389" Type="http://schemas.openxmlformats.org/officeDocument/2006/relationships/hyperlink" Target="https://sci-hub.se/10.1021/bk-2019-1319.ch004" TargetMode="External"/><Relationship Id="rId193" Type="http://schemas.openxmlformats.org/officeDocument/2006/relationships/hyperlink" Target="https://sci-hub.se/10.1080/00139307309435517" TargetMode="External"/><Relationship Id="rId207" Type="http://schemas.openxmlformats.org/officeDocument/2006/relationships/hyperlink" Target="https://doi.org/10.1111/wej.12371" TargetMode="External"/><Relationship Id="rId249" Type="http://schemas.openxmlformats.org/officeDocument/2006/relationships/hyperlink" Target="https://sci-hub.se/10.1021/ie0506466" TargetMode="External"/><Relationship Id="rId414" Type="http://schemas.openxmlformats.org/officeDocument/2006/relationships/hyperlink" Target="https://doi.org/10.1111/wej.12371" TargetMode="External"/><Relationship Id="rId13" Type="http://schemas.openxmlformats.org/officeDocument/2006/relationships/hyperlink" Target="http://dx.doi.org/10.1016/j.scitotenv.2012.11.057" TargetMode="External"/><Relationship Id="rId109" Type="http://schemas.openxmlformats.org/officeDocument/2006/relationships/hyperlink" Target="https://doi.org/10.1016/j.watres.2019.115375" TargetMode="External"/><Relationship Id="rId260" Type="http://schemas.openxmlformats.org/officeDocument/2006/relationships/hyperlink" Target="https://doi.org/10.1111/wej.12371" TargetMode="External"/><Relationship Id="rId316" Type="http://schemas.openxmlformats.org/officeDocument/2006/relationships/hyperlink" Target="https://doi.org/10.1016/S0045-6535(03)00591-5" TargetMode="External"/><Relationship Id="rId55" Type="http://schemas.openxmlformats.org/officeDocument/2006/relationships/hyperlink" Target="https://sci-hub.se/10.1016/S0048-9697(02)00197-3" TargetMode="External"/><Relationship Id="rId97" Type="http://schemas.openxmlformats.org/officeDocument/2006/relationships/hyperlink" Target="https://doi.org/10.1016/j.chemosphere.2010.02.060" TargetMode="External"/><Relationship Id="rId120" Type="http://schemas.openxmlformats.org/officeDocument/2006/relationships/hyperlink" Target="https://doi.org/10.1016/j.marpolbul.2016.08.043" TargetMode="External"/><Relationship Id="rId358" Type="http://schemas.openxmlformats.org/officeDocument/2006/relationships/hyperlink" Target="https://doi.org/10.1016/0043-1354(74)90099-2" TargetMode="External"/><Relationship Id="rId162" Type="http://schemas.openxmlformats.org/officeDocument/2006/relationships/hyperlink" Target="https://doi.org/10.1016/j.chemosphere.2014.03.074" TargetMode="External"/><Relationship Id="rId218" Type="http://schemas.openxmlformats.org/officeDocument/2006/relationships/hyperlink" Target="https://sci-hub.se/10.1016/b978-1-4832-8439-2.50219-4" TargetMode="External"/><Relationship Id="rId425" Type="http://schemas.openxmlformats.org/officeDocument/2006/relationships/hyperlink" Target="https://doi.org/10.1007/s11356-018-1915-7" TargetMode="External"/><Relationship Id="rId271" Type="http://schemas.openxmlformats.org/officeDocument/2006/relationships/hyperlink" Target="https://doi.org/10.1016/0043-1354(73)90007-9" TargetMode="External"/><Relationship Id="rId24" Type="http://schemas.openxmlformats.org/officeDocument/2006/relationships/hyperlink" Target="http://www.jstor.org/stable/25039577" TargetMode="External"/><Relationship Id="rId66" Type="http://schemas.openxmlformats.org/officeDocument/2006/relationships/hyperlink" Target="https://sci-hub.se/10.1021/ie0506466" TargetMode="External"/><Relationship Id="rId131" Type="http://schemas.openxmlformats.org/officeDocument/2006/relationships/hyperlink" Target="https://doi.org/10.1111/wej.12371" TargetMode="External"/><Relationship Id="rId327" Type="http://schemas.openxmlformats.org/officeDocument/2006/relationships/hyperlink" Target="http://dx.doi.org/10.1016/j.chemosphere.2013.10.062" TargetMode="External"/><Relationship Id="rId369" Type="http://schemas.openxmlformats.org/officeDocument/2006/relationships/hyperlink" Target="https://doi.org/10.1016/j.scitotenv.2013.03.088" TargetMode="External"/><Relationship Id="rId173" Type="http://schemas.openxmlformats.org/officeDocument/2006/relationships/hyperlink" Target="https://sci-hub.se/10.1016/j.foodcont.2011.06.011" TargetMode="External"/><Relationship Id="rId229" Type="http://schemas.openxmlformats.org/officeDocument/2006/relationships/hyperlink" Target="https://sci-hub.se/10.1080/00139307309435517" TargetMode="External"/><Relationship Id="rId380" Type="http://schemas.openxmlformats.org/officeDocument/2006/relationships/hyperlink" Target="https://sci-hub.se/10.1002/etc.27" TargetMode="External"/><Relationship Id="rId240" Type="http://schemas.openxmlformats.org/officeDocument/2006/relationships/hyperlink" Target="https://doi.org/10.1111/wej.12371" TargetMode="External"/><Relationship Id="rId35" Type="http://schemas.openxmlformats.org/officeDocument/2006/relationships/hyperlink" Target="https://sci-hub.se/10.1065/espr2006.10.355" TargetMode="External"/><Relationship Id="rId77" Type="http://schemas.openxmlformats.org/officeDocument/2006/relationships/hyperlink" Target="https://doi.org/10.1111/wej.12371" TargetMode="External"/><Relationship Id="rId100" Type="http://schemas.openxmlformats.org/officeDocument/2006/relationships/hyperlink" Target="https://doi:%2010.5004/dwt.2020.24855" TargetMode="External"/><Relationship Id="rId282" Type="http://schemas.openxmlformats.org/officeDocument/2006/relationships/hyperlink" Target="https://doi.org/10.1016/j.chemosphere.2006.04.059" TargetMode="External"/><Relationship Id="rId338" Type="http://schemas.openxmlformats.org/officeDocument/2006/relationships/hyperlink" Target="https://sci-hub.se/10.1371/journal.pone.0053592" TargetMode="External"/><Relationship Id="rId8" Type="http://schemas.openxmlformats.org/officeDocument/2006/relationships/hyperlink" Target="http://dx.doi.org/10.1016/j.scitotenv.2017.02.107" TargetMode="External"/><Relationship Id="rId142" Type="http://schemas.openxmlformats.org/officeDocument/2006/relationships/hyperlink" Target="https://doi.org/10.1016/S0045-6535(03)00591-5" TargetMode="External"/><Relationship Id="rId184" Type="http://schemas.openxmlformats.org/officeDocument/2006/relationships/hyperlink" Target="https://sci-hub.se/10.1016/j.foodcont.2011.06.011" TargetMode="External"/><Relationship Id="rId391" Type="http://schemas.openxmlformats.org/officeDocument/2006/relationships/hyperlink" Target="https://sci-hub.se/10.1016/j.chemosphere.2016.10.026" TargetMode="External"/><Relationship Id="rId405" Type="http://schemas.openxmlformats.org/officeDocument/2006/relationships/hyperlink" Target="https://sci-hub.se/10.3390/ijerph120707300" TargetMode="External"/><Relationship Id="rId251" Type="http://schemas.openxmlformats.org/officeDocument/2006/relationships/hyperlink" Target="https://doi.org/10.1007/s11356-018-1915-4" TargetMode="External"/><Relationship Id="rId46" Type="http://schemas.openxmlformats.org/officeDocument/2006/relationships/hyperlink" Target="https://doi.org/10.1016/0048-9697(83)90002-5" TargetMode="External"/><Relationship Id="rId293" Type="http://schemas.openxmlformats.org/officeDocument/2006/relationships/hyperlink" Target="https://doi.org/10.1016/j.jhazmat.2011.04.072" TargetMode="External"/><Relationship Id="rId307" Type="http://schemas.openxmlformats.org/officeDocument/2006/relationships/hyperlink" Target="http://dx.doi.org/10.1016/j.scitotenv.2012.11.057" TargetMode="External"/><Relationship Id="rId349" Type="http://schemas.openxmlformats.org/officeDocument/2006/relationships/hyperlink" Target="https://doi.org/10.1016/0048-9697(79)90003-2" TargetMode="External"/><Relationship Id="rId88" Type="http://schemas.openxmlformats.org/officeDocument/2006/relationships/hyperlink" Target="https://sci-hub.se/10.1016/j.jwpe.2019.01.005" TargetMode="External"/><Relationship Id="rId111" Type="http://schemas.openxmlformats.org/officeDocument/2006/relationships/hyperlink" Target="https://doi.org/10.1016/0043-1354(74)90099-2" TargetMode="External"/><Relationship Id="rId153" Type="http://schemas.openxmlformats.org/officeDocument/2006/relationships/hyperlink" Target="https://doi.org/10.1016/j.jhazmat.2019.121824" TargetMode="External"/><Relationship Id="rId195" Type="http://schemas.openxmlformats.org/officeDocument/2006/relationships/hyperlink" Target="https://sci-hub.se/10.1021/ie0506466" TargetMode="External"/><Relationship Id="rId209" Type="http://schemas.openxmlformats.org/officeDocument/2006/relationships/hyperlink" Target="https://doi.org/10.1111/wej.12371" TargetMode="External"/><Relationship Id="rId360" Type="http://schemas.openxmlformats.org/officeDocument/2006/relationships/hyperlink" Target="http://dx.doi.org/10.1016/j.chemosphere.2013.10.062" TargetMode="External"/><Relationship Id="rId416" Type="http://schemas.openxmlformats.org/officeDocument/2006/relationships/hyperlink" Target="https://doi.org/10.1016/0048-9697(83)90002-5" TargetMode="External"/><Relationship Id="rId220" Type="http://schemas.openxmlformats.org/officeDocument/2006/relationships/hyperlink" Target="https://doi.org/10.1007/BF03325957" TargetMode="External"/><Relationship Id="rId15" Type="http://schemas.openxmlformats.org/officeDocument/2006/relationships/hyperlink" Target="https://doi.org/10.1016/j.jwpe.2014.03.006" TargetMode="External"/><Relationship Id="rId57" Type="http://schemas.openxmlformats.org/officeDocument/2006/relationships/hyperlink" Target="https://doi.org/10.1007/s42452-020-2392-1" TargetMode="External"/><Relationship Id="rId262" Type="http://schemas.openxmlformats.org/officeDocument/2006/relationships/hyperlink" Target="https://doi.org/10.1016/0048-9697(83)90002-5" TargetMode="External"/><Relationship Id="rId318" Type="http://schemas.openxmlformats.org/officeDocument/2006/relationships/hyperlink" Target="http://dx.doi.org/10.1016/j.chemosphere.2013.10.062" TargetMode="External"/><Relationship Id="rId99" Type="http://schemas.openxmlformats.org/officeDocument/2006/relationships/hyperlink" Target="https://doi.org/10.1111/j.1469-0691.2003.00739.x" TargetMode="External"/><Relationship Id="rId122" Type="http://schemas.openxmlformats.org/officeDocument/2006/relationships/hyperlink" Target="https://sci-hub.se/10.3390/ijerph120707300" TargetMode="External"/><Relationship Id="rId164" Type="http://schemas.openxmlformats.org/officeDocument/2006/relationships/hyperlink" Target="https://doi.org/10.1016/j.jhazmat.2018.04.011" TargetMode="External"/><Relationship Id="rId371" Type="http://schemas.openxmlformats.org/officeDocument/2006/relationships/hyperlink" Target="https://doi.org/10.1016/j.scitotenv.2013.03.088" TargetMode="Externa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sci-hub.se/10.1080/00139307309435517" TargetMode="External"/><Relationship Id="rId273" Type="http://schemas.openxmlformats.org/officeDocument/2006/relationships/hyperlink" Target="https://doi.org/10.1016/j.watres.2008.07.019" TargetMode="External"/><Relationship Id="rId329" Type="http://schemas.openxmlformats.org/officeDocument/2006/relationships/hyperlink" Target="http://dx.doi.org/10.1016/j.chemosphere.2013.10.062" TargetMode="External"/><Relationship Id="rId68" Type="http://schemas.openxmlformats.org/officeDocument/2006/relationships/hyperlink" Target="https://doi.org/10.1016/j.biortech.2004.12.024" TargetMode="External"/><Relationship Id="rId133" Type="http://schemas.openxmlformats.org/officeDocument/2006/relationships/hyperlink" Target="https://doi.org/10.1111/wej.12371" TargetMode="External"/><Relationship Id="rId175" Type="http://schemas.openxmlformats.org/officeDocument/2006/relationships/hyperlink" Target="https://sci-hub.se/10.1016/j.foodcont.2011.06.011" TargetMode="External"/><Relationship Id="rId340" Type="http://schemas.openxmlformats.org/officeDocument/2006/relationships/hyperlink" Target="https://doi.org/10.1016/j.scitotenv.2015.05.099" TargetMode="External"/><Relationship Id="rId200" Type="http://schemas.openxmlformats.org/officeDocument/2006/relationships/hyperlink" Target="https://doi.org/10.1007/s11356-018-1915-4" TargetMode="External"/><Relationship Id="rId382" Type="http://schemas.openxmlformats.org/officeDocument/2006/relationships/hyperlink" Target="https://doi.org/10.1039/C2EM10950F" TargetMode="External"/><Relationship Id="rId242" Type="http://schemas.openxmlformats.org/officeDocument/2006/relationships/hyperlink" Target="https://sci-hub.se/10.1016/b978-1-4832-8439-2.50219-4" TargetMode="External"/><Relationship Id="rId284" Type="http://schemas.openxmlformats.org/officeDocument/2006/relationships/hyperlink" Target="https://doi.org/10.1016/j.chemosphere.2006.04.059" TargetMode="External"/><Relationship Id="rId37" Type="http://schemas.openxmlformats.org/officeDocument/2006/relationships/hyperlink" Target="https://doi.org/10.1016/j.ijfoodmicro.2006.10.040" TargetMode="External"/><Relationship Id="rId79" Type="http://schemas.openxmlformats.org/officeDocument/2006/relationships/hyperlink" Target="https://doi.org/10.2175/106143007X221490" TargetMode="External"/><Relationship Id="rId102" Type="http://schemas.openxmlformats.org/officeDocument/2006/relationships/hyperlink" Target="http://dx.doi.org/10.1016/j.scitotenv.2012.11.057" TargetMode="External"/><Relationship Id="rId144" Type="http://schemas.openxmlformats.org/officeDocument/2006/relationships/hyperlink" Target="https://sci-hub.se/10.1016/b978-1-4832-8439-2.50219-4" TargetMode="External"/><Relationship Id="rId90" Type="http://schemas.openxmlformats.org/officeDocument/2006/relationships/hyperlink" Target="https://sci-hub.se/10.1016/j.watres.2020.115653" TargetMode="External"/><Relationship Id="rId186" Type="http://schemas.openxmlformats.org/officeDocument/2006/relationships/hyperlink" Target="https://doi.org/10.1016/j.jhazmat.2013.09.061" TargetMode="External"/><Relationship Id="rId351" Type="http://schemas.openxmlformats.org/officeDocument/2006/relationships/hyperlink" Target="https://doi.org/10.1016/0048-9697(79)90003-2" TargetMode="External"/><Relationship Id="rId393" Type="http://schemas.openxmlformats.org/officeDocument/2006/relationships/hyperlink" Target="https://sci-hub.se/10.1080/00139307309435517" TargetMode="External"/><Relationship Id="rId407" Type="http://schemas.openxmlformats.org/officeDocument/2006/relationships/hyperlink" Target="http://dx.doi.org/10.4236/oje.2016.62006" TargetMode="External"/><Relationship Id="rId211" Type="http://schemas.openxmlformats.org/officeDocument/2006/relationships/hyperlink" Target="https://doi.org/10.1111/wej.12371" TargetMode="External"/><Relationship Id="rId253" Type="http://schemas.openxmlformats.org/officeDocument/2006/relationships/hyperlink" Target="http://www.jstor.org/stable/25042837" TargetMode="External"/><Relationship Id="rId295" Type="http://schemas.openxmlformats.org/officeDocument/2006/relationships/hyperlink" Target="https://doi.org/10.1016/j.biortech.2011.09.019" TargetMode="External"/><Relationship Id="rId309" Type="http://schemas.openxmlformats.org/officeDocument/2006/relationships/hyperlink" Target="https://doi.org/10.1016/j.cej.2019.123093" TargetMode="External"/><Relationship Id="rId48" Type="http://schemas.openxmlformats.org/officeDocument/2006/relationships/hyperlink" Target="https://doi.org/10.1007/BF00249652" TargetMode="External"/><Relationship Id="rId113" Type="http://schemas.openxmlformats.org/officeDocument/2006/relationships/hyperlink" Target="https://sci-hub.se/10.1080/00139307309435517" TargetMode="External"/><Relationship Id="rId320" Type="http://schemas.openxmlformats.org/officeDocument/2006/relationships/hyperlink" Target="http://dx.doi.org/10.1016/j.chemosphere.2013.10.062" TargetMode="External"/><Relationship Id="rId155" Type="http://schemas.openxmlformats.org/officeDocument/2006/relationships/hyperlink" Target="https://sci-hub.se/10.3390/w10091248" TargetMode="External"/><Relationship Id="rId197" Type="http://schemas.openxmlformats.org/officeDocument/2006/relationships/hyperlink" Target="https://sci-hub.se/10.1065/espr2006.10.355" TargetMode="External"/><Relationship Id="rId362" Type="http://schemas.openxmlformats.org/officeDocument/2006/relationships/hyperlink" Target="https://doi.org/10.1016/j.chemosphere.2013.09.045" TargetMode="External"/><Relationship Id="rId418" Type="http://schemas.openxmlformats.org/officeDocument/2006/relationships/hyperlink" Target="https://doi.org/10.1080/10934529.2013.781904" TargetMode="External"/><Relationship Id="rId222" Type="http://schemas.openxmlformats.org/officeDocument/2006/relationships/hyperlink" Target="https://sci-hub.se/10.3390/w10091248" TargetMode="External"/><Relationship Id="rId264" Type="http://schemas.openxmlformats.org/officeDocument/2006/relationships/hyperlink" Target="https://sci-hub.se/10.1016/b978-1-4832-8439-2.50219-4" TargetMode="External"/><Relationship Id="rId17" Type="http://schemas.openxmlformats.org/officeDocument/2006/relationships/hyperlink" Target="https://sci-hub.se/10.1021/ie0506466" TargetMode="External"/><Relationship Id="rId59" Type="http://schemas.openxmlformats.org/officeDocument/2006/relationships/hyperlink" Target="http://www.jstor.org/stable/25042837" TargetMode="External"/><Relationship Id="rId124" Type="http://schemas.openxmlformats.org/officeDocument/2006/relationships/hyperlink" Target="http://dx.doi.org/10.4236/oje.2016.62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F3D3-F943-4EBB-AC94-B9774CCEA2A7}">
  <dimension ref="A1:AR1260"/>
  <sheetViews>
    <sheetView tabSelected="1" zoomScaleNormal="100" workbookViewId="0">
      <pane ySplit="1" topLeftCell="A645" activePane="bottomLeft" state="frozen"/>
      <selection pane="bottomLeft" activeCell="D665" sqref="D665"/>
    </sheetView>
  </sheetViews>
  <sheetFormatPr baseColWidth="10" defaultColWidth="8.7265625" defaultRowHeight="14.5"/>
  <cols>
    <col min="1" max="1" width="20.26953125" style="109" bestFit="1" customWidth="1"/>
    <col min="2" max="2" width="13.453125" style="109" bestFit="1" customWidth="1"/>
    <col min="3" max="3" width="49.26953125" style="109" customWidth="1"/>
    <col min="4" max="4" width="28.81640625" style="109" customWidth="1"/>
    <col min="5" max="5" width="30.26953125" style="109" hidden="1" customWidth="1"/>
    <col min="6" max="6" width="15" style="109" customWidth="1"/>
    <col min="7" max="7" width="11.7265625" style="122" bestFit="1" customWidth="1"/>
    <col min="8" max="8" width="17.7265625" style="122" customWidth="1"/>
    <col min="9" max="9" width="66.7265625" style="122" hidden="1" customWidth="1"/>
    <col min="10" max="10" width="40.7265625" style="122" hidden="1" customWidth="1"/>
    <col min="11" max="11" width="14.26953125" style="122" customWidth="1"/>
    <col min="12" max="12" width="16.26953125" style="109" customWidth="1"/>
    <col min="13" max="13" width="12.26953125" style="109" hidden="1" customWidth="1"/>
    <col min="14" max="14" width="29.7265625" style="124" bestFit="1" customWidth="1"/>
    <col min="15" max="15" width="32.26953125" style="124" bestFit="1" customWidth="1"/>
    <col min="16" max="16" width="37.26953125" style="124" hidden="1" customWidth="1"/>
    <col min="17" max="17" width="20.26953125" style="109" hidden="1" customWidth="1"/>
    <col min="18" max="18" width="25" style="109" hidden="1" customWidth="1"/>
    <col min="19" max="19" width="13.26953125" style="109" hidden="1" customWidth="1"/>
    <col min="20" max="20" width="14.7265625" style="109" hidden="1" customWidth="1"/>
    <col min="21" max="21" width="14.26953125" style="109" hidden="1" customWidth="1"/>
    <col min="22" max="22" width="15.7265625" style="109" customWidth="1"/>
    <col min="23" max="23" width="15.453125" style="109" customWidth="1"/>
    <col min="24" max="24" width="27.7265625" style="109" hidden="1" customWidth="1"/>
    <col min="25" max="25" width="21.7265625" style="109" hidden="1" customWidth="1"/>
    <col min="26" max="26" width="27" style="109" hidden="1" customWidth="1"/>
    <col min="27" max="27" width="29.7265625" style="109" hidden="1" customWidth="1"/>
    <col min="28" max="28" width="15.26953125" style="109" customWidth="1"/>
    <col min="29" max="29" width="15.7265625" style="109" customWidth="1"/>
    <col min="30" max="30" width="15.26953125" style="109" customWidth="1"/>
    <col min="31" max="31" width="18.26953125" style="109" customWidth="1"/>
    <col min="32" max="32" width="18.453125" style="109" customWidth="1"/>
    <col min="33" max="33" width="18.26953125" style="109" customWidth="1"/>
    <col min="34" max="34" width="10.453125" style="109" hidden="1" customWidth="1"/>
    <col min="35" max="42" width="0" style="109" hidden="1" customWidth="1"/>
    <col min="43" max="16384" width="8.7265625" style="109"/>
  </cols>
  <sheetData>
    <row r="1" spans="1:42" ht="72.5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17" t="s">
        <v>10</v>
      </c>
      <c r="L1" s="108" t="s">
        <v>11</v>
      </c>
      <c r="M1" s="108" t="s">
        <v>12</v>
      </c>
      <c r="N1" s="125" t="s">
        <v>13</v>
      </c>
      <c r="O1" s="125" t="s">
        <v>14</v>
      </c>
      <c r="P1" s="123" t="s">
        <v>15</v>
      </c>
      <c r="Q1" s="108" t="s">
        <v>16</v>
      </c>
      <c r="R1" s="108" t="s">
        <v>17</v>
      </c>
      <c r="S1" s="108" t="s">
        <v>18</v>
      </c>
      <c r="T1" s="108" t="s">
        <v>19</v>
      </c>
      <c r="U1" s="108" t="s">
        <v>20</v>
      </c>
      <c r="V1" s="126" t="s">
        <v>21</v>
      </c>
      <c r="W1" s="126" t="s">
        <v>22</v>
      </c>
      <c r="X1" s="108" t="s">
        <v>23</v>
      </c>
      <c r="Y1" s="108" t="s">
        <v>24</v>
      </c>
      <c r="Z1" s="108" t="s">
        <v>25</v>
      </c>
      <c r="AA1" s="108" t="s">
        <v>26</v>
      </c>
      <c r="AB1" s="126" t="s">
        <v>27</v>
      </c>
      <c r="AC1" s="126" t="s">
        <v>28</v>
      </c>
      <c r="AD1" s="126" t="s">
        <v>29</v>
      </c>
      <c r="AE1" s="126" t="s">
        <v>30</v>
      </c>
      <c r="AF1" s="126" t="s">
        <v>31</v>
      </c>
      <c r="AG1" s="126" t="s">
        <v>32</v>
      </c>
      <c r="AH1" s="141" t="s">
        <v>33</v>
      </c>
      <c r="AI1" s="133" t="s">
        <v>34</v>
      </c>
      <c r="AJ1" s="133" t="s">
        <v>35</v>
      </c>
      <c r="AK1" s="133" t="s">
        <v>36</v>
      </c>
      <c r="AL1" s="133" t="s">
        <v>37</v>
      </c>
      <c r="AM1" s="133" t="s">
        <v>38</v>
      </c>
      <c r="AN1" s="133" t="s">
        <v>39</v>
      </c>
      <c r="AO1" s="133" t="s">
        <v>40</v>
      </c>
      <c r="AP1" s="134" t="s">
        <v>41</v>
      </c>
    </row>
    <row r="2" spans="1:42">
      <c r="A2" s="109" t="s">
        <v>42</v>
      </c>
      <c r="B2" s="109">
        <v>1996</v>
      </c>
      <c r="C2" s="110" t="s">
        <v>43</v>
      </c>
      <c r="D2" s="160" t="s">
        <v>4519</v>
      </c>
      <c r="E2" s="109" t="s">
        <v>45</v>
      </c>
      <c r="G2" s="117" t="s">
        <v>46</v>
      </c>
      <c r="H2" s="117" t="s">
        <v>46</v>
      </c>
      <c r="I2" s="117" t="s">
        <v>46</v>
      </c>
      <c r="J2" s="117" t="s">
        <v>46</v>
      </c>
      <c r="K2" s="117" t="s">
        <v>46</v>
      </c>
      <c r="L2" s="108" t="s">
        <v>46</v>
      </c>
      <c r="M2" s="108" t="s">
        <v>46</v>
      </c>
      <c r="N2" s="109">
        <v>17.399999999999999</v>
      </c>
      <c r="O2" s="108" t="s">
        <v>46</v>
      </c>
      <c r="P2" s="108" t="s">
        <v>46</v>
      </c>
      <c r="Q2" s="108" t="s">
        <v>46</v>
      </c>
      <c r="R2" s="108" t="s">
        <v>46</v>
      </c>
      <c r="S2" s="109">
        <v>17.399999999999999</v>
      </c>
      <c r="T2" s="108" t="s">
        <v>46</v>
      </c>
      <c r="U2" s="108" t="s">
        <v>46</v>
      </c>
      <c r="V2" s="108" t="s">
        <v>46</v>
      </c>
      <c r="W2" s="108" t="s">
        <v>46</v>
      </c>
      <c r="X2" s="108" t="s">
        <v>46</v>
      </c>
      <c r="Y2" s="108" t="s">
        <v>46</v>
      </c>
      <c r="Z2" s="108" t="s">
        <v>46</v>
      </c>
      <c r="AA2" s="108" t="s">
        <v>46</v>
      </c>
      <c r="AB2" s="108" t="s">
        <v>46</v>
      </c>
      <c r="AC2" s="108" t="s">
        <v>46</v>
      </c>
      <c r="AD2" s="108" t="s">
        <v>46</v>
      </c>
      <c r="AE2" s="108" t="s">
        <v>46</v>
      </c>
      <c r="AF2" s="108" t="s">
        <v>46</v>
      </c>
      <c r="AG2" s="108" t="s">
        <v>46</v>
      </c>
    </row>
    <row r="3" spans="1:42">
      <c r="A3" s="109" t="s">
        <v>47</v>
      </c>
      <c r="B3" s="109">
        <v>2006</v>
      </c>
      <c r="C3" s="110" t="s">
        <v>48</v>
      </c>
      <c r="D3" s="160" t="s">
        <v>4519</v>
      </c>
      <c r="E3" s="109" t="s">
        <v>45</v>
      </c>
      <c r="G3" s="117" t="s">
        <v>46</v>
      </c>
      <c r="H3" s="117" t="s">
        <v>46</v>
      </c>
      <c r="I3" s="117" t="s">
        <v>46</v>
      </c>
      <c r="J3" s="117" t="s">
        <v>46</v>
      </c>
      <c r="K3" s="117" t="s">
        <v>46</v>
      </c>
      <c r="L3" s="108" t="s">
        <v>46</v>
      </c>
      <c r="M3" s="108" t="s">
        <v>46</v>
      </c>
      <c r="N3" s="108" t="s">
        <v>46</v>
      </c>
      <c r="O3" s="108" t="s">
        <v>46</v>
      </c>
      <c r="P3" s="108" t="s">
        <v>46</v>
      </c>
      <c r="Q3" s="108" t="s">
        <v>46</v>
      </c>
      <c r="R3" s="108" t="s">
        <v>46</v>
      </c>
      <c r="S3" s="108" t="s">
        <v>46</v>
      </c>
      <c r="T3" s="108" t="s">
        <v>46</v>
      </c>
      <c r="U3" s="108" t="s">
        <v>46</v>
      </c>
      <c r="V3" s="108" t="s">
        <v>46</v>
      </c>
      <c r="W3" s="108" t="s">
        <v>46</v>
      </c>
      <c r="X3" s="108" t="s">
        <v>46</v>
      </c>
      <c r="Y3" s="108" t="s">
        <v>46</v>
      </c>
      <c r="Z3" s="108" t="s">
        <v>46</v>
      </c>
      <c r="AA3" s="108" t="s">
        <v>46</v>
      </c>
      <c r="AB3" s="108" t="s">
        <v>46</v>
      </c>
      <c r="AC3" s="108" t="s">
        <v>46</v>
      </c>
      <c r="AD3" s="108" t="s">
        <v>46</v>
      </c>
      <c r="AE3" s="108" t="s">
        <v>46</v>
      </c>
      <c r="AF3" s="109">
        <v>93.6</v>
      </c>
      <c r="AG3" s="108" t="s">
        <v>46</v>
      </c>
      <c r="AK3" s="109" t="s">
        <v>49</v>
      </c>
    </row>
    <row r="4" spans="1:42">
      <c r="A4" s="109" t="s">
        <v>42</v>
      </c>
      <c r="B4" s="109">
        <v>1996</v>
      </c>
      <c r="C4" s="110" t="s">
        <v>43</v>
      </c>
      <c r="D4" s="160" t="s">
        <v>4519</v>
      </c>
      <c r="E4" s="109" t="s">
        <v>45</v>
      </c>
      <c r="G4" s="117" t="s">
        <v>46</v>
      </c>
      <c r="H4" s="117" t="s">
        <v>46</v>
      </c>
      <c r="I4" s="117" t="s">
        <v>46</v>
      </c>
      <c r="J4" s="117" t="s">
        <v>46</v>
      </c>
      <c r="K4" s="117" t="s">
        <v>46</v>
      </c>
      <c r="L4" s="108" t="s">
        <v>46</v>
      </c>
      <c r="M4" s="108" t="s">
        <v>46</v>
      </c>
      <c r="N4" s="108" t="s">
        <v>46</v>
      </c>
      <c r="O4" s="109">
        <v>97.4</v>
      </c>
      <c r="P4" s="108" t="s">
        <v>46</v>
      </c>
      <c r="Q4" s="108" t="s">
        <v>46</v>
      </c>
      <c r="R4" s="108" t="s">
        <v>46</v>
      </c>
      <c r="S4" s="108" t="s">
        <v>46</v>
      </c>
      <c r="T4" s="108" t="s">
        <v>46</v>
      </c>
      <c r="U4" s="109">
        <v>97.4</v>
      </c>
      <c r="V4" s="108" t="s">
        <v>46</v>
      </c>
      <c r="W4" s="108" t="s">
        <v>46</v>
      </c>
      <c r="X4" s="108" t="s">
        <v>46</v>
      </c>
      <c r="Y4" s="108" t="s">
        <v>46</v>
      </c>
      <c r="Z4" s="108" t="s">
        <v>46</v>
      </c>
      <c r="AA4" s="108" t="s">
        <v>46</v>
      </c>
      <c r="AB4" s="108" t="s">
        <v>46</v>
      </c>
      <c r="AC4" s="108" t="s">
        <v>46</v>
      </c>
      <c r="AD4" s="108" t="s">
        <v>46</v>
      </c>
      <c r="AE4" s="108" t="s">
        <v>46</v>
      </c>
      <c r="AF4" s="108" t="s">
        <v>46</v>
      </c>
      <c r="AG4" s="108" t="s">
        <v>46</v>
      </c>
    </row>
    <row r="5" spans="1:42">
      <c r="A5" s="109" t="s">
        <v>50</v>
      </c>
      <c r="B5" s="109">
        <v>2019</v>
      </c>
      <c r="C5" s="110" t="s">
        <v>51</v>
      </c>
      <c r="D5" s="160" t="s">
        <v>4519</v>
      </c>
      <c r="E5" s="109" t="s">
        <v>45</v>
      </c>
      <c r="G5" s="117" t="s">
        <v>46</v>
      </c>
      <c r="H5" s="117" t="s">
        <v>46</v>
      </c>
      <c r="I5" s="117" t="s">
        <v>46</v>
      </c>
      <c r="J5" s="117" t="s">
        <v>46</v>
      </c>
      <c r="K5" s="118" t="s">
        <v>46</v>
      </c>
      <c r="L5" s="108" t="s">
        <v>46</v>
      </c>
      <c r="M5" s="108" t="s">
        <v>46</v>
      </c>
      <c r="N5" s="108" t="s">
        <v>46</v>
      </c>
      <c r="O5" s="108" t="s">
        <v>46</v>
      </c>
      <c r="P5" s="108" t="s">
        <v>46</v>
      </c>
      <c r="Q5" s="108" t="s">
        <v>46</v>
      </c>
      <c r="R5" s="108" t="s">
        <v>46</v>
      </c>
      <c r="S5" s="108" t="s">
        <v>46</v>
      </c>
      <c r="T5" s="108" t="s">
        <v>46</v>
      </c>
      <c r="U5" s="108" t="s">
        <v>46</v>
      </c>
      <c r="V5" s="108" t="s">
        <v>46</v>
      </c>
      <c r="W5" s="108" t="s">
        <v>46</v>
      </c>
      <c r="X5" s="108" t="s">
        <v>46</v>
      </c>
      <c r="Y5" s="108" t="s">
        <v>46</v>
      </c>
      <c r="Z5" s="108" t="s">
        <v>46</v>
      </c>
      <c r="AA5" s="108" t="s">
        <v>46</v>
      </c>
      <c r="AB5" s="108" t="s">
        <v>46</v>
      </c>
      <c r="AC5" s="108" t="s">
        <v>46</v>
      </c>
      <c r="AD5" s="109">
        <v>92</v>
      </c>
      <c r="AE5" s="108" t="s">
        <v>46</v>
      </c>
      <c r="AF5" s="108" t="s">
        <v>46</v>
      </c>
      <c r="AG5" s="108" t="s">
        <v>46</v>
      </c>
    </row>
    <row r="6" spans="1:42" s="127" customFormat="1">
      <c r="C6" s="128"/>
      <c r="D6" s="160" t="s">
        <v>4519</v>
      </c>
      <c r="F6" s="127" t="s">
        <v>52</v>
      </c>
      <c r="G6" s="129"/>
      <c r="H6" s="129"/>
      <c r="I6" s="129"/>
      <c r="J6" s="129"/>
      <c r="K6" s="130"/>
      <c r="L6" s="129"/>
      <c r="M6" s="129"/>
      <c r="N6" s="129">
        <f>AVERAGE(N2:N5)</f>
        <v>17.399999999999999</v>
      </c>
      <c r="O6" s="129">
        <f t="shared" ref="O6:AG6" si="0">AVERAGE(O2:O5)</f>
        <v>97.4</v>
      </c>
      <c r="P6" s="129" t="e">
        <f t="shared" si="0"/>
        <v>#DIV/0!</v>
      </c>
      <c r="Q6" s="129" t="e">
        <f t="shared" si="0"/>
        <v>#DIV/0!</v>
      </c>
      <c r="R6" s="129" t="e">
        <f t="shared" si="0"/>
        <v>#DIV/0!</v>
      </c>
      <c r="S6" s="129">
        <f t="shared" si="0"/>
        <v>17.399999999999999</v>
      </c>
      <c r="T6" s="129" t="e">
        <f t="shared" si="0"/>
        <v>#DIV/0!</v>
      </c>
      <c r="U6" s="129">
        <f t="shared" si="0"/>
        <v>97.4</v>
      </c>
      <c r="V6" s="129" t="e">
        <f t="shared" si="0"/>
        <v>#DIV/0!</v>
      </c>
      <c r="W6" s="129" t="e">
        <f t="shared" si="0"/>
        <v>#DIV/0!</v>
      </c>
      <c r="X6" s="129" t="e">
        <f t="shared" si="0"/>
        <v>#DIV/0!</v>
      </c>
      <c r="Y6" s="129" t="e">
        <f t="shared" si="0"/>
        <v>#DIV/0!</v>
      </c>
      <c r="Z6" s="129" t="e">
        <f t="shared" si="0"/>
        <v>#DIV/0!</v>
      </c>
      <c r="AA6" s="129" t="e">
        <f t="shared" si="0"/>
        <v>#DIV/0!</v>
      </c>
      <c r="AB6" s="129" t="e">
        <f t="shared" si="0"/>
        <v>#DIV/0!</v>
      </c>
      <c r="AC6" s="129" t="e">
        <f t="shared" si="0"/>
        <v>#DIV/0!</v>
      </c>
      <c r="AD6" s="129">
        <f t="shared" si="0"/>
        <v>92</v>
      </c>
      <c r="AE6" s="129" t="e">
        <f t="shared" si="0"/>
        <v>#DIV/0!</v>
      </c>
      <c r="AF6" s="129">
        <f t="shared" si="0"/>
        <v>93.6</v>
      </c>
      <c r="AG6" s="129" t="e">
        <f t="shared" si="0"/>
        <v>#DIV/0!</v>
      </c>
    </row>
    <row r="7" spans="1:42" s="127" customFormat="1">
      <c r="C7" s="128"/>
      <c r="D7" s="160" t="s">
        <v>4519</v>
      </c>
      <c r="F7" s="127" t="s">
        <v>53</v>
      </c>
      <c r="G7" s="129"/>
      <c r="H7" s="129"/>
      <c r="I7" s="129"/>
      <c r="J7" s="129"/>
      <c r="K7" s="130"/>
      <c r="L7" s="129"/>
      <c r="M7" s="129"/>
      <c r="N7" s="129" t="e">
        <f>STDEV((N2:N5))</f>
        <v>#DIV/0!</v>
      </c>
      <c r="O7" s="129" t="e">
        <f t="shared" ref="O7:AG7" si="1">STDEV((O2:O5))</f>
        <v>#DIV/0!</v>
      </c>
      <c r="P7" s="129" t="e">
        <f t="shared" si="1"/>
        <v>#DIV/0!</v>
      </c>
      <c r="Q7" s="129" t="e">
        <f t="shared" si="1"/>
        <v>#DIV/0!</v>
      </c>
      <c r="R7" s="129" t="e">
        <f t="shared" si="1"/>
        <v>#DIV/0!</v>
      </c>
      <c r="S7" s="129" t="e">
        <f t="shared" si="1"/>
        <v>#DIV/0!</v>
      </c>
      <c r="T7" s="129" t="e">
        <f t="shared" si="1"/>
        <v>#DIV/0!</v>
      </c>
      <c r="U7" s="129" t="e">
        <f t="shared" si="1"/>
        <v>#DIV/0!</v>
      </c>
      <c r="V7" s="129" t="e">
        <f t="shared" si="1"/>
        <v>#DIV/0!</v>
      </c>
      <c r="W7" s="129" t="e">
        <f t="shared" si="1"/>
        <v>#DIV/0!</v>
      </c>
      <c r="X7" s="129" t="e">
        <f t="shared" si="1"/>
        <v>#DIV/0!</v>
      </c>
      <c r="Y7" s="129" t="e">
        <f t="shared" si="1"/>
        <v>#DIV/0!</v>
      </c>
      <c r="Z7" s="129" t="e">
        <f t="shared" si="1"/>
        <v>#DIV/0!</v>
      </c>
      <c r="AA7" s="129" t="e">
        <f t="shared" si="1"/>
        <v>#DIV/0!</v>
      </c>
      <c r="AB7" s="129" t="e">
        <f t="shared" si="1"/>
        <v>#DIV/0!</v>
      </c>
      <c r="AC7" s="129" t="e">
        <f t="shared" si="1"/>
        <v>#DIV/0!</v>
      </c>
      <c r="AD7" s="129" t="e">
        <f t="shared" si="1"/>
        <v>#DIV/0!</v>
      </c>
      <c r="AE7" s="129" t="e">
        <f t="shared" si="1"/>
        <v>#DIV/0!</v>
      </c>
      <c r="AF7" s="129" t="e">
        <f t="shared" si="1"/>
        <v>#DIV/0!</v>
      </c>
      <c r="AG7" s="129" t="e">
        <f t="shared" si="1"/>
        <v>#DIV/0!</v>
      </c>
    </row>
    <row r="8" spans="1:42" s="127" customFormat="1">
      <c r="C8" s="128"/>
      <c r="D8" s="160" t="s">
        <v>4519</v>
      </c>
      <c r="F8" s="127" t="s">
        <v>55</v>
      </c>
      <c r="G8" s="129"/>
      <c r="H8" s="129"/>
      <c r="I8" s="129"/>
      <c r="J8" s="129"/>
      <c r="K8" s="130"/>
      <c r="L8" s="129"/>
      <c r="M8" s="129"/>
      <c r="N8" s="155">
        <f>AI8</f>
        <v>1.742014991981802E-2</v>
      </c>
      <c r="O8" s="155">
        <f>AN8-AI8</f>
        <v>0.93261613191140169</v>
      </c>
      <c r="P8" s="129"/>
      <c r="Q8" s="129"/>
      <c r="R8" s="129"/>
      <c r="S8" s="129"/>
      <c r="T8" s="129"/>
      <c r="U8" s="129"/>
      <c r="V8" s="155">
        <f>AK8-AI8</f>
        <v>0.93339760056453114</v>
      </c>
      <c r="W8" s="129"/>
      <c r="X8" s="129"/>
      <c r="Y8" s="129"/>
      <c r="Z8" s="129"/>
      <c r="AA8" s="129"/>
      <c r="AB8" s="129"/>
      <c r="AC8" s="129"/>
      <c r="AE8" s="129"/>
      <c r="AF8" s="129"/>
      <c r="AG8" s="129"/>
      <c r="AH8" s="148">
        <v>0</v>
      </c>
      <c r="AI8" s="149">
        <v>1.742014991981802E-2</v>
      </c>
      <c r="AJ8" s="149">
        <v>5.6751663512811558E-4</v>
      </c>
      <c r="AK8" s="149">
        <v>0.95081775048434913</v>
      </c>
      <c r="AL8" s="149">
        <v>4.9182249515650527E-2</v>
      </c>
      <c r="AM8" s="149">
        <v>6.1469193512988228E-4</v>
      </c>
      <c r="AN8" s="149">
        <v>0.95003628183121969</v>
      </c>
      <c r="AO8" s="149">
        <v>4.9963718168779973E-2</v>
      </c>
      <c r="AP8" s="150">
        <f>IF(ISERROR(INDEX([1]biowin!$J:$J,MATCH(#REF!,[1]biowin!$A:$A,0))),-1,INDEX([1]biowin!$J:$J,MATCH(#REF!,[1]biowin!$A:$A,0)))</f>
        <v>-1</v>
      </c>
    </row>
    <row r="9" spans="1:42" s="127" customFormat="1">
      <c r="C9" s="128"/>
      <c r="D9" s="160" t="s">
        <v>4519</v>
      </c>
      <c r="F9" s="127" t="s">
        <v>56</v>
      </c>
      <c r="G9" s="129"/>
      <c r="H9" s="129"/>
      <c r="I9" s="129"/>
      <c r="J9" s="129"/>
      <c r="K9" s="130"/>
      <c r="L9" s="129"/>
      <c r="M9" s="129"/>
      <c r="N9" s="129">
        <f>N6</f>
        <v>17.399999999999999</v>
      </c>
      <c r="O9" s="129">
        <f>O6</f>
        <v>97.4</v>
      </c>
      <c r="P9" s="129"/>
      <c r="Q9" s="129"/>
      <c r="R9" s="129"/>
      <c r="S9" s="129"/>
      <c r="T9" s="129"/>
      <c r="U9" s="129"/>
      <c r="V9" s="129">
        <f>O6</f>
        <v>97.4</v>
      </c>
      <c r="W9" s="129">
        <f>V9</f>
        <v>97.4</v>
      </c>
      <c r="X9" s="129"/>
      <c r="Y9" s="129"/>
      <c r="Z9" s="129"/>
      <c r="AA9" s="129"/>
      <c r="AB9" s="129"/>
      <c r="AC9" s="129"/>
      <c r="AE9" s="129"/>
      <c r="AF9" s="129"/>
      <c r="AG9" s="129"/>
      <c r="AH9" s="148"/>
      <c r="AI9" s="149"/>
      <c r="AJ9" s="149"/>
      <c r="AK9" s="149"/>
      <c r="AL9" s="149"/>
      <c r="AM9" s="149"/>
      <c r="AN9" s="149"/>
      <c r="AO9" s="149"/>
      <c r="AP9" s="150"/>
    </row>
    <row r="10" spans="1:42">
      <c r="A10" s="108" t="s">
        <v>57</v>
      </c>
      <c r="B10" s="108">
        <v>1986</v>
      </c>
      <c r="C10" s="110" t="s">
        <v>58</v>
      </c>
      <c r="D10" s="159" t="s">
        <v>4520</v>
      </c>
      <c r="E10" s="108" t="s">
        <v>60</v>
      </c>
      <c r="F10" s="108"/>
      <c r="G10" s="117" t="s">
        <v>46</v>
      </c>
      <c r="H10" s="117" t="s">
        <v>46</v>
      </c>
      <c r="I10" s="117" t="s">
        <v>46</v>
      </c>
      <c r="J10" s="117" t="s">
        <v>46</v>
      </c>
      <c r="K10" s="117" t="s">
        <v>46</v>
      </c>
      <c r="L10" s="108" t="s">
        <v>46</v>
      </c>
      <c r="M10" s="108">
        <v>84</v>
      </c>
      <c r="N10" s="108">
        <v>33</v>
      </c>
      <c r="O10" s="108">
        <v>70</v>
      </c>
      <c r="P10" s="108" t="s">
        <v>61</v>
      </c>
      <c r="Q10" s="108" t="s">
        <v>46</v>
      </c>
      <c r="R10" s="108" t="s">
        <v>46</v>
      </c>
      <c r="S10" s="108" t="s">
        <v>46</v>
      </c>
      <c r="T10" s="108" t="s">
        <v>46</v>
      </c>
      <c r="U10" s="108" t="s">
        <v>46</v>
      </c>
      <c r="V10" s="108" t="s">
        <v>46</v>
      </c>
      <c r="W10" s="108">
        <v>22</v>
      </c>
      <c r="X10" s="108">
        <v>33</v>
      </c>
      <c r="Y10" s="108">
        <v>70</v>
      </c>
      <c r="Z10" s="108">
        <v>90</v>
      </c>
      <c r="AA10" s="108" t="s">
        <v>46</v>
      </c>
      <c r="AB10" s="108" t="s">
        <v>46</v>
      </c>
      <c r="AC10" s="108" t="s">
        <v>46</v>
      </c>
      <c r="AD10" s="108" t="s">
        <v>46</v>
      </c>
      <c r="AE10" s="108" t="s">
        <v>46</v>
      </c>
      <c r="AF10" s="108" t="s">
        <v>46</v>
      </c>
      <c r="AG10" s="108" t="s">
        <v>46</v>
      </c>
    </row>
    <row r="11" spans="1:42">
      <c r="A11" s="109" t="s">
        <v>57</v>
      </c>
      <c r="B11" s="109">
        <v>1986</v>
      </c>
      <c r="C11" s="161" t="s">
        <v>58</v>
      </c>
      <c r="D11" s="159" t="s">
        <v>4520</v>
      </c>
      <c r="E11" s="109" t="s">
        <v>63</v>
      </c>
      <c r="G11" s="117" t="s">
        <v>46</v>
      </c>
      <c r="H11" s="117" t="s">
        <v>46</v>
      </c>
      <c r="I11" s="117" t="s">
        <v>46</v>
      </c>
      <c r="J11" s="117" t="s">
        <v>46</v>
      </c>
      <c r="K11" s="117" t="s">
        <v>46</v>
      </c>
      <c r="L11" s="108" t="s">
        <v>46</v>
      </c>
      <c r="M11" s="108" t="s">
        <v>46</v>
      </c>
      <c r="N11" s="109">
        <v>7</v>
      </c>
      <c r="O11" s="108" t="s">
        <v>46</v>
      </c>
      <c r="P11" s="108" t="s">
        <v>46</v>
      </c>
      <c r="Q11" s="108" t="s">
        <v>46</v>
      </c>
      <c r="R11" s="108" t="s">
        <v>46</v>
      </c>
      <c r="S11" s="109">
        <v>7</v>
      </c>
      <c r="T11" s="108" t="s">
        <v>46</v>
      </c>
      <c r="U11" s="108" t="s">
        <v>46</v>
      </c>
      <c r="V11" s="108" t="s">
        <v>46</v>
      </c>
      <c r="W11" s="108" t="s">
        <v>46</v>
      </c>
      <c r="X11" s="108" t="s">
        <v>46</v>
      </c>
      <c r="Y11" s="108" t="s">
        <v>46</v>
      </c>
      <c r="Z11" s="108" t="s">
        <v>46</v>
      </c>
      <c r="AA11" s="108" t="s">
        <v>46</v>
      </c>
      <c r="AB11" s="108" t="s">
        <v>46</v>
      </c>
      <c r="AC11" s="108" t="s">
        <v>46</v>
      </c>
      <c r="AD11" s="108" t="s">
        <v>46</v>
      </c>
      <c r="AE11" s="108" t="s">
        <v>46</v>
      </c>
      <c r="AF11" s="108" t="s">
        <v>46</v>
      </c>
      <c r="AG11" s="108" t="s">
        <v>46</v>
      </c>
    </row>
    <row r="12" spans="1:42">
      <c r="A12" s="109" t="s">
        <v>57</v>
      </c>
      <c r="B12" s="109">
        <v>1986</v>
      </c>
      <c r="C12" s="110" t="s">
        <v>58</v>
      </c>
      <c r="D12" s="159" t="s">
        <v>4520</v>
      </c>
      <c r="E12" s="109" t="s">
        <v>63</v>
      </c>
      <c r="G12" s="117" t="s">
        <v>46</v>
      </c>
      <c r="H12" s="117" t="s">
        <v>46</v>
      </c>
      <c r="I12" s="117" t="s">
        <v>46</v>
      </c>
      <c r="J12" s="117" t="s">
        <v>46</v>
      </c>
      <c r="K12" s="117" t="s">
        <v>46</v>
      </c>
      <c r="L12" s="108" t="s">
        <v>46</v>
      </c>
      <c r="M12" s="108" t="s">
        <v>46</v>
      </c>
      <c r="N12" s="109">
        <v>22</v>
      </c>
      <c r="O12" s="108" t="s">
        <v>46</v>
      </c>
      <c r="P12" s="108" t="s">
        <v>46</v>
      </c>
      <c r="Q12" s="108" t="s">
        <v>46</v>
      </c>
      <c r="R12" s="108" t="s">
        <v>46</v>
      </c>
      <c r="S12" s="109">
        <v>22</v>
      </c>
      <c r="T12" s="108" t="s">
        <v>46</v>
      </c>
      <c r="U12" s="108" t="s">
        <v>46</v>
      </c>
      <c r="V12" s="108" t="s">
        <v>46</v>
      </c>
      <c r="W12" s="108" t="s">
        <v>46</v>
      </c>
      <c r="X12" s="108" t="s">
        <v>46</v>
      </c>
      <c r="Y12" s="108" t="s">
        <v>46</v>
      </c>
      <c r="Z12" s="108" t="s">
        <v>46</v>
      </c>
      <c r="AA12" s="108" t="s">
        <v>46</v>
      </c>
      <c r="AB12" s="108" t="s">
        <v>46</v>
      </c>
      <c r="AC12" s="108" t="s">
        <v>46</v>
      </c>
      <c r="AD12" s="108" t="s">
        <v>46</v>
      </c>
      <c r="AE12" s="108" t="s">
        <v>46</v>
      </c>
      <c r="AF12" s="108" t="s">
        <v>46</v>
      </c>
      <c r="AG12" s="108" t="s">
        <v>46</v>
      </c>
    </row>
    <row r="13" spans="1:42">
      <c r="A13" s="109" t="s">
        <v>57</v>
      </c>
      <c r="B13" s="109">
        <v>1986</v>
      </c>
      <c r="C13" s="110" t="s">
        <v>58</v>
      </c>
      <c r="D13" s="159" t="s">
        <v>4520</v>
      </c>
      <c r="E13" s="109" t="s">
        <v>63</v>
      </c>
      <c r="G13" s="117" t="s">
        <v>46</v>
      </c>
      <c r="H13" s="117" t="s">
        <v>46</v>
      </c>
      <c r="I13" s="117" t="s">
        <v>46</v>
      </c>
      <c r="J13" s="117" t="s">
        <v>46</v>
      </c>
      <c r="K13" s="117" t="s">
        <v>46</v>
      </c>
      <c r="L13" s="108" t="s">
        <v>46</v>
      </c>
      <c r="M13" s="108" t="s">
        <v>46</v>
      </c>
      <c r="N13" s="109">
        <v>34</v>
      </c>
      <c r="O13" s="108" t="s">
        <v>46</v>
      </c>
      <c r="P13" s="108" t="s">
        <v>46</v>
      </c>
      <c r="Q13" s="108" t="s">
        <v>46</v>
      </c>
      <c r="R13" s="108" t="s">
        <v>46</v>
      </c>
      <c r="S13" s="109">
        <v>34</v>
      </c>
      <c r="T13" s="108" t="s">
        <v>46</v>
      </c>
      <c r="U13" s="108" t="s">
        <v>46</v>
      </c>
      <c r="V13" s="108" t="s">
        <v>46</v>
      </c>
      <c r="W13" s="108" t="s">
        <v>46</v>
      </c>
      <c r="X13" s="108" t="s">
        <v>46</v>
      </c>
      <c r="Y13" s="108" t="s">
        <v>46</v>
      </c>
      <c r="Z13" s="108" t="s">
        <v>46</v>
      </c>
      <c r="AA13" s="108" t="s">
        <v>46</v>
      </c>
      <c r="AB13" s="108" t="s">
        <v>46</v>
      </c>
      <c r="AC13" s="108" t="s">
        <v>46</v>
      </c>
      <c r="AD13" s="108" t="s">
        <v>46</v>
      </c>
      <c r="AE13" s="108" t="s">
        <v>46</v>
      </c>
      <c r="AF13" s="108" t="s">
        <v>46</v>
      </c>
      <c r="AG13" s="108" t="s">
        <v>46</v>
      </c>
    </row>
    <row r="14" spans="1:42">
      <c r="A14" s="109" t="s">
        <v>57</v>
      </c>
      <c r="B14" s="109">
        <v>1986</v>
      </c>
      <c r="C14" s="110" t="s">
        <v>58</v>
      </c>
      <c r="D14" s="159" t="s">
        <v>4520</v>
      </c>
      <c r="E14" s="109" t="s">
        <v>63</v>
      </c>
      <c r="G14" s="117" t="s">
        <v>46</v>
      </c>
      <c r="H14" s="117" t="s">
        <v>46</v>
      </c>
      <c r="I14" s="117" t="s">
        <v>46</v>
      </c>
      <c r="J14" s="117" t="s">
        <v>46</v>
      </c>
      <c r="K14" s="117" t="s">
        <v>46</v>
      </c>
      <c r="L14" s="108" t="s">
        <v>46</v>
      </c>
      <c r="M14" s="108" t="s">
        <v>46</v>
      </c>
      <c r="N14" s="108" t="s">
        <v>46</v>
      </c>
      <c r="O14" s="108" t="s">
        <v>46</v>
      </c>
      <c r="P14" s="108" t="s">
        <v>46</v>
      </c>
      <c r="Q14" s="108" t="s">
        <v>46</v>
      </c>
      <c r="R14" s="108" t="s">
        <v>46</v>
      </c>
      <c r="S14" s="108" t="s">
        <v>46</v>
      </c>
      <c r="T14" s="108" t="s">
        <v>46</v>
      </c>
      <c r="U14" s="108" t="s">
        <v>46</v>
      </c>
      <c r="V14" s="108" t="s">
        <v>46</v>
      </c>
      <c r="W14" s="109">
        <v>33</v>
      </c>
      <c r="X14" s="108" t="s">
        <v>46</v>
      </c>
      <c r="Y14" s="108" t="s">
        <v>46</v>
      </c>
      <c r="Z14" s="108" t="s">
        <v>46</v>
      </c>
      <c r="AA14" s="108" t="s">
        <v>46</v>
      </c>
      <c r="AB14" s="108" t="s">
        <v>46</v>
      </c>
      <c r="AC14" s="108" t="s">
        <v>46</v>
      </c>
      <c r="AD14" s="108" t="s">
        <v>46</v>
      </c>
      <c r="AE14" s="108" t="s">
        <v>46</v>
      </c>
      <c r="AF14" s="108" t="s">
        <v>46</v>
      </c>
      <c r="AG14" s="108" t="s">
        <v>46</v>
      </c>
    </row>
    <row r="15" spans="1:42">
      <c r="A15" s="109" t="s">
        <v>57</v>
      </c>
      <c r="B15" s="109">
        <v>1986</v>
      </c>
      <c r="C15" s="110" t="s">
        <v>58</v>
      </c>
      <c r="D15" s="159" t="s">
        <v>4520</v>
      </c>
      <c r="E15" s="109" t="s">
        <v>63</v>
      </c>
      <c r="G15" s="117" t="s">
        <v>46</v>
      </c>
      <c r="H15" s="117" t="s">
        <v>46</v>
      </c>
      <c r="I15" s="117" t="s">
        <v>46</v>
      </c>
      <c r="J15" s="117" t="s">
        <v>46</v>
      </c>
      <c r="K15" s="117" t="s">
        <v>46</v>
      </c>
      <c r="L15" s="108" t="s">
        <v>46</v>
      </c>
      <c r="M15" s="108" t="s">
        <v>46</v>
      </c>
      <c r="N15" s="108" t="s">
        <v>46</v>
      </c>
      <c r="O15" s="108" t="s">
        <v>46</v>
      </c>
      <c r="P15" s="108" t="s">
        <v>46</v>
      </c>
      <c r="Q15" s="108" t="s">
        <v>46</v>
      </c>
      <c r="R15" s="108" t="s">
        <v>46</v>
      </c>
      <c r="S15" s="108" t="s">
        <v>46</v>
      </c>
      <c r="T15" s="108" t="s">
        <v>46</v>
      </c>
      <c r="U15" s="108" t="s">
        <v>46</v>
      </c>
      <c r="V15" s="108" t="s">
        <v>46</v>
      </c>
      <c r="W15" s="109">
        <v>84</v>
      </c>
      <c r="X15" s="108" t="s">
        <v>46</v>
      </c>
      <c r="Y15" s="108" t="s">
        <v>46</v>
      </c>
      <c r="Z15" s="108" t="s">
        <v>46</v>
      </c>
      <c r="AA15" s="108" t="s">
        <v>46</v>
      </c>
      <c r="AB15" s="108" t="s">
        <v>46</v>
      </c>
      <c r="AC15" s="108" t="s">
        <v>46</v>
      </c>
      <c r="AD15" s="108" t="s">
        <v>46</v>
      </c>
      <c r="AE15" s="108" t="s">
        <v>46</v>
      </c>
      <c r="AF15" s="108" t="s">
        <v>46</v>
      </c>
      <c r="AG15" s="108" t="s">
        <v>46</v>
      </c>
    </row>
    <row r="16" spans="1:42" s="127" customFormat="1">
      <c r="C16" s="128"/>
      <c r="D16" s="159" t="s">
        <v>4520</v>
      </c>
      <c r="F16" s="127" t="s">
        <v>52</v>
      </c>
      <c r="G16" s="129"/>
      <c r="H16" s="129"/>
      <c r="I16" s="129"/>
      <c r="J16" s="129"/>
      <c r="K16" s="129"/>
      <c r="L16" s="129"/>
      <c r="M16" s="129"/>
      <c r="N16" s="129">
        <f>AVERAGE(N10:N15)</f>
        <v>24</v>
      </c>
      <c r="O16" s="129">
        <f t="shared" ref="O16:AG16" si="2">AVERAGE(O10:O15)</f>
        <v>70</v>
      </c>
      <c r="P16" s="129" t="e">
        <f t="shared" si="2"/>
        <v>#DIV/0!</v>
      </c>
      <c r="Q16" s="129" t="e">
        <f t="shared" si="2"/>
        <v>#DIV/0!</v>
      </c>
      <c r="R16" s="129" t="e">
        <f t="shared" si="2"/>
        <v>#DIV/0!</v>
      </c>
      <c r="S16" s="129">
        <f t="shared" si="2"/>
        <v>21</v>
      </c>
      <c r="T16" s="129" t="e">
        <f t="shared" si="2"/>
        <v>#DIV/0!</v>
      </c>
      <c r="U16" s="129" t="e">
        <f t="shared" si="2"/>
        <v>#DIV/0!</v>
      </c>
      <c r="V16" s="129" t="e">
        <f t="shared" si="2"/>
        <v>#DIV/0!</v>
      </c>
      <c r="W16" s="129">
        <f t="shared" si="2"/>
        <v>46.333333333333336</v>
      </c>
      <c r="X16" s="129">
        <f t="shared" si="2"/>
        <v>33</v>
      </c>
      <c r="Y16" s="129">
        <f t="shared" si="2"/>
        <v>70</v>
      </c>
      <c r="Z16" s="129">
        <f t="shared" si="2"/>
        <v>90</v>
      </c>
      <c r="AA16" s="129" t="e">
        <f t="shared" si="2"/>
        <v>#DIV/0!</v>
      </c>
      <c r="AB16" s="129" t="e">
        <f t="shared" si="2"/>
        <v>#DIV/0!</v>
      </c>
      <c r="AC16" s="129" t="e">
        <f t="shared" si="2"/>
        <v>#DIV/0!</v>
      </c>
      <c r="AD16" s="129" t="e">
        <f t="shared" si="2"/>
        <v>#DIV/0!</v>
      </c>
      <c r="AE16" s="129" t="e">
        <f t="shared" si="2"/>
        <v>#DIV/0!</v>
      </c>
      <c r="AF16" s="129" t="e">
        <f t="shared" si="2"/>
        <v>#DIV/0!</v>
      </c>
      <c r="AG16" s="129" t="e">
        <f t="shared" si="2"/>
        <v>#DIV/0!</v>
      </c>
    </row>
    <row r="17" spans="1:42" s="127" customFormat="1">
      <c r="C17" s="128"/>
      <c r="D17" s="159" t="s">
        <v>4520</v>
      </c>
      <c r="F17" s="127" t="s">
        <v>53</v>
      </c>
      <c r="G17" s="129"/>
      <c r="H17" s="129"/>
      <c r="I17" s="129"/>
      <c r="J17" s="129"/>
      <c r="K17" s="129"/>
      <c r="L17" s="129"/>
      <c r="M17" s="129"/>
      <c r="N17" s="129">
        <f>STDEV((N10:N15))</f>
        <v>12.569805089976535</v>
      </c>
      <c r="O17" s="129" t="e">
        <f t="shared" ref="O17:AG17" si="3">STDEV((O10:O15))</f>
        <v>#DIV/0!</v>
      </c>
      <c r="P17" s="129" t="e">
        <f t="shared" si="3"/>
        <v>#DIV/0!</v>
      </c>
      <c r="Q17" s="129" t="e">
        <f t="shared" si="3"/>
        <v>#DIV/0!</v>
      </c>
      <c r="R17" s="129" t="e">
        <f t="shared" si="3"/>
        <v>#DIV/0!</v>
      </c>
      <c r="S17" s="129">
        <f t="shared" si="3"/>
        <v>13.527749258468683</v>
      </c>
      <c r="T17" s="129" t="e">
        <f t="shared" si="3"/>
        <v>#DIV/0!</v>
      </c>
      <c r="U17" s="129" t="e">
        <f t="shared" si="3"/>
        <v>#DIV/0!</v>
      </c>
      <c r="V17" s="129" t="e">
        <f t="shared" si="3"/>
        <v>#DIV/0!</v>
      </c>
      <c r="W17" s="129">
        <f t="shared" si="3"/>
        <v>33.080709383768259</v>
      </c>
      <c r="X17" s="129" t="e">
        <f t="shared" si="3"/>
        <v>#DIV/0!</v>
      </c>
      <c r="Y17" s="129" t="e">
        <f t="shared" si="3"/>
        <v>#DIV/0!</v>
      </c>
      <c r="Z17" s="129" t="e">
        <f t="shared" si="3"/>
        <v>#DIV/0!</v>
      </c>
      <c r="AA17" s="129" t="e">
        <f t="shared" si="3"/>
        <v>#DIV/0!</v>
      </c>
      <c r="AB17" s="129" t="e">
        <f t="shared" si="3"/>
        <v>#DIV/0!</v>
      </c>
      <c r="AC17" s="129" t="e">
        <f t="shared" si="3"/>
        <v>#DIV/0!</v>
      </c>
      <c r="AD17" s="129" t="e">
        <f t="shared" si="3"/>
        <v>#DIV/0!</v>
      </c>
      <c r="AE17" s="129" t="e">
        <f t="shared" si="3"/>
        <v>#DIV/0!</v>
      </c>
      <c r="AF17" s="129" t="e">
        <f t="shared" si="3"/>
        <v>#DIV/0!</v>
      </c>
      <c r="AG17" s="129" t="e">
        <f t="shared" si="3"/>
        <v>#DIV/0!</v>
      </c>
    </row>
    <row r="18" spans="1:42" s="127" customFormat="1">
      <c r="C18" s="128"/>
      <c r="D18" s="159" t="s">
        <v>4520</v>
      </c>
      <c r="F18" s="127" t="s">
        <v>55</v>
      </c>
      <c r="G18" s="129"/>
      <c r="H18" s="129"/>
      <c r="I18" s="129"/>
      <c r="J18" s="129"/>
      <c r="K18" s="129"/>
      <c r="L18" s="129"/>
      <c r="M18" s="129"/>
      <c r="N18" s="155">
        <f>AI18</f>
        <v>6.0241951460632904E-3</v>
      </c>
      <c r="O18" s="155">
        <f>AN18-AI18</f>
        <v>0.75450362795582671</v>
      </c>
      <c r="P18" s="129"/>
      <c r="Q18" s="129"/>
      <c r="R18" s="129"/>
      <c r="S18" s="129"/>
      <c r="T18" s="129"/>
      <c r="U18" s="129"/>
      <c r="V18" s="155">
        <f>AK18-AI18</f>
        <v>0.7685173049667432</v>
      </c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44">
        <v>-1</v>
      </c>
      <c r="AI18" s="135">
        <v>6.0241951460632904E-3</v>
      </c>
      <c r="AJ18" s="135">
        <v>8.5619208384597452E-4</v>
      </c>
      <c r="AK18" s="135">
        <v>0.77454150011280654</v>
      </c>
      <c r="AL18" s="135">
        <v>0.22545849988719383</v>
      </c>
      <c r="AM18" s="135">
        <v>9.5782782587900263E-4</v>
      </c>
      <c r="AN18" s="135">
        <v>0.76052782310189004</v>
      </c>
      <c r="AO18" s="135">
        <v>0.23947217689811004</v>
      </c>
      <c r="AP18" s="136">
        <f>IF(ISERROR(INDEX([1]biowin!$J:$J,MATCH(#REF!,[1]biowin!$A:$A,0))),-1,INDEX([1]biowin!$J:$J,MATCH(#REF!,[1]biowin!$A:$A,0)))</f>
        <v>-1</v>
      </c>
    </row>
    <row r="19" spans="1:42" s="127" customFormat="1">
      <c r="C19" s="128"/>
      <c r="D19" s="159" t="s">
        <v>4520</v>
      </c>
      <c r="F19" s="127" t="s">
        <v>56</v>
      </c>
      <c r="G19" s="129"/>
      <c r="H19" s="129"/>
      <c r="I19" s="129"/>
      <c r="J19" s="129"/>
      <c r="K19" s="129"/>
      <c r="L19" s="129"/>
      <c r="M19" s="129"/>
      <c r="N19" s="129">
        <f>N16</f>
        <v>24</v>
      </c>
      <c r="O19" s="129">
        <f>O16</f>
        <v>70</v>
      </c>
      <c r="P19" s="129"/>
      <c r="Q19" s="129"/>
      <c r="R19" s="129"/>
      <c r="S19" s="129"/>
      <c r="T19" s="129"/>
      <c r="U19" s="129"/>
      <c r="V19" s="129">
        <f>O19</f>
        <v>70</v>
      </c>
      <c r="W19" s="129">
        <f>O19</f>
        <v>70</v>
      </c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44"/>
      <c r="AI19" s="135"/>
      <c r="AJ19" s="135"/>
      <c r="AK19" s="135"/>
      <c r="AL19" s="135"/>
      <c r="AM19" s="135"/>
      <c r="AN19" s="135"/>
      <c r="AO19" s="135"/>
      <c r="AP19" s="136"/>
    </row>
    <row r="20" spans="1:42">
      <c r="A20" s="109" t="s">
        <v>57</v>
      </c>
      <c r="B20" s="109">
        <v>1986</v>
      </c>
      <c r="C20" s="110" t="s">
        <v>58</v>
      </c>
      <c r="D20" s="109" t="s">
        <v>4521</v>
      </c>
      <c r="E20" s="109" t="s">
        <v>63</v>
      </c>
      <c r="G20" s="117" t="s">
        <v>46</v>
      </c>
      <c r="H20" s="117" t="s">
        <v>46</v>
      </c>
      <c r="I20" s="117" t="s">
        <v>46</v>
      </c>
      <c r="J20" s="117" t="s">
        <v>46</v>
      </c>
      <c r="K20" s="117" t="s">
        <v>46</v>
      </c>
      <c r="L20" s="108" t="s">
        <v>46</v>
      </c>
      <c r="M20" s="108" t="s">
        <v>46</v>
      </c>
      <c r="N20" s="108" t="s">
        <v>46</v>
      </c>
      <c r="O20" s="109">
        <v>75</v>
      </c>
      <c r="P20" s="108" t="s">
        <v>46</v>
      </c>
      <c r="Q20" s="108" t="s">
        <v>46</v>
      </c>
      <c r="R20" s="108" t="s">
        <v>46</v>
      </c>
      <c r="S20" s="108" t="s">
        <v>46</v>
      </c>
      <c r="T20" s="108" t="s">
        <v>46</v>
      </c>
      <c r="U20" s="109">
        <v>75</v>
      </c>
      <c r="V20" s="108" t="s">
        <v>46</v>
      </c>
      <c r="W20" s="108" t="s">
        <v>46</v>
      </c>
      <c r="X20" s="108" t="s">
        <v>46</v>
      </c>
      <c r="Y20" s="108" t="s">
        <v>46</v>
      </c>
      <c r="Z20" s="108" t="s">
        <v>46</v>
      </c>
      <c r="AA20" s="108" t="s">
        <v>46</v>
      </c>
      <c r="AB20" s="108" t="s">
        <v>46</v>
      </c>
      <c r="AC20" s="108" t="s">
        <v>46</v>
      </c>
      <c r="AD20" s="108" t="s">
        <v>46</v>
      </c>
      <c r="AE20" s="108" t="s">
        <v>46</v>
      </c>
      <c r="AF20" s="108" t="s">
        <v>46</v>
      </c>
      <c r="AG20" s="108" t="s">
        <v>46</v>
      </c>
    </row>
    <row r="21" spans="1:42">
      <c r="A21" s="109" t="s">
        <v>57</v>
      </c>
      <c r="B21" s="109">
        <v>1986</v>
      </c>
      <c r="C21" s="110" t="s">
        <v>58</v>
      </c>
      <c r="D21" s="109" t="s">
        <v>4521</v>
      </c>
      <c r="E21" s="109" t="s">
        <v>63</v>
      </c>
      <c r="G21" s="117" t="s">
        <v>46</v>
      </c>
      <c r="H21" s="117" t="s">
        <v>46</v>
      </c>
      <c r="I21" s="117" t="s">
        <v>46</v>
      </c>
      <c r="J21" s="117" t="s">
        <v>46</v>
      </c>
      <c r="K21" s="117" t="s">
        <v>46</v>
      </c>
      <c r="L21" s="108" t="s">
        <v>46</v>
      </c>
      <c r="M21" s="108" t="s">
        <v>46</v>
      </c>
      <c r="N21" s="109">
        <v>37</v>
      </c>
      <c r="O21" s="108" t="s">
        <v>46</v>
      </c>
      <c r="P21" s="108" t="s">
        <v>46</v>
      </c>
      <c r="Q21" s="108" t="s">
        <v>46</v>
      </c>
      <c r="R21" s="108" t="s">
        <v>46</v>
      </c>
      <c r="S21" s="109">
        <v>37</v>
      </c>
      <c r="T21" s="108" t="s">
        <v>46</v>
      </c>
      <c r="U21" s="108" t="s">
        <v>46</v>
      </c>
      <c r="V21" s="108" t="s">
        <v>46</v>
      </c>
      <c r="W21" s="108" t="s">
        <v>46</v>
      </c>
      <c r="X21" s="108" t="s">
        <v>46</v>
      </c>
      <c r="Y21" s="108" t="s">
        <v>46</v>
      </c>
      <c r="Z21" s="108" t="s">
        <v>46</v>
      </c>
      <c r="AA21" s="108" t="s">
        <v>46</v>
      </c>
      <c r="AB21" s="108" t="s">
        <v>46</v>
      </c>
      <c r="AC21" s="108" t="s">
        <v>46</v>
      </c>
      <c r="AD21" s="108" t="s">
        <v>46</v>
      </c>
      <c r="AE21" s="108" t="s">
        <v>46</v>
      </c>
      <c r="AF21" s="108" t="s">
        <v>46</v>
      </c>
      <c r="AG21" s="108" t="s">
        <v>46</v>
      </c>
    </row>
    <row r="22" spans="1:42">
      <c r="A22" s="109" t="s">
        <v>57</v>
      </c>
      <c r="B22" s="109">
        <v>1986</v>
      </c>
      <c r="C22" s="110" t="s">
        <v>58</v>
      </c>
      <c r="D22" s="109" t="s">
        <v>4521</v>
      </c>
      <c r="E22" s="109" t="s">
        <v>63</v>
      </c>
      <c r="G22" s="117" t="s">
        <v>46</v>
      </c>
      <c r="H22" s="117" t="s">
        <v>46</v>
      </c>
      <c r="I22" s="117" t="s">
        <v>46</v>
      </c>
      <c r="J22" s="117" t="s">
        <v>46</v>
      </c>
      <c r="K22" s="117" t="s">
        <v>46</v>
      </c>
      <c r="L22" s="108" t="s">
        <v>46</v>
      </c>
      <c r="M22" s="108" t="s">
        <v>46</v>
      </c>
      <c r="N22" s="109">
        <v>89</v>
      </c>
      <c r="O22" s="108" t="s">
        <v>46</v>
      </c>
      <c r="P22" s="108" t="s">
        <v>46</v>
      </c>
      <c r="Q22" s="108" t="s">
        <v>46</v>
      </c>
      <c r="R22" s="108" t="s">
        <v>46</v>
      </c>
      <c r="S22" s="109">
        <v>89</v>
      </c>
      <c r="T22" s="108" t="s">
        <v>46</v>
      </c>
      <c r="U22" s="108" t="s">
        <v>46</v>
      </c>
      <c r="V22" s="108" t="s">
        <v>46</v>
      </c>
      <c r="W22" s="108" t="s">
        <v>46</v>
      </c>
      <c r="X22" s="108" t="s">
        <v>46</v>
      </c>
      <c r="Y22" s="108" t="s">
        <v>46</v>
      </c>
      <c r="Z22" s="108" t="s">
        <v>46</v>
      </c>
      <c r="AA22" s="108" t="s">
        <v>46</v>
      </c>
      <c r="AB22" s="108" t="s">
        <v>46</v>
      </c>
      <c r="AC22" s="108" t="s">
        <v>46</v>
      </c>
      <c r="AD22" s="108" t="s">
        <v>46</v>
      </c>
      <c r="AE22" s="108" t="s">
        <v>46</v>
      </c>
      <c r="AF22" s="108" t="s">
        <v>46</v>
      </c>
      <c r="AG22" s="108" t="s">
        <v>46</v>
      </c>
    </row>
    <row r="23" spans="1:42">
      <c r="A23" s="109" t="s">
        <v>57</v>
      </c>
      <c r="B23" s="109">
        <v>1986</v>
      </c>
      <c r="C23" s="110" t="s">
        <v>58</v>
      </c>
      <c r="D23" s="109" t="s">
        <v>4521</v>
      </c>
      <c r="E23" s="109" t="s">
        <v>63</v>
      </c>
      <c r="G23" s="117" t="s">
        <v>46</v>
      </c>
      <c r="H23" s="117" t="s">
        <v>46</v>
      </c>
      <c r="I23" s="117" t="s">
        <v>46</v>
      </c>
      <c r="J23" s="117" t="s">
        <v>46</v>
      </c>
      <c r="K23" s="117" t="s">
        <v>46</v>
      </c>
      <c r="L23" s="108" t="s">
        <v>46</v>
      </c>
      <c r="M23" s="108" t="s">
        <v>46</v>
      </c>
      <c r="N23" s="108" t="s">
        <v>46</v>
      </c>
      <c r="O23" s="108" t="s">
        <v>46</v>
      </c>
      <c r="P23" s="108" t="s">
        <v>46</v>
      </c>
      <c r="Q23" s="108" t="s">
        <v>46</v>
      </c>
      <c r="R23" s="108" t="s">
        <v>46</v>
      </c>
      <c r="S23" s="108" t="s">
        <v>46</v>
      </c>
      <c r="T23" s="108" t="s">
        <v>46</v>
      </c>
      <c r="U23" s="108" t="s">
        <v>46</v>
      </c>
      <c r="V23" s="108" t="s">
        <v>46</v>
      </c>
      <c r="W23" s="109">
        <v>77</v>
      </c>
      <c r="X23" s="108" t="s">
        <v>46</v>
      </c>
      <c r="Y23" s="108" t="s">
        <v>46</v>
      </c>
      <c r="Z23" s="108" t="s">
        <v>46</v>
      </c>
      <c r="AA23" s="108" t="s">
        <v>46</v>
      </c>
      <c r="AB23" s="108" t="s">
        <v>46</v>
      </c>
      <c r="AC23" s="108" t="s">
        <v>46</v>
      </c>
      <c r="AD23" s="108" t="s">
        <v>46</v>
      </c>
      <c r="AE23" s="108" t="s">
        <v>46</v>
      </c>
      <c r="AF23" s="108" t="s">
        <v>46</v>
      </c>
      <c r="AG23" s="108" t="s">
        <v>46</v>
      </c>
    </row>
    <row r="24" spans="1:42">
      <c r="A24" s="109" t="s">
        <v>57</v>
      </c>
      <c r="B24" s="109">
        <v>1986</v>
      </c>
      <c r="C24" s="110" t="s">
        <v>58</v>
      </c>
      <c r="D24" s="109" t="s">
        <v>4521</v>
      </c>
      <c r="E24" s="109" t="s">
        <v>63</v>
      </c>
      <c r="G24" s="117" t="s">
        <v>46</v>
      </c>
      <c r="H24" s="117" t="s">
        <v>46</v>
      </c>
      <c r="I24" s="117" t="s">
        <v>46</v>
      </c>
      <c r="J24" s="117" t="s">
        <v>46</v>
      </c>
      <c r="K24" s="117" t="s">
        <v>46</v>
      </c>
      <c r="L24" s="108" t="s">
        <v>46</v>
      </c>
      <c r="M24" s="108" t="s">
        <v>46</v>
      </c>
      <c r="N24" s="108" t="s">
        <v>46</v>
      </c>
      <c r="O24" s="108" t="s">
        <v>46</v>
      </c>
      <c r="P24" s="108" t="s">
        <v>46</v>
      </c>
      <c r="Q24" s="108" t="s">
        <v>46</v>
      </c>
      <c r="R24" s="108" t="s">
        <v>46</v>
      </c>
      <c r="S24" s="108" t="s">
        <v>46</v>
      </c>
      <c r="T24" s="108" t="s">
        <v>46</v>
      </c>
      <c r="U24" s="108" t="s">
        <v>46</v>
      </c>
      <c r="V24" s="108" t="s">
        <v>46</v>
      </c>
      <c r="W24" s="109">
        <v>87</v>
      </c>
      <c r="X24" s="108" t="s">
        <v>46</v>
      </c>
      <c r="Y24" s="108" t="s">
        <v>46</v>
      </c>
      <c r="Z24" s="108" t="s">
        <v>46</v>
      </c>
      <c r="AA24" s="108" t="s">
        <v>46</v>
      </c>
      <c r="AB24" s="108" t="s">
        <v>46</v>
      </c>
      <c r="AC24" s="108" t="s">
        <v>46</v>
      </c>
      <c r="AD24" s="108" t="s">
        <v>46</v>
      </c>
      <c r="AE24" s="108" t="s">
        <v>46</v>
      </c>
      <c r="AF24" s="108" t="s">
        <v>46</v>
      </c>
      <c r="AG24" s="108" t="s">
        <v>46</v>
      </c>
    </row>
    <row r="25" spans="1:42" s="127" customFormat="1">
      <c r="C25" s="128"/>
      <c r="D25" s="109" t="s">
        <v>4521</v>
      </c>
      <c r="F25" s="127" t="s">
        <v>52</v>
      </c>
      <c r="G25" s="129"/>
      <c r="H25" s="129"/>
      <c r="I25" s="129"/>
      <c r="J25" s="129"/>
      <c r="K25" s="129"/>
      <c r="L25" s="129"/>
      <c r="M25" s="129"/>
      <c r="N25" s="129">
        <f>AVERAGE(N20:N24)</f>
        <v>63</v>
      </c>
      <c r="O25" s="129">
        <f t="shared" ref="O25:AG25" si="4">AVERAGE(O20:O24)</f>
        <v>75</v>
      </c>
      <c r="P25" s="129" t="e">
        <f t="shared" si="4"/>
        <v>#DIV/0!</v>
      </c>
      <c r="Q25" s="129" t="e">
        <f t="shared" si="4"/>
        <v>#DIV/0!</v>
      </c>
      <c r="R25" s="129" t="e">
        <f t="shared" si="4"/>
        <v>#DIV/0!</v>
      </c>
      <c r="S25" s="129">
        <f t="shared" si="4"/>
        <v>63</v>
      </c>
      <c r="T25" s="129" t="e">
        <f t="shared" si="4"/>
        <v>#DIV/0!</v>
      </c>
      <c r="U25" s="129">
        <f t="shared" si="4"/>
        <v>75</v>
      </c>
      <c r="V25" s="129" t="e">
        <f t="shared" si="4"/>
        <v>#DIV/0!</v>
      </c>
      <c r="W25" s="129">
        <f t="shared" si="4"/>
        <v>82</v>
      </c>
      <c r="X25" s="129" t="e">
        <f t="shared" si="4"/>
        <v>#DIV/0!</v>
      </c>
      <c r="Y25" s="129" t="e">
        <f t="shared" si="4"/>
        <v>#DIV/0!</v>
      </c>
      <c r="Z25" s="129" t="e">
        <f t="shared" si="4"/>
        <v>#DIV/0!</v>
      </c>
      <c r="AA25" s="129" t="e">
        <f t="shared" si="4"/>
        <v>#DIV/0!</v>
      </c>
      <c r="AB25" s="129" t="e">
        <f t="shared" si="4"/>
        <v>#DIV/0!</v>
      </c>
      <c r="AC25" s="129" t="e">
        <f t="shared" si="4"/>
        <v>#DIV/0!</v>
      </c>
      <c r="AD25" s="129" t="e">
        <f t="shared" si="4"/>
        <v>#DIV/0!</v>
      </c>
      <c r="AE25" s="129" t="e">
        <f t="shared" si="4"/>
        <v>#DIV/0!</v>
      </c>
      <c r="AF25" s="129" t="e">
        <f t="shared" si="4"/>
        <v>#DIV/0!</v>
      </c>
      <c r="AG25" s="129" t="e">
        <f t="shared" si="4"/>
        <v>#DIV/0!</v>
      </c>
    </row>
    <row r="26" spans="1:42" s="127" customFormat="1">
      <c r="C26" s="128"/>
      <c r="D26" s="109" t="s">
        <v>4521</v>
      </c>
      <c r="F26" s="127" t="s">
        <v>53</v>
      </c>
      <c r="G26" s="129"/>
      <c r="H26" s="129"/>
      <c r="I26" s="129"/>
      <c r="J26" s="129"/>
      <c r="K26" s="129"/>
      <c r="L26" s="129"/>
      <c r="M26" s="129"/>
      <c r="N26" s="129">
        <f>STDEV((N20:N24))</f>
        <v>36.76955262170047</v>
      </c>
      <c r="O26" s="129" t="e">
        <f t="shared" ref="O26:AG26" si="5">STDEV((O20:O24))</f>
        <v>#DIV/0!</v>
      </c>
      <c r="P26" s="129" t="e">
        <f t="shared" si="5"/>
        <v>#DIV/0!</v>
      </c>
      <c r="Q26" s="129" t="e">
        <f t="shared" si="5"/>
        <v>#DIV/0!</v>
      </c>
      <c r="R26" s="129" t="e">
        <f t="shared" si="5"/>
        <v>#DIV/0!</v>
      </c>
      <c r="S26" s="129">
        <f t="shared" si="5"/>
        <v>36.76955262170047</v>
      </c>
      <c r="T26" s="129" t="e">
        <f t="shared" si="5"/>
        <v>#DIV/0!</v>
      </c>
      <c r="U26" s="129" t="e">
        <f t="shared" si="5"/>
        <v>#DIV/0!</v>
      </c>
      <c r="V26" s="129" t="e">
        <f t="shared" si="5"/>
        <v>#DIV/0!</v>
      </c>
      <c r="W26" s="129">
        <f t="shared" si="5"/>
        <v>7.0710678118654755</v>
      </c>
      <c r="X26" s="129" t="e">
        <f t="shared" si="5"/>
        <v>#DIV/0!</v>
      </c>
      <c r="Y26" s="129" t="e">
        <f t="shared" si="5"/>
        <v>#DIV/0!</v>
      </c>
      <c r="Z26" s="129" t="e">
        <f t="shared" si="5"/>
        <v>#DIV/0!</v>
      </c>
      <c r="AA26" s="129" t="e">
        <f t="shared" si="5"/>
        <v>#DIV/0!</v>
      </c>
      <c r="AB26" s="129" t="e">
        <f t="shared" si="5"/>
        <v>#DIV/0!</v>
      </c>
      <c r="AC26" s="129" t="e">
        <f t="shared" si="5"/>
        <v>#DIV/0!</v>
      </c>
      <c r="AD26" s="129" t="e">
        <f t="shared" si="5"/>
        <v>#DIV/0!</v>
      </c>
      <c r="AE26" s="129" t="e">
        <f t="shared" si="5"/>
        <v>#DIV/0!</v>
      </c>
      <c r="AF26" s="129" t="e">
        <f t="shared" si="5"/>
        <v>#DIV/0!</v>
      </c>
      <c r="AG26" s="129" t="e">
        <f t="shared" si="5"/>
        <v>#DIV/0!</v>
      </c>
    </row>
    <row r="27" spans="1:42" s="127" customFormat="1">
      <c r="C27" s="128"/>
      <c r="D27" s="109" t="s">
        <v>4521</v>
      </c>
      <c r="F27" s="127" t="s">
        <v>55</v>
      </c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51" t="s">
        <v>65</v>
      </c>
      <c r="AI27" s="127" t="s">
        <v>66</v>
      </c>
    </row>
    <row r="28" spans="1:42" s="127" customFormat="1">
      <c r="C28" s="128"/>
      <c r="D28" s="109" t="s">
        <v>4521</v>
      </c>
      <c r="F28" s="127" t="s">
        <v>56</v>
      </c>
      <c r="G28" s="129"/>
      <c r="H28" s="129"/>
      <c r="I28" s="129"/>
      <c r="J28" s="129"/>
      <c r="K28" s="129"/>
      <c r="L28" s="129"/>
      <c r="M28" s="129"/>
      <c r="N28" s="129">
        <f>N25</f>
        <v>63</v>
      </c>
      <c r="O28" s="129">
        <f>O25</f>
        <v>75</v>
      </c>
      <c r="P28" s="129"/>
      <c r="Q28" s="129"/>
      <c r="R28" s="129"/>
      <c r="S28" s="129"/>
      <c r="T28" s="129"/>
      <c r="U28" s="129"/>
      <c r="V28" s="129">
        <f>W28</f>
        <v>82</v>
      </c>
      <c r="W28" s="129">
        <f>W25</f>
        <v>82</v>
      </c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51"/>
    </row>
    <row r="29" spans="1:42">
      <c r="A29" s="109" t="s">
        <v>67</v>
      </c>
      <c r="B29" s="109">
        <v>2008</v>
      </c>
      <c r="C29" s="110" t="s">
        <v>68</v>
      </c>
      <c r="D29" s="159" t="s">
        <v>4522</v>
      </c>
      <c r="E29" s="108" t="s">
        <v>46</v>
      </c>
      <c r="F29" s="108"/>
      <c r="G29" s="117" t="s">
        <v>46</v>
      </c>
      <c r="H29" s="117" t="s">
        <v>46</v>
      </c>
      <c r="I29" s="117" t="s">
        <v>46</v>
      </c>
      <c r="J29" s="117" t="s">
        <v>46</v>
      </c>
      <c r="K29" s="117" t="s">
        <v>46</v>
      </c>
      <c r="L29" s="108" t="s">
        <v>46</v>
      </c>
      <c r="M29" s="108" t="s">
        <v>46</v>
      </c>
      <c r="N29" s="108" t="s">
        <v>46</v>
      </c>
      <c r="O29" s="108" t="s">
        <v>46</v>
      </c>
      <c r="P29" s="108" t="s">
        <v>46</v>
      </c>
      <c r="Q29" s="108" t="s">
        <v>46</v>
      </c>
      <c r="R29" s="108" t="s">
        <v>46</v>
      </c>
      <c r="S29" s="108" t="s">
        <v>46</v>
      </c>
      <c r="T29" s="108" t="s">
        <v>46</v>
      </c>
      <c r="U29" s="108" t="s">
        <v>46</v>
      </c>
      <c r="V29" s="108" t="s">
        <v>46</v>
      </c>
      <c r="W29" s="108" t="s">
        <v>46</v>
      </c>
      <c r="X29" s="108" t="s">
        <v>46</v>
      </c>
      <c r="Y29" s="108" t="s">
        <v>46</v>
      </c>
      <c r="Z29" s="108" t="s">
        <v>46</v>
      </c>
      <c r="AA29" s="108" t="s">
        <v>46</v>
      </c>
      <c r="AB29" s="108" t="s">
        <v>46</v>
      </c>
      <c r="AC29" s="109">
        <v>40</v>
      </c>
      <c r="AD29" s="108" t="s">
        <v>46</v>
      </c>
      <c r="AE29" s="108" t="s">
        <v>46</v>
      </c>
      <c r="AF29" s="108" t="s">
        <v>46</v>
      </c>
      <c r="AG29" s="108" t="s">
        <v>46</v>
      </c>
    </row>
    <row r="30" spans="1:42">
      <c r="A30" s="109" t="s">
        <v>70</v>
      </c>
      <c r="B30" s="109">
        <v>2021</v>
      </c>
      <c r="C30" s="110" t="s">
        <v>71</v>
      </c>
      <c r="D30" s="109" t="s">
        <v>4522</v>
      </c>
      <c r="E30" s="108" t="s">
        <v>46</v>
      </c>
      <c r="F30" s="108"/>
      <c r="G30" s="108" t="s">
        <v>46</v>
      </c>
      <c r="H30" s="108" t="s">
        <v>46</v>
      </c>
      <c r="I30" s="108" t="s">
        <v>46</v>
      </c>
      <c r="J30" s="108" t="s">
        <v>46</v>
      </c>
      <c r="K30" s="108" t="s">
        <v>46</v>
      </c>
      <c r="L30" s="108" t="s">
        <v>46</v>
      </c>
      <c r="M30" s="108" t="s">
        <v>46</v>
      </c>
      <c r="N30" s="108" t="s">
        <v>46</v>
      </c>
      <c r="O30" s="108" t="s">
        <v>46</v>
      </c>
      <c r="P30" s="108" t="s">
        <v>46</v>
      </c>
      <c r="Q30" s="108" t="s">
        <v>46</v>
      </c>
      <c r="R30" s="108" t="s">
        <v>46</v>
      </c>
      <c r="S30" s="108" t="s">
        <v>46</v>
      </c>
      <c r="T30" s="108" t="s">
        <v>46</v>
      </c>
      <c r="U30" s="108" t="s">
        <v>46</v>
      </c>
      <c r="V30" s="108" t="s">
        <v>46</v>
      </c>
      <c r="W30" s="108" t="s">
        <v>46</v>
      </c>
      <c r="X30" s="108" t="s">
        <v>46</v>
      </c>
      <c r="Y30" s="108" t="s">
        <v>46</v>
      </c>
      <c r="Z30" s="108" t="s">
        <v>46</v>
      </c>
      <c r="AA30" s="108" t="s">
        <v>46</v>
      </c>
      <c r="AB30" s="109">
        <v>68</v>
      </c>
      <c r="AC30" s="108" t="s">
        <v>46</v>
      </c>
      <c r="AD30" s="108" t="s">
        <v>46</v>
      </c>
      <c r="AE30" s="108" t="s">
        <v>46</v>
      </c>
      <c r="AF30" s="108" t="s">
        <v>46</v>
      </c>
      <c r="AG30" s="108" t="s">
        <v>46</v>
      </c>
    </row>
    <row r="31" spans="1:42">
      <c r="A31" s="109" t="s">
        <v>72</v>
      </c>
      <c r="B31" s="109">
        <v>2010</v>
      </c>
      <c r="C31" s="109" t="s">
        <v>73</v>
      </c>
      <c r="D31" s="109" t="s">
        <v>4522</v>
      </c>
      <c r="E31" s="108" t="s">
        <v>46</v>
      </c>
      <c r="F31" s="108"/>
      <c r="G31" s="117" t="s">
        <v>46</v>
      </c>
      <c r="H31" s="117" t="s">
        <v>46</v>
      </c>
      <c r="I31" s="117" t="s">
        <v>46</v>
      </c>
      <c r="J31" s="117" t="s">
        <v>46</v>
      </c>
      <c r="K31" s="117" t="s">
        <v>46</v>
      </c>
      <c r="L31" s="108" t="s">
        <v>46</v>
      </c>
      <c r="M31" s="108" t="s">
        <v>46</v>
      </c>
      <c r="N31" s="108" t="s">
        <v>46</v>
      </c>
      <c r="O31" s="109">
        <v>65</v>
      </c>
      <c r="P31" s="108" t="s">
        <v>46</v>
      </c>
      <c r="Q31" s="108" t="s">
        <v>46</v>
      </c>
      <c r="R31" s="108" t="s">
        <v>46</v>
      </c>
      <c r="S31" s="108" t="s">
        <v>46</v>
      </c>
      <c r="T31" s="108" t="s">
        <v>46</v>
      </c>
      <c r="U31" s="109">
        <v>65</v>
      </c>
      <c r="V31" s="108" t="s">
        <v>46</v>
      </c>
      <c r="W31" s="108" t="s">
        <v>46</v>
      </c>
      <c r="X31" s="108" t="s">
        <v>46</v>
      </c>
      <c r="Y31" s="108" t="s">
        <v>46</v>
      </c>
      <c r="Z31" s="108" t="s">
        <v>46</v>
      </c>
      <c r="AA31" s="108" t="s">
        <v>46</v>
      </c>
      <c r="AB31" s="108" t="s">
        <v>46</v>
      </c>
      <c r="AC31" s="108" t="s">
        <v>46</v>
      </c>
      <c r="AD31" s="108" t="s">
        <v>46</v>
      </c>
      <c r="AE31" s="108" t="s">
        <v>46</v>
      </c>
      <c r="AF31" s="108" t="s">
        <v>46</v>
      </c>
      <c r="AG31" s="108" t="s">
        <v>46</v>
      </c>
    </row>
    <row r="32" spans="1:42">
      <c r="A32" s="109" t="s">
        <v>67</v>
      </c>
      <c r="B32" s="109">
        <v>2008</v>
      </c>
      <c r="C32" s="110" t="s">
        <v>68</v>
      </c>
      <c r="D32" s="109" t="s">
        <v>4522</v>
      </c>
      <c r="E32" s="108" t="s">
        <v>46</v>
      </c>
      <c r="F32" s="108"/>
      <c r="G32" s="117" t="s">
        <v>46</v>
      </c>
      <c r="H32" s="117" t="s">
        <v>46</v>
      </c>
      <c r="I32" s="117" t="s">
        <v>46</v>
      </c>
      <c r="J32" s="117" t="s">
        <v>46</v>
      </c>
      <c r="K32" s="117" t="s">
        <v>46</v>
      </c>
      <c r="L32" s="108" t="s">
        <v>46</v>
      </c>
      <c r="M32" s="108" t="s">
        <v>46</v>
      </c>
      <c r="N32" s="108" t="s">
        <v>46</v>
      </c>
      <c r="O32" s="108" t="s">
        <v>46</v>
      </c>
      <c r="P32" s="108" t="s">
        <v>46</v>
      </c>
      <c r="Q32" s="108" t="s">
        <v>46</v>
      </c>
      <c r="R32" s="108" t="s">
        <v>46</v>
      </c>
      <c r="S32" s="108" t="s">
        <v>46</v>
      </c>
      <c r="T32" s="108" t="s">
        <v>46</v>
      </c>
      <c r="U32" s="108" t="s">
        <v>46</v>
      </c>
      <c r="V32" s="108" t="s">
        <v>46</v>
      </c>
      <c r="W32" s="108" t="s">
        <v>46</v>
      </c>
      <c r="X32" s="108" t="s">
        <v>46</v>
      </c>
      <c r="Y32" s="108" t="s">
        <v>46</v>
      </c>
      <c r="Z32" s="108" t="s">
        <v>46</v>
      </c>
      <c r="AA32" s="108" t="s">
        <v>46</v>
      </c>
      <c r="AB32" s="108" t="s">
        <v>46</v>
      </c>
      <c r="AC32" s="108" t="s">
        <v>46</v>
      </c>
      <c r="AD32" s="109">
        <v>75</v>
      </c>
      <c r="AE32" s="108" t="s">
        <v>46</v>
      </c>
      <c r="AF32" s="108" t="s">
        <v>46</v>
      </c>
      <c r="AG32" s="108" t="s">
        <v>46</v>
      </c>
    </row>
    <row r="33" spans="1:42" s="127" customFormat="1">
      <c r="C33" s="128"/>
      <c r="D33" s="127" t="s">
        <v>4522</v>
      </c>
      <c r="E33" s="129"/>
      <c r="F33" s="127" t="s">
        <v>52</v>
      </c>
      <c r="G33" s="129"/>
      <c r="H33" s="129"/>
      <c r="I33" s="129"/>
      <c r="J33" s="129"/>
      <c r="K33" s="129"/>
      <c r="L33" s="129"/>
      <c r="M33" s="129"/>
      <c r="N33" s="129" t="e">
        <f>AVERAGE(N29:N32)</f>
        <v>#DIV/0!</v>
      </c>
      <c r="O33" s="129">
        <f t="shared" ref="O33:AG33" si="6">AVERAGE(O29:O32)</f>
        <v>65</v>
      </c>
      <c r="P33" s="129" t="e">
        <f t="shared" si="6"/>
        <v>#DIV/0!</v>
      </c>
      <c r="Q33" s="129" t="e">
        <f t="shared" si="6"/>
        <v>#DIV/0!</v>
      </c>
      <c r="R33" s="129" t="e">
        <f t="shared" si="6"/>
        <v>#DIV/0!</v>
      </c>
      <c r="S33" s="129" t="e">
        <f t="shared" si="6"/>
        <v>#DIV/0!</v>
      </c>
      <c r="T33" s="129" t="e">
        <f t="shared" si="6"/>
        <v>#DIV/0!</v>
      </c>
      <c r="U33" s="129">
        <f t="shared" si="6"/>
        <v>65</v>
      </c>
      <c r="V33" s="129" t="e">
        <f t="shared" si="6"/>
        <v>#DIV/0!</v>
      </c>
      <c r="W33" s="129" t="e">
        <f t="shared" si="6"/>
        <v>#DIV/0!</v>
      </c>
      <c r="X33" s="129" t="e">
        <f t="shared" si="6"/>
        <v>#DIV/0!</v>
      </c>
      <c r="Y33" s="129" t="e">
        <f t="shared" si="6"/>
        <v>#DIV/0!</v>
      </c>
      <c r="Z33" s="129" t="e">
        <f t="shared" si="6"/>
        <v>#DIV/0!</v>
      </c>
      <c r="AA33" s="129" t="e">
        <f t="shared" si="6"/>
        <v>#DIV/0!</v>
      </c>
      <c r="AB33" s="129">
        <f t="shared" si="6"/>
        <v>68</v>
      </c>
      <c r="AC33" s="129">
        <f t="shared" si="6"/>
        <v>40</v>
      </c>
      <c r="AD33" s="129">
        <f t="shared" si="6"/>
        <v>75</v>
      </c>
      <c r="AE33" s="129" t="e">
        <f t="shared" si="6"/>
        <v>#DIV/0!</v>
      </c>
      <c r="AF33" s="129" t="e">
        <f t="shared" si="6"/>
        <v>#DIV/0!</v>
      </c>
      <c r="AG33" s="129" t="e">
        <f t="shared" si="6"/>
        <v>#DIV/0!</v>
      </c>
    </row>
    <row r="34" spans="1:42" s="127" customFormat="1">
      <c r="C34" s="128"/>
      <c r="D34" s="127" t="s">
        <v>4522</v>
      </c>
      <c r="E34" s="129"/>
      <c r="F34" s="127" t="s">
        <v>53</v>
      </c>
      <c r="G34" s="129"/>
      <c r="H34" s="129"/>
      <c r="I34" s="129"/>
      <c r="J34" s="129"/>
      <c r="K34" s="129"/>
      <c r="L34" s="129"/>
      <c r="M34" s="129"/>
      <c r="N34" s="129" t="e">
        <f>STDEV((N29:N32))</f>
        <v>#DIV/0!</v>
      </c>
      <c r="O34" s="129" t="e">
        <f t="shared" ref="O34:AG34" si="7">STDEV((O29:O32))</f>
        <v>#DIV/0!</v>
      </c>
      <c r="P34" s="129" t="e">
        <f t="shared" si="7"/>
        <v>#DIV/0!</v>
      </c>
      <c r="Q34" s="129" t="e">
        <f t="shared" si="7"/>
        <v>#DIV/0!</v>
      </c>
      <c r="R34" s="129" t="e">
        <f t="shared" si="7"/>
        <v>#DIV/0!</v>
      </c>
      <c r="S34" s="129" t="e">
        <f t="shared" si="7"/>
        <v>#DIV/0!</v>
      </c>
      <c r="T34" s="129" t="e">
        <f t="shared" si="7"/>
        <v>#DIV/0!</v>
      </c>
      <c r="U34" s="129" t="e">
        <f t="shared" si="7"/>
        <v>#DIV/0!</v>
      </c>
      <c r="V34" s="129" t="e">
        <f t="shared" si="7"/>
        <v>#DIV/0!</v>
      </c>
      <c r="W34" s="129" t="e">
        <f t="shared" si="7"/>
        <v>#DIV/0!</v>
      </c>
      <c r="X34" s="129" t="e">
        <f t="shared" si="7"/>
        <v>#DIV/0!</v>
      </c>
      <c r="Y34" s="129" t="e">
        <f t="shared" si="7"/>
        <v>#DIV/0!</v>
      </c>
      <c r="Z34" s="129" t="e">
        <f t="shared" si="7"/>
        <v>#DIV/0!</v>
      </c>
      <c r="AA34" s="129" t="e">
        <f t="shared" si="7"/>
        <v>#DIV/0!</v>
      </c>
      <c r="AB34" s="129" t="e">
        <f t="shared" si="7"/>
        <v>#DIV/0!</v>
      </c>
      <c r="AC34" s="129" t="e">
        <f t="shared" si="7"/>
        <v>#DIV/0!</v>
      </c>
      <c r="AD34" s="129" t="e">
        <f t="shared" si="7"/>
        <v>#DIV/0!</v>
      </c>
      <c r="AE34" s="129" t="e">
        <f t="shared" si="7"/>
        <v>#DIV/0!</v>
      </c>
      <c r="AF34" s="129" t="e">
        <f t="shared" si="7"/>
        <v>#DIV/0!</v>
      </c>
      <c r="AG34" s="129" t="e">
        <f t="shared" si="7"/>
        <v>#DIV/0!</v>
      </c>
    </row>
    <row r="35" spans="1:42" s="127" customFormat="1">
      <c r="C35" s="128"/>
      <c r="D35" s="127" t="s">
        <v>4522</v>
      </c>
      <c r="E35" s="129"/>
      <c r="F35" s="127" t="s">
        <v>55</v>
      </c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E35" s="129"/>
      <c r="AF35" s="129"/>
      <c r="AG35" s="129"/>
      <c r="AI35" s="127" t="s">
        <v>74</v>
      </c>
    </row>
    <row r="36" spans="1:42" s="127" customFormat="1">
      <c r="C36" s="128"/>
      <c r="D36" s="127" t="s">
        <v>4522</v>
      </c>
      <c r="E36" s="129"/>
      <c r="F36" s="127" t="s">
        <v>56</v>
      </c>
      <c r="G36" s="129"/>
      <c r="H36" s="129"/>
      <c r="I36" s="129"/>
      <c r="J36" s="129"/>
      <c r="K36" s="129"/>
      <c r="L36" s="129"/>
      <c r="M36" s="129"/>
      <c r="N36" s="156" t="s">
        <v>75</v>
      </c>
      <c r="O36" s="129">
        <f>O33</f>
        <v>65</v>
      </c>
      <c r="P36" s="129"/>
      <c r="Q36" s="129"/>
      <c r="R36" s="129"/>
      <c r="S36" s="129"/>
      <c r="T36" s="129"/>
      <c r="U36" s="129"/>
      <c r="V36" s="129">
        <f>O36</f>
        <v>65</v>
      </c>
      <c r="W36" s="129">
        <f>V36</f>
        <v>65</v>
      </c>
      <c r="X36" s="129"/>
      <c r="Y36" s="129"/>
      <c r="Z36" s="129"/>
      <c r="AA36" s="129"/>
      <c r="AB36" s="129"/>
      <c r="AC36" s="129"/>
      <c r="AE36" s="129"/>
      <c r="AF36" s="129"/>
      <c r="AG36" s="129"/>
    </row>
    <row r="37" spans="1:42">
      <c r="A37" s="109" t="s">
        <v>76</v>
      </c>
      <c r="B37" s="109">
        <v>2004</v>
      </c>
      <c r="C37" s="109" t="s">
        <v>77</v>
      </c>
      <c r="D37" s="109" t="s">
        <v>78</v>
      </c>
      <c r="E37" s="108" t="s">
        <v>46</v>
      </c>
      <c r="F37" s="108"/>
      <c r="G37" s="117" t="s">
        <v>46</v>
      </c>
      <c r="H37" s="117" t="s">
        <v>46</v>
      </c>
      <c r="I37" s="117" t="s">
        <v>46</v>
      </c>
      <c r="J37" s="117" t="s">
        <v>46</v>
      </c>
      <c r="K37" s="117" t="s">
        <v>46</v>
      </c>
      <c r="L37" s="108" t="s">
        <v>46</v>
      </c>
      <c r="M37" s="108" t="s">
        <v>46</v>
      </c>
      <c r="N37" s="108" t="s">
        <v>46</v>
      </c>
      <c r="O37" s="108" t="s">
        <v>46</v>
      </c>
      <c r="P37" s="108" t="s">
        <v>46</v>
      </c>
      <c r="Q37" s="108" t="s">
        <v>46</v>
      </c>
      <c r="R37" s="108" t="s">
        <v>46</v>
      </c>
      <c r="S37" s="108" t="s">
        <v>46</v>
      </c>
      <c r="T37" s="108" t="s">
        <v>46</v>
      </c>
      <c r="U37" s="108" t="s">
        <v>46</v>
      </c>
      <c r="V37" s="108" t="s">
        <v>46</v>
      </c>
      <c r="W37" s="108" t="s">
        <v>46</v>
      </c>
      <c r="X37" s="108" t="s">
        <v>46</v>
      </c>
      <c r="Y37" s="108" t="s">
        <v>46</v>
      </c>
      <c r="Z37" s="108" t="s">
        <v>46</v>
      </c>
      <c r="AA37" s="108" t="s">
        <v>46</v>
      </c>
      <c r="AB37" s="108" t="s">
        <v>46</v>
      </c>
      <c r="AC37" s="109">
        <v>71</v>
      </c>
      <c r="AD37" s="108" t="s">
        <v>46</v>
      </c>
      <c r="AE37" s="108" t="s">
        <v>46</v>
      </c>
      <c r="AF37" s="108" t="s">
        <v>46</v>
      </c>
      <c r="AG37" s="108" t="s">
        <v>46</v>
      </c>
    </row>
    <row r="38" spans="1:42">
      <c r="A38" s="109" t="s">
        <v>76</v>
      </c>
      <c r="B38" s="109">
        <v>2004</v>
      </c>
      <c r="C38" s="109" t="s">
        <v>77</v>
      </c>
      <c r="D38" s="109" t="s">
        <v>78</v>
      </c>
      <c r="E38" s="108" t="s">
        <v>46</v>
      </c>
      <c r="F38" s="108"/>
      <c r="G38" s="117" t="s">
        <v>46</v>
      </c>
      <c r="H38" s="117" t="s">
        <v>46</v>
      </c>
      <c r="I38" s="117" t="s">
        <v>46</v>
      </c>
      <c r="J38" s="117" t="s">
        <v>46</v>
      </c>
      <c r="K38" s="117" t="s">
        <v>46</v>
      </c>
      <c r="L38" s="108" t="s">
        <v>46</v>
      </c>
      <c r="M38" s="108" t="s">
        <v>46</v>
      </c>
      <c r="N38" s="108" t="s">
        <v>46</v>
      </c>
      <c r="O38" s="108" t="s">
        <v>46</v>
      </c>
      <c r="P38" s="108" t="s">
        <v>46</v>
      </c>
      <c r="Q38" s="108" t="s">
        <v>46</v>
      </c>
      <c r="R38" s="108" t="s">
        <v>46</v>
      </c>
      <c r="S38" s="108" t="s">
        <v>46</v>
      </c>
      <c r="T38" s="108" t="s">
        <v>46</v>
      </c>
      <c r="U38" s="108" t="s">
        <v>46</v>
      </c>
      <c r="V38" s="108" t="s">
        <v>46</v>
      </c>
      <c r="W38" s="108" t="s">
        <v>46</v>
      </c>
      <c r="X38" s="108" t="s">
        <v>46</v>
      </c>
      <c r="Y38" s="108" t="s">
        <v>46</v>
      </c>
      <c r="Z38" s="108" t="s">
        <v>46</v>
      </c>
      <c r="AA38" s="108" t="s">
        <v>46</v>
      </c>
      <c r="AB38" s="108" t="s">
        <v>46</v>
      </c>
      <c r="AC38" s="109">
        <v>86</v>
      </c>
      <c r="AD38" s="108" t="s">
        <v>46</v>
      </c>
      <c r="AE38" s="108" t="s">
        <v>46</v>
      </c>
      <c r="AF38" s="108" t="s">
        <v>46</v>
      </c>
      <c r="AG38" s="108" t="s">
        <v>46</v>
      </c>
    </row>
    <row r="39" spans="1:42">
      <c r="A39" s="109" t="s">
        <v>67</v>
      </c>
      <c r="B39" s="109">
        <v>2008</v>
      </c>
      <c r="C39" s="110" t="s">
        <v>68</v>
      </c>
      <c r="D39" s="109" t="s">
        <v>78</v>
      </c>
      <c r="E39" s="108" t="s">
        <v>46</v>
      </c>
      <c r="F39" s="108"/>
      <c r="G39" s="117" t="s">
        <v>46</v>
      </c>
      <c r="H39" s="117" t="s">
        <v>46</v>
      </c>
      <c r="I39" s="117" t="s">
        <v>46</v>
      </c>
      <c r="J39" s="117" t="s">
        <v>46</v>
      </c>
      <c r="K39" s="117" t="s">
        <v>46</v>
      </c>
      <c r="L39" s="108" t="s">
        <v>46</v>
      </c>
      <c r="M39" s="108" t="s">
        <v>46</v>
      </c>
      <c r="N39" s="108" t="s">
        <v>46</v>
      </c>
      <c r="O39" s="108" t="s">
        <v>46</v>
      </c>
      <c r="P39" s="108" t="s">
        <v>46</v>
      </c>
      <c r="Q39" s="108" t="s">
        <v>46</v>
      </c>
      <c r="R39" s="108" t="s">
        <v>46</v>
      </c>
      <c r="S39" s="108" t="s">
        <v>46</v>
      </c>
      <c r="T39" s="108" t="s">
        <v>46</v>
      </c>
      <c r="U39" s="108" t="s">
        <v>46</v>
      </c>
      <c r="V39" s="108" t="s">
        <v>46</v>
      </c>
      <c r="W39" s="108" t="s">
        <v>46</v>
      </c>
      <c r="X39" s="108" t="s">
        <v>46</v>
      </c>
      <c r="Y39" s="108" t="s">
        <v>46</v>
      </c>
      <c r="Z39" s="108" t="s">
        <v>46</v>
      </c>
      <c r="AA39" s="108" t="s">
        <v>46</v>
      </c>
      <c r="AB39" s="108" t="s">
        <v>46</v>
      </c>
      <c r="AC39" s="108" t="s">
        <v>46</v>
      </c>
      <c r="AD39" s="109">
        <v>85</v>
      </c>
      <c r="AE39" s="108" t="s">
        <v>46</v>
      </c>
      <c r="AF39" s="108" t="s">
        <v>46</v>
      </c>
      <c r="AG39" s="108" t="s">
        <v>46</v>
      </c>
    </row>
    <row r="40" spans="1:42">
      <c r="A40" s="109" t="s">
        <v>67</v>
      </c>
      <c r="B40" s="109">
        <v>2008</v>
      </c>
      <c r="C40" s="110" t="s">
        <v>68</v>
      </c>
      <c r="D40" s="109" t="s">
        <v>78</v>
      </c>
      <c r="E40" s="108" t="s">
        <v>46</v>
      </c>
      <c r="F40" s="108"/>
      <c r="G40" s="117" t="s">
        <v>46</v>
      </c>
      <c r="H40" s="117" t="s">
        <v>46</v>
      </c>
      <c r="I40" s="117" t="s">
        <v>46</v>
      </c>
      <c r="J40" s="117" t="s">
        <v>46</v>
      </c>
      <c r="K40" s="117" t="s">
        <v>46</v>
      </c>
      <c r="L40" s="108" t="s">
        <v>46</v>
      </c>
      <c r="M40" s="108" t="s">
        <v>46</v>
      </c>
      <c r="N40" s="108" t="s">
        <v>46</v>
      </c>
      <c r="O40" s="108" t="s">
        <v>46</v>
      </c>
      <c r="P40" s="108" t="s">
        <v>46</v>
      </c>
      <c r="Q40" s="108" t="s">
        <v>46</v>
      </c>
      <c r="R40" s="108" t="s">
        <v>46</v>
      </c>
      <c r="S40" s="108" t="s">
        <v>46</v>
      </c>
      <c r="T40" s="108" t="s">
        <v>46</v>
      </c>
      <c r="U40" s="108" t="s">
        <v>46</v>
      </c>
      <c r="V40" s="108" t="s">
        <v>46</v>
      </c>
      <c r="W40" s="108" t="s">
        <v>46</v>
      </c>
      <c r="X40" s="108" t="s">
        <v>46</v>
      </c>
      <c r="Y40" s="108" t="s">
        <v>46</v>
      </c>
      <c r="Z40" s="108" t="s">
        <v>46</v>
      </c>
      <c r="AA40" s="108" t="s">
        <v>46</v>
      </c>
      <c r="AB40" s="108" t="s">
        <v>46</v>
      </c>
      <c r="AC40" s="109">
        <v>100</v>
      </c>
      <c r="AD40" s="108" t="s">
        <v>46</v>
      </c>
      <c r="AE40" s="108" t="s">
        <v>46</v>
      </c>
      <c r="AF40" s="108" t="s">
        <v>46</v>
      </c>
      <c r="AG40" s="108" t="s">
        <v>46</v>
      </c>
    </row>
    <row r="41" spans="1:42" s="127" customFormat="1">
      <c r="C41" s="128"/>
      <c r="D41" s="127" t="s">
        <v>78</v>
      </c>
      <c r="E41" s="129"/>
      <c r="F41" s="127" t="s">
        <v>52</v>
      </c>
      <c r="G41" s="129"/>
      <c r="H41" s="129"/>
      <c r="I41" s="129"/>
      <c r="J41" s="129"/>
      <c r="K41" s="129"/>
      <c r="L41" s="129"/>
      <c r="M41" s="129"/>
      <c r="N41" s="129" t="e">
        <f>AVERAGE(N37:N40)</f>
        <v>#DIV/0!</v>
      </c>
      <c r="O41" s="129" t="e">
        <f t="shared" ref="O41:AG41" si="8">AVERAGE(O37:O40)</f>
        <v>#DIV/0!</v>
      </c>
      <c r="P41" s="129" t="e">
        <f t="shared" si="8"/>
        <v>#DIV/0!</v>
      </c>
      <c r="Q41" s="129" t="e">
        <f t="shared" si="8"/>
        <v>#DIV/0!</v>
      </c>
      <c r="R41" s="129" t="e">
        <f t="shared" si="8"/>
        <v>#DIV/0!</v>
      </c>
      <c r="S41" s="129" t="e">
        <f t="shared" si="8"/>
        <v>#DIV/0!</v>
      </c>
      <c r="T41" s="129" t="e">
        <f t="shared" si="8"/>
        <v>#DIV/0!</v>
      </c>
      <c r="U41" s="129" t="e">
        <f t="shared" si="8"/>
        <v>#DIV/0!</v>
      </c>
      <c r="V41" s="129" t="e">
        <f t="shared" si="8"/>
        <v>#DIV/0!</v>
      </c>
      <c r="W41" s="129" t="e">
        <f t="shared" si="8"/>
        <v>#DIV/0!</v>
      </c>
      <c r="X41" s="129" t="e">
        <f t="shared" si="8"/>
        <v>#DIV/0!</v>
      </c>
      <c r="Y41" s="129" t="e">
        <f t="shared" si="8"/>
        <v>#DIV/0!</v>
      </c>
      <c r="Z41" s="129" t="e">
        <f t="shared" si="8"/>
        <v>#DIV/0!</v>
      </c>
      <c r="AA41" s="129" t="e">
        <f t="shared" si="8"/>
        <v>#DIV/0!</v>
      </c>
      <c r="AB41" s="129" t="e">
        <f t="shared" si="8"/>
        <v>#DIV/0!</v>
      </c>
      <c r="AC41" s="129">
        <f t="shared" si="8"/>
        <v>85.666666666666671</v>
      </c>
      <c r="AD41" s="129">
        <f t="shared" si="8"/>
        <v>85</v>
      </c>
      <c r="AE41" s="129" t="e">
        <f t="shared" si="8"/>
        <v>#DIV/0!</v>
      </c>
      <c r="AF41" s="129" t="e">
        <f t="shared" si="8"/>
        <v>#DIV/0!</v>
      </c>
      <c r="AG41" s="129" t="e">
        <f t="shared" si="8"/>
        <v>#DIV/0!</v>
      </c>
    </row>
    <row r="42" spans="1:42" s="127" customFormat="1">
      <c r="C42" s="128"/>
      <c r="D42" s="127" t="s">
        <v>78</v>
      </c>
      <c r="E42" s="129"/>
      <c r="F42" s="127" t="s">
        <v>53</v>
      </c>
      <c r="G42" s="129"/>
      <c r="H42" s="129"/>
      <c r="I42" s="129"/>
      <c r="J42" s="129"/>
      <c r="K42" s="129"/>
      <c r="L42" s="129"/>
      <c r="M42" s="129"/>
      <c r="N42" s="129" t="e">
        <f>STDEV((N37:N40))</f>
        <v>#DIV/0!</v>
      </c>
      <c r="O42" s="129" t="e">
        <f t="shared" ref="O42:AG42" si="9">STDEV((O37:O40))</f>
        <v>#DIV/0!</v>
      </c>
      <c r="P42" s="129" t="e">
        <f t="shared" si="9"/>
        <v>#DIV/0!</v>
      </c>
      <c r="Q42" s="129" t="e">
        <f t="shared" si="9"/>
        <v>#DIV/0!</v>
      </c>
      <c r="R42" s="129" t="e">
        <f t="shared" si="9"/>
        <v>#DIV/0!</v>
      </c>
      <c r="S42" s="129" t="e">
        <f t="shared" si="9"/>
        <v>#DIV/0!</v>
      </c>
      <c r="T42" s="129" t="e">
        <f t="shared" si="9"/>
        <v>#DIV/0!</v>
      </c>
      <c r="U42" s="129" t="e">
        <f t="shared" si="9"/>
        <v>#DIV/0!</v>
      </c>
      <c r="V42" s="129" t="e">
        <f t="shared" si="9"/>
        <v>#DIV/0!</v>
      </c>
      <c r="W42" s="129" t="e">
        <f t="shared" si="9"/>
        <v>#DIV/0!</v>
      </c>
      <c r="X42" s="129" t="e">
        <f t="shared" si="9"/>
        <v>#DIV/0!</v>
      </c>
      <c r="Y42" s="129" t="e">
        <f t="shared" si="9"/>
        <v>#DIV/0!</v>
      </c>
      <c r="Z42" s="129" t="e">
        <f t="shared" si="9"/>
        <v>#DIV/0!</v>
      </c>
      <c r="AA42" s="129" t="e">
        <f t="shared" si="9"/>
        <v>#DIV/0!</v>
      </c>
      <c r="AB42" s="129" t="e">
        <f t="shared" si="9"/>
        <v>#DIV/0!</v>
      </c>
      <c r="AC42" s="129">
        <f t="shared" si="9"/>
        <v>14.502873278538083</v>
      </c>
      <c r="AD42" s="129" t="e">
        <f t="shared" si="9"/>
        <v>#DIV/0!</v>
      </c>
      <c r="AE42" s="129" t="e">
        <f t="shared" si="9"/>
        <v>#DIV/0!</v>
      </c>
      <c r="AF42" s="129" t="e">
        <f t="shared" si="9"/>
        <v>#DIV/0!</v>
      </c>
      <c r="AG42" s="129" t="e">
        <f t="shared" si="9"/>
        <v>#DIV/0!</v>
      </c>
    </row>
    <row r="43" spans="1:42" s="127" customFormat="1">
      <c r="C43" s="128"/>
      <c r="D43" s="127" t="s">
        <v>78</v>
      </c>
      <c r="E43" s="129"/>
      <c r="F43" s="127" t="s">
        <v>55</v>
      </c>
      <c r="G43" s="129"/>
      <c r="H43" s="129"/>
      <c r="I43" s="129"/>
      <c r="J43" s="129"/>
      <c r="K43" s="129"/>
      <c r="L43" s="129"/>
      <c r="M43" s="129"/>
      <c r="N43" s="155">
        <f>AI43</f>
        <v>0.53500000000000003</v>
      </c>
      <c r="O43" s="155">
        <f>AN43-AI43</f>
        <v>0.27799999999999991</v>
      </c>
      <c r="P43" s="129"/>
      <c r="Q43" s="129"/>
      <c r="R43" s="129"/>
      <c r="S43" s="129"/>
      <c r="T43" s="129"/>
      <c r="U43" s="129"/>
      <c r="V43" s="155">
        <f>AK43-AI43</f>
        <v>0.27600000000000002</v>
      </c>
      <c r="W43" s="129"/>
      <c r="X43" s="129"/>
      <c r="Y43" s="129"/>
      <c r="Z43" s="129"/>
      <c r="AA43" s="129"/>
      <c r="AB43" s="129"/>
      <c r="AD43" s="129"/>
      <c r="AE43" s="129"/>
      <c r="AF43" s="129"/>
      <c r="AG43" s="129"/>
      <c r="AH43" s="152">
        <v>2.7684931509999999</v>
      </c>
      <c r="AI43" s="153">
        <v>0.53500000000000003</v>
      </c>
      <c r="AJ43" s="153">
        <v>0.25600000000000001</v>
      </c>
      <c r="AK43" s="153">
        <v>0.81100000000000005</v>
      </c>
      <c r="AL43" s="153">
        <v>0.189</v>
      </c>
      <c r="AM43" s="153">
        <v>0.26600000000000001</v>
      </c>
      <c r="AN43" s="153">
        <v>0.81299999999999994</v>
      </c>
      <c r="AO43" s="153">
        <v>0.187</v>
      </c>
      <c r="AP43" s="154">
        <v>-1</v>
      </c>
    </row>
    <row r="44" spans="1:42" s="127" customFormat="1">
      <c r="C44" s="128"/>
      <c r="D44" s="127" t="s">
        <v>78</v>
      </c>
      <c r="E44" s="129"/>
      <c r="F44" s="127" t="s">
        <v>56</v>
      </c>
      <c r="G44" s="129"/>
      <c r="H44" s="129"/>
      <c r="I44" s="129"/>
      <c r="J44" s="129"/>
      <c r="K44" s="129"/>
      <c r="L44" s="129"/>
      <c r="M44" s="129"/>
      <c r="N44" s="155">
        <f>N43</f>
        <v>0.53500000000000003</v>
      </c>
      <c r="O44" s="155">
        <f>O43</f>
        <v>0.27799999999999991</v>
      </c>
      <c r="P44" s="129"/>
      <c r="Q44" s="129"/>
      <c r="R44" s="129"/>
      <c r="S44" s="129"/>
      <c r="T44" s="129"/>
      <c r="U44" s="129"/>
      <c r="V44" s="155">
        <f>V43</f>
        <v>0.27600000000000002</v>
      </c>
      <c r="W44" s="155">
        <f>V44</f>
        <v>0.27600000000000002</v>
      </c>
      <c r="X44" s="129"/>
      <c r="Y44" s="129"/>
      <c r="Z44" s="129"/>
      <c r="AA44" s="129"/>
      <c r="AB44" s="129"/>
      <c r="AD44" s="129"/>
      <c r="AE44" s="129"/>
      <c r="AF44" s="129"/>
      <c r="AG44" s="129"/>
      <c r="AH44" s="152"/>
      <c r="AI44" s="153"/>
      <c r="AJ44" s="153"/>
      <c r="AK44" s="153"/>
      <c r="AL44" s="153"/>
      <c r="AM44" s="153"/>
      <c r="AN44" s="153"/>
      <c r="AO44" s="153"/>
      <c r="AP44" s="154"/>
    </row>
    <row r="45" spans="1:42">
      <c r="A45" s="108" t="s">
        <v>79</v>
      </c>
      <c r="B45" s="108">
        <v>2017</v>
      </c>
      <c r="C45" s="110" t="s">
        <v>80</v>
      </c>
      <c r="D45" s="108" t="s">
        <v>4523</v>
      </c>
      <c r="E45" s="108" t="s">
        <v>82</v>
      </c>
      <c r="F45" s="108"/>
      <c r="G45" s="117" t="s">
        <v>83</v>
      </c>
      <c r="H45" s="117" t="s">
        <v>83</v>
      </c>
      <c r="I45" s="117" t="s">
        <v>83</v>
      </c>
      <c r="J45" s="117" t="s">
        <v>83</v>
      </c>
      <c r="K45" s="117" t="s">
        <v>83</v>
      </c>
      <c r="L45" s="108" t="s">
        <v>83</v>
      </c>
      <c r="M45" s="108">
        <v>100</v>
      </c>
      <c r="N45" s="108" t="s">
        <v>46</v>
      </c>
      <c r="O45" s="108" t="s">
        <v>46</v>
      </c>
      <c r="P45" s="108" t="s">
        <v>46</v>
      </c>
      <c r="Q45" s="108" t="s">
        <v>46</v>
      </c>
      <c r="R45" s="108" t="s">
        <v>46</v>
      </c>
      <c r="S45" s="108" t="s">
        <v>46</v>
      </c>
      <c r="T45" s="108" t="s">
        <v>46</v>
      </c>
      <c r="U45" s="108" t="s">
        <v>46</v>
      </c>
      <c r="V45" s="108" t="s">
        <v>46</v>
      </c>
      <c r="W45" s="108" t="s">
        <v>46</v>
      </c>
      <c r="X45" s="108" t="s">
        <v>46</v>
      </c>
      <c r="Y45" s="108" t="s">
        <v>46</v>
      </c>
      <c r="Z45" s="108" t="s">
        <v>46</v>
      </c>
      <c r="AA45" s="108" t="s">
        <v>46</v>
      </c>
      <c r="AB45" s="108" t="s">
        <v>46</v>
      </c>
      <c r="AC45" s="108" t="s">
        <v>46</v>
      </c>
      <c r="AD45" s="108" t="s">
        <v>46</v>
      </c>
      <c r="AE45" s="108" t="s">
        <v>46</v>
      </c>
      <c r="AF45" s="108" t="s">
        <v>46</v>
      </c>
      <c r="AG45" s="108" t="s">
        <v>46</v>
      </c>
    </row>
    <row r="46" spans="1:42">
      <c r="A46" s="108" t="s">
        <v>84</v>
      </c>
      <c r="B46" s="108">
        <v>2019</v>
      </c>
      <c r="C46" s="108" t="s">
        <v>85</v>
      </c>
      <c r="D46" s="108" t="s">
        <v>4523</v>
      </c>
      <c r="E46" s="108" t="s">
        <v>82</v>
      </c>
      <c r="F46" s="108"/>
      <c r="G46" s="117">
        <v>2012</v>
      </c>
      <c r="H46" s="117" t="s">
        <v>46</v>
      </c>
      <c r="I46" s="117" t="s">
        <v>86</v>
      </c>
      <c r="J46" s="117" t="s">
        <v>87</v>
      </c>
      <c r="K46" s="117">
        <v>390</v>
      </c>
      <c r="L46" s="108" t="s">
        <v>46</v>
      </c>
      <c r="M46" s="108" t="s">
        <v>46</v>
      </c>
      <c r="N46" s="108" t="s">
        <v>46</v>
      </c>
      <c r="O46" s="108" t="s">
        <v>46</v>
      </c>
      <c r="P46" s="108" t="s">
        <v>46</v>
      </c>
      <c r="Q46" s="108" t="s">
        <v>46</v>
      </c>
      <c r="R46" s="108" t="s">
        <v>46</v>
      </c>
      <c r="S46" s="108" t="s">
        <v>46</v>
      </c>
      <c r="T46" s="108" t="s">
        <v>46</v>
      </c>
      <c r="U46" s="108" t="s">
        <v>46</v>
      </c>
      <c r="V46" s="108" t="s">
        <v>46</v>
      </c>
      <c r="W46" s="108" t="s">
        <v>46</v>
      </c>
      <c r="X46" s="108" t="s">
        <v>46</v>
      </c>
      <c r="Y46" s="108" t="s">
        <v>46</v>
      </c>
      <c r="Z46" s="108" t="s">
        <v>46</v>
      </c>
      <c r="AA46" s="108" t="s">
        <v>46</v>
      </c>
      <c r="AB46" s="108" t="s">
        <v>46</v>
      </c>
      <c r="AC46" s="108" t="s">
        <v>46</v>
      </c>
      <c r="AD46" s="108" t="s">
        <v>46</v>
      </c>
      <c r="AE46" s="108" t="s">
        <v>46</v>
      </c>
      <c r="AF46" s="108" t="s">
        <v>46</v>
      </c>
      <c r="AG46" s="108" t="s">
        <v>46</v>
      </c>
    </row>
    <row r="47" spans="1:42">
      <c r="A47" s="108" t="s">
        <v>84</v>
      </c>
      <c r="B47" s="108">
        <v>2019</v>
      </c>
      <c r="C47" s="108" t="s">
        <v>85</v>
      </c>
      <c r="D47" s="108" t="s">
        <v>4523</v>
      </c>
      <c r="E47" s="108" t="s">
        <v>82</v>
      </c>
      <c r="F47" s="108"/>
      <c r="G47" s="117">
        <v>2013</v>
      </c>
      <c r="H47" s="117" t="s">
        <v>46</v>
      </c>
      <c r="I47" s="117" t="s">
        <v>88</v>
      </c>
      <c r="J47" s="117" t="s">
        <v>89</v>
      </c>
      <c r="K47" s="117">
        <v>630</v>
      </c>
      <c r="L47" s="108" t="s">
        <v>46</v>
      </c>
      <c r="M47" s="108" t="s">
        <v>46</v>
      </c>
      <c r="N47" s="108" t="s">
        <v>46</v>
      </c>
      <c r="O47" s="108" t="s">
        <v>46</v>
      </c>
      <c r="P47" s="108" t="s">
        <v>46</v>
      </c>
      <c r="Q47" s="108" t="s">
        <v>46</v>
      </c>
      <c r="R47" s="108" t="s">
        <v>46</v>
      </c>
      <c r="S47" s="108" t="s">
        <v>46</v>
      </c>
      <c r="T47" s="108" t="s">
        <v>46</v>
      </c>
      <c r="U47" s="108" t="s">
        <v>46</v>
      </c>
      <c r="V47" s="108" t="s">
        <v>46</v>
      </c>
      <c r="W47" s="108" t="s">
        <v>46</v>
      </c>
      <c r="X47" s="108" t="s">
        <v>46</v>
      </c>
      <c r="Y47" s="108" t="s">
        <v>46</v>
      </c>
      <c r="Z47" s="108" t="s">
        <v>46</v>
      </c>
      <c r="AA47" s="108" t="s">
        <v>46</v>
      </c>
      <c r="AB47" s="108" t="s">
        <v>46</v>
      </c>
      <c r="AC47" s="108" t="s">
        <v>46</v>
      </c>
      <c r="AD47" s="108" t="s">
        <v>46</v>
      </c>
      <c r="AE47" s="108" t="s">
        <v>46</v>
      </c>
      <c r="AF47" s="108" t="s">
        <v>46</v>
      </c>
      <c r="AG47" s="108" t="s">
        <v>46</v>
      </c>
    </row>
    <row r="48" spans="1:42">
      <c r="A48" s="108" t="s">
        <v>90</v>
      </c>
      <c r="B48" s="108" t="s">
        <v>46</v>
      </c>
      <c r="C48" s="108" t="s">
        <v>46</v>
      </c>
      <c r="D48" s="108" t="s">
        <v>4523</v>
      </c>
      <c r="E48" s="108" t="s">
        <v>82</v>
      </c>
      <c r="F48" s="108"/>
      <c r="G48" s="117" t="s">
        <v>46</v>
      </c>
      <c r="H48" s="117" t="s">
        <v>46</v>
      </c>
      <c r="I48" s="117" t="s">
        <v>91</v>
      </c>
      <c r="J48" s="117" t="s">
        <v>92</v>
      </c>
      <c r="K48" s="117">
        <v>20000</v>
      </c>
      <c r="L48" s="108" t="s">
        <v>46</v>
      </c>
      <c r="M48" s="108" t="s">
        <v>46</v>
      </c>
      <c r="N48" s="108" t="s">
        <v>46</v>
      </c>
      <c r="O48" s="108" t="s">
        <v>46</v>
      </c>
      <c r="P48" s="108" t="s">
        <v>46</v>
      </c>
      <c r="Q48" s="108" t="s">
        <v>46</v>
      </c>
      <c r="R48" s="108" t="s">
        <v>46</v>
      </c>
      <c r="S48" s="108" t="s">
        <v>46</v>
      </c>
      <c r="T48" s="108" t="s">
        <v>46</v>
      </c>
      <c r="U48" s="108" t="s">
        <v>46</v>
      </c>
      <c r="V48" s="108" t="s">
        <v>46</v>
      </c>
      <c r="W48" s="108" t="s">
        <v>46</v>
      </c>
      <c r="X48" s="108" t="s">
        <v>46</v>
      </c>
      <c r="Y48" s="108" t="s">
        <v>46</v>
      </c>
      <c r="Z48" s="108" t="s">
        <v>46</v>
      </c>
      <c r="AA48" s="108" t="s">
        <v>46</v>
      </c>
      <c r="AB48" s="108" t="s">
        <v>46</v>
      </c>
      <c r="AC48" s="108" t="s">
        <v>46</v>
      </c>
      <c r="AD48" s="108" t="s">
        <v>46</v>
      </c>
      <c r="AE48" s="108" t="s">
        <v>46</v>
      </c>
      <c r="AF48" s="108" t="s">
        <v>46</v>
      </c>
      <c r="AG48" s="108" t="s">
        <v>46</v>
      </c>
    </row>
    <row r="49" spans="1:33">
      <c r="A49" s="108" t="s">
        <v>90</v>
      </c>
      <c r="B49" s="108" t="s">
        <v>46</v>
      </c>
      <c r="C49" s="108" t="s">
        <v>46</v>
      </c>
      <c r="D49" s="108" t="s">
        <v>4523</v>
      </c>
      <c r="E49" s="108" t="s">
        <v>82</v>
      </c>
      <c r="F49" s="108"/>
      <c r="G49" s="117" t="s">
        <v>46</v>
      </c>
      <c r="H49" s="117" t="s">
        <v>46</v>
      </c>
      <c r="I49" s="117" t="s">
        <v>93</v>
      </c>
      <c r="J49" s="117" t="s">
        <v>94</v>
      </c>
      <c r="K49" s="117">
        <v>22000</v>
      </c>
      <c r="L49" s="108" t="s">
        <v>46</v>
      </c>
      <c r="M49" s="108" t="s">
        <v>46</v>
      </c>
      <c r="N49" s="108" t="s">
        <v>46</v>
      </c>
      <c r="O49" s="108" t="s">
        <v>46</v>
      </c>
      <c r="P49" s="108" t="s">
        <v>46</v>
      </c>
      <c r="Q49" s="108" t="s">
        <v>46</v>
      </c>
      <c r="R49" s="108" t="s">
        <v>46</v>
      </c>
      <c r="S49" s="108" t="s">
        <v>46</v>
      </c>
      <c r="T49" s="108" t="s">
        <v>46</v>
      </c>
      <c r="U49" s="108" t="s">
        <v>46</v>
      </c>
      <c r="V49" s="108" t="s">
        <v>46</v>
      </c>
      <c r="W49" s="108" t="s">
        <v>46</v>
      </c>
      <c r="X49" s="108" t="s">
        <v>46</v>
      </c>
      <c r="Y49" s="108" t="s">
        <v>46</v>
      </c>
      <c r="Z49" s="108" t="s">
        <v>46</v>
      </c>
      <c r="AA49" s="108" t="s">
        <v>46</v>
      </c>
      <c r="AB49" s="108" t="s">
        <v>46</v>
      </c>
      <c r="AC49" s="108" t="s">
        <v>46</v>
      </c>
      <c r="AD49" s="108" t="s">
        <v>46</v>
      </c>
      <c r="AE49" s="108" t="s">
        <v>46</v>
      </c>
      <c r="AF49" s="108" t="s">
        <v>46</v>
      </c>
      <c r="AG49" s="108" t="s">
        <v>46</v>
      </c>
    </row>
    <row r="50" spans="1:33">
      <c r="A50" s="108" t="s">
        <v>90</v>
      </c>
      <c r="B50" s="108" t="s">
        <v>46</v>
      </c>
      <c r="C50" s="108" t="s">
        <v>46</v>
      </c>
      <c r="D50" s="108" t="s">
        <v>4523</v>
      </c>
      <c r="E50" s="108" t="s">
        <v>82</v>
      </c>
      <c r="F50" s="108"/>
      <c r="G50" s="117" t="s">
        <v>46</v>
      </c>
      <c r="H50" s="117" t="s">
        <v>46</v>
      </c>
      <c r="I50" s="117" t="s">
        <v>95</v>
      </c>
      <c r="J50" s="117" t="s">
        <v>96</v>
      </c>
      <c r="K50" s="117">
        <v>16000</v>
      </c>
      <c r="L50" s="108" t="s">
        <v>46</v>
      </c>
      <c r="M50" s="108" t="s">
        <v>46</v>
      </c>
      <c r="N50" s="108" t="s">
        <v>46</v>
      </c>
      <c r="O50" s="108" t="s">
        <v>46</v>
      </c>
      <c r="P50" s="108" t="s">
        <v>46</v>
      </c>
      <c r="Q50" s="108" t="s">
        <v>46</v>
      </c>
      <c r="R50" s="108" t="s">
        <v>46</v>
      </c>
      <c r="S50" s="108" t="s">
        <v>46</v>
      </c>
      <c r="T50" s="108" t="s">
        <v>46</v>
      </c>
      <c r="U50" s="108" t="s">
        <v>46</v>
      </c>
      <c r="V50" s="108" t="s">
        <v>46</v>
      </c>
      <c r="W50" s="108" t="s">
        <v>46</v>
      </c>
      <c r="X50" s="108" t="s">
        <v>46</v>
      </c>
      <c r="Y50" s="108" t="s">
        <v>46</v>
      </c>
      <c r="Z50" s="108" t="s">
        <v>46</v>
      </c>
      <c r="AA50" s="108" t="s">
        <v>46</v>
      </c>
      <c r="AB50" s="108" t="s">
        <v>46</v>
      </c>
      <c r="AC50" s="108" t="s">
        <v>46</v>
      </c>
      <c r="AD50" s="108" t="s">
        <v>46</v>
      </c>
      <c r="AE50" s="108" t="s">
        <v>46</v>
      </c>
      <c r="AF50" s="108" t="s">
        <v>46</v>
      </c>
      <c r="AG50" s="108" t="s">
        <v>46</v>
      </c>
    </row>
    <row r="51" spans="1:33">
      <c r="A51" s="108" t="s">
        <v>97</v>
      </c>
      <c r="B51" s="108">
        <v>2015</v>
      </c>
      <c r="C51" s="108" t="s">
        <v>46</v>
      </c>
      <c r="D51" s="108" t="s">
        <v>4523</v>
      </c>
      <c r="E51" s="108" t="s">
        <v>82</v>
      </c>
      <c r="F51" s="108"/>
      <c r="G51" s="117" t="s">
        <v>46</v>
      </c>
      <c r="H51" s="117" t="s">
        <v>46</v>
      </c>
      <c r="I51" s="117" t="s">
        <v>98</v>
      </c>
      <c r="J51" s="117" t="s">
        <v>99</v>
      </c>
      <c r="K51" s="117">
        <v>12480</v>
      </c>
      <c r="L51" s="108" t="s">
        <v>46</v>
      </c>
      <c r="M51" s="108" t="s">
        <v>46</v>
      </c>
      <c r="N51" s="108" t="s">
        <v>46</v>
      </c>
      <c r="O51" s="108" t="s">
        <v>46</v>
      </c>
      <c r="P51" s="108" t="s">
        <v>46</v>
      </c>
      <c r="Q51" s="108" t="s">
        <v>46</v>
      </c>
      <c r="R51" s="108" t="s">
        <v>46</v>
      </c>
      <c r="S51" s="108" t="s">
        <v>46</v>
      </c>
      <c r="T51" s="108" t="s">
        <v>46</v>
      </c>
      <c r="U51" s="108" t="s">
        <v>46</v>
      </c>
      <c r="V51" s="108" t="s">
        <v>46</v>
      </c>
      <c r="W51" s="108" t="s">
        <v>46</v>
      </c>
      <c r="X51" s="108" t="s">
        <v>46</v>
      </c>
      <c r="Y51" s="108" t="s">
        <v>46</v>
      </c>
      <c r="Z51" s="108" t="s">
        <v>46</v>
      </c>
      <c r="AA51" s="108" t="s">
        <v>46</v>
      </c>
      <c r="AB51" s="108" t="s">
        <v>46</v>
      </c>
      <c r="AC51" s="108" t="s">
        <v>46</v>
      </c>
      <c r="AD51" s="108" t="s">
        <v>46</v>
      </c>
      <c r="AE51" s="108" t="s">
        <v>46</v>
      </c>
      <c r="AF51" s="108" t="s">
        <v>46</v>
      </c>
      <c r="AG51" s="108" t="s">
        <v>46</v>
      </c>
    </row>
    <row r="52" spans="1:33">
      <c r="A52" s="108" t="s">
        <v>97</v>
      </c>
      <c r="B52" s="108">
        <v>2015</v>
      </c>
      <c r="C52" s="108" t="s">
        <v>46</v>
      </c>
      <c r="D52" s="108" t="s">
        <v>4523</v>
      </c>
      <c r="E52" s="108" t="s">
        <v>82</v>
      </c>
      <c r="F52" s="108"/>
      <c r="G52" s="117" t="s">
        <v>46</v>
      </c>
      <c r="H52" s="117" t="s">
        <v>46</v>
      </c>
      <c r="I52" s="117" t="s">
        <v>100</v>
      </c>
      <c r="J52" s="117" t="s">
        <v>101</v>
      </c>
      <c r="K52" s="117">
        <v>7740</v>
      </c>
      <c r="L52" s="108" t="s">
        <v>46</v>
      </c>
      <c r="M52" s="108" t="s">
        <v>46</v>
      </c>
      <c r="N52" s="108" t="s">
        <v>46</v>
      </c>
      <c r="O52" s="108" t="s">
        <v>46</v>
      </c>
      <c r="P52" s="108" t="s">
        <v>46</v>
      </c>
      <c r="Q52" s="108" t="s">
        <v>46</v>
      </c>
      <c r="R52" s="108" t="s">
        <v>46</v>
      </c>
      <c r="S52" s="108" t="s">
        <v>46</v>
      </c>
      <c r="T52" s="108" t="s">
        <v>46</v>
      </c>
      <c r="U52" s="108" t="s">
        <v>46</v>
      </c>
      <c r="V52" s="108" t="s">
        <v>46</v>
      </c>
      <c r="W52" s="108" t="s">
        <v>46</v>
      </c>
      <c r="X52" s="108" t="s">
        <v>46</v>
      </c>
      <c r="Y52" s="108" t="s">
        <v>46</v>
      </c>
      <c r="Z52" s="108" t="s">
        <v>46</v>
      </c>
      <c r="AA52" s="108" t="s">
        <v>46</v>
      </c>
      <c r="AB52" s="108" t="s">
        <v>46</v>
      </c>
      <c r="AC52" s="108" t="s">
        <v>46</v>
      </c>
      <c r="AD52" s="108" t="s">
        <v>46</v>
      </c>
      <c r="AE52" s="108" t="s">
        <v>46</v>
      </c>
      <c r="AF52" s="108" t="s">
        <v>46</v>
      </c>
      <c r="AG52" s="108" t="s">
        <v>46</v>
      </c>
    </row>
    <row r="53" spans="1:33">
      <c r="A53" s="108" t="s">
        <v>97</v>
      </c>
      <c r="B53" s="108">
        <v>2015</v>
      </c>
      <c r="C53" s="108" t="s">
        <v>46</v>
      </c>
      <c r="D53" s="108" t="s">
        <v>4523</v>
      </c>
      <c r="E53" s="108" t="s">
        <v>82</v>
      </c>
      <c r="F53" s="108"/>
      <c r="G53" s="117" t="s">
        <v>46</v>
      </c>
      <c r="H53" s="117" t="s">
        <v>46</v>
      </c>
      <c r="I53" s="117" t="s">
        <v>102</v>
      </c>
      <c r="J53" s="117" t="s">
        <v>103</v>
      </c>
      <c r="K53" s="117">
        <v>1510</v>
      </c>
      <c r="L53" s="108" t="s">
        <v>46</v>
      </c>
      <c r="M53" s="108" t="s">
        <v>46</v>
      </c>
      <c r="N53" s="108" t="s">
        <v>46</v>
      </c>
      <c r="O53" s="108" t="s">
        <v>46</v>
      </c>
      <c r="P53" s="108" t="s">
        <v>46</v>
      </c>
      <c r="Q53" s="108" t="s">
        <v>46</v>
      </c>
      <c r="R53" s="108" t="s">
        <v>46</v>
      </c>
      <c r="S53" s="108" t="s">
        <v>46</v>
      </c>
      <c r="T53" s="108" t="s">
        <v>46</v>
      </c>
      <c r="U53" s="108" t="s">
        <v>46</v>
      </c>
      <c r="V53" s="108" t="s">
        <v>46</v>
      </c>
      <c r="W53" s="108" t="s">
        <v>46</v>
      </c>
      <c r="X53" s="108" t="s">
        <v>46</v>
      </c>
      <c r="Y53" s="108" t="s">
        <v>46</v>
      </c>
      <c r="Z53" s="108" t="s">
        <v>46</v>
      </c>
      <c r="AA53" s="108" t="s">
        <v>46</v>
      </c>
      <c r="AB53" s="108" t="s">
        <v>46</v>
      </c>
      <c r="AC53" s="108" t="s">
        <v>46</v>
      </c>
      <c r="AD53" s="108" t="s">
        <v>46</v>
      </c>
      <c r="AE53" s="108" t="s">
        <v>46</v>
      </c>
      <c r="AF53" s="108" t="s">
        <v>46</v>
      </c>
      <c r="AG53" s="108" t="s">
        <v>46</v>
      </c>
    </row>
    <row r="54" spans="1:33">
      <c r="A54" s="108" t="s">
        <v>97</v>
      </c>
      <c r="B54" s="108">
        <v>2015</v>
      </c>
      <c r="C54" s="108" t="s">
        <v>46</v>
      </c>
      <c r="D54" s="108" t="s">
        <v>4523</v>
      </c>
      <c r="E54" s="108" t="s">
        <v>82</v>
      </c>
      <c r="F54" s="108"/>
      <c r="G54" s="117" t="s">
        <v>46</v>
      </c>
      <c r="H54" s="117" t="s">
        <v>46</v>
      </c>
      <c r="I54" s="117" t="s">
        <v>104</v>
      </c>
      <c r="J54" s="117" t="s">
        <v>105</v>
      </c>
      <c r="K54" s="117">
        <v>580</v>
      </c>
      <c r="L54" s="108" t="s">
        <v>46</v>
      </c>
      <c r="M54" s="108" t="s">
        <v>46</v>
      </c>
      <c r="N54" s="108" t="s">
        <v>46</v>
      </c>
      <c r="O54" s="108" t="s">
        <v>46</v>
      </c>
      <c r="P54" s="108" t="s">
        <v>46</v>
      </c>
      <c r="Q54" s="108" t="s">
        <v>46</v>
      </c>
      <c r="R54" s="108" t="s">
        <v>46</v>
      </c>
      <c r="S54" s="108" t="s">
        <v>46</v>
      </c>
      <c r="T54" s="108" t="s">
        <v>46</v>
      </c>
      <c r="U54" s="108" t="s">
        <v>46</v>
      </c>
      <c r="V54" s="108" t="s">
        <v>46</v>
      </c>
      <c r="W54" s="108" t="s">
        <v>46</v>
      </c>
      <c r="X54" s="108" t="s">
        <v>46</v>
      </c>
      <c r="Y54" s="108" t="s">
        <v>46</v>
      </c>
      <c r="Z54" s="108" t="s">
        <v>46</v>
      </c>
      <c r="AA54" s="108" t="s">
        <v>46</v>
      </c>
      <c r="AB54" s="108" t="s">
        <v>46</v>
      </c>
      <c r="AC54" s="108" t="s">
        <v>46</v>
      </c>
      <c r="AD54" s="108" t="s">
        <v>46</v>
      </c>
      <c r="AE54" s="108" t="s">
        <v>46</v>
      </c>
      <c r="AF54" s="108" t="s">
        <v>46</v>
      </c>
      <c r="AG54" s="108" t="s">
        <v>46</v>
      </c>
    </row>
    <row r="55" spans="1:33">
      <c r="A55" s="108" t="s">
        <v>97</v>
      </c>
      <c r="B55" s="108">
        <v>2015</v>
      </c>
      <c r="C55" s="108" t="s">
        <v>46</v>
      </c>
      <c r="D55" s="108" t="s">
        <v>4523</v>
      </c>
      <c r="E55" s="108" t="s">
        <v>82</v>
      </c>
      <c r="F55" s="108"/>
      <c r="G55" s="117" t="s">
        <v>46</v>
      </c>
      <c r="H55" s="117" t="s">
        <v>46</v>
      </c>
      <c r="I55" s="117" t="s">
        <v>106</v>
      </c>
      <c r="J55" s="117" t="s">
        <v>107</v>
      </c>
      <c r="K55" s="117">
        <v>12680</v>
      </c>
      <c r="L55" s="108" t="s">
        <v>46</v>
      </c>
      <c r="M55" s="108" t="s">
        <v>46</v>
      </c>
      <c r="N55" s="108" t="s">
        <v>46</v>
      </c>
      <c r="O55" s="108" t="s">
        <v>46</v>
      </c>
      <c r="P55" s="108" t="s">
        <v>46</v>
      </c>
      <c r="Q55" s="108" t="s">
        <v>46</v>
      </c>
      <c r="R55" s="108" t="s">
        <v>46</v>
      </c>
      <c r="S55" s="108" t="s">
        <v>46</v>
      </c>
      <c r="T55" s="108" t="s">
        <v>46</v>
      </c>
      <c r="U55" s="108" t="s">
        <v>46</v>
      </c>
      <c r="V55" s="108" t="s">
        <v>46</v>
      </c>
      <c r="W55" s="108" t="s">
        <v>46</v>
      </c>
      <c r="X55" s="108" t="s">
        <v>46</v>
      </c>
      <c r="Y55" s="108" t="s">
        <v>46</v>
      </c>
      <c r="Z55" s="108" t="s">
        <v>46</v>
      </c>
      <c r="AA55" s="108" t="s">
        <v>46</v>
      </c>
      <c r="AB55" s="108" t="s">
        <v>46</v>
      </c>
      <c r="AC55" s="108" t="s">
        <v>46</v>
      </c>
      <c r="AD55" s="108" t="s">
        <v>46</v>
      </c>
      <c r="AE55" s="108" t="s">
        <v>46</v>
      </c>
      <c r="AF55" s="108" t="s">
        <v>46</v>
      </c>
      <c r="AG55" s="108" t="s">
        <v>46</v>
      </c>
    </row>
    <row r="56" spans="1:33">
      <c r="A56" s="108" t="s">
        <v>97</v>
      </c>
      <c r="B56" s="108">
        <v>2015</v>
      </c>
      <c r="C56" s="108" t="s">
        <v>46</v>
      </c>
      <c r="D56" s="108" t="s">
        <v>4523</v>
      </c>
      <c r="E56" s="108" t="s">
        <v>82</v>
      </c>
      <c r="F56" s="108"/>
      <c r="G56" s="117" t="s">
        <v>46</v>
      </c>
      <c r="H56" s="117" t="s">
        <v>46</v>
      </c>
      <c r="I56" s="117" t="s">
        <v>108</v>
      </c>
      <c r="J56" s="117" t="s">
        <v>109</v>
      </c>
      <c r="K56" s="117">
        <v>7850</v>
      </c>
      <c r="L56" s="108" t="s">
        <v>46</v>
      </c>
      <c r="M56" s="108" t="s">
        <v>46</v>
      </c>
      <c r="N56" s="108" t="s">
        <v>46</v>
      </c>
      <c r="O56" s="108" t="s">
        <v>46</v>
      </c>
      <c r="P56" s="108" t="s">
        <v>46</v>
      </c>
      <c r="Q56" s="108" t="s">
        <v>46</v>
      </c>
      <c r="R56" s="108" t="s">
        <v>46</v>
      </c>
      <c r="S56" s="108" t="s">
        <v>46</v>
      </c>
      <c r="T56" s="108" t="s">
        <v>46</v>
      </c>
      <c r="U56" s="108" t="s">
        <v>46</v>
      </c>
      <c r="V56" s="108" t="s">
        <v>46</v>
      </c>
      <c r="W56" s="108" t="s">
        <v>46</v>
      </c>
      <c r="X56" s="108" t="s">
        <v>46</v>
      </c>
      <c r="Y56" s="108" t="s">
        <v>46</v>
      </c>
      <c r="Z56" s="108" t="s">
        <v>46</v>
      </c>
      <c r="AA56" s="108" t="s">
        <v>46</v>
      </c>
      <c r="AB56" s="108" t="s">
        <v>46</v>
      </c>
      <c r="AC56" s="108" t="s">
        <v>46</v>
      </c>
      <c r="AD56" s="108" t="s">
        <v>46</v>
      </c>
      <c r="AE56" s="108" t="s">
        <v>46</v>
      </c>
      <c r="AF56" s="108" t="s">
        <v>46</v>
      </c>
      <c r="AG56" s="108" t="s">
        <v>46</v>
      </c>
    </row>
    <row r="57" spans="1:33">
      <c r="A57" s="108" t="s">
        <v>97</v>
      </c>
      <c r="B57" s="108">
        <v>2015</v>
      </c>
      <c r="C57" s="108" t="s">
        <v>46</v>
      </c>
      <c r="D57" s="108" t="s">
        <v>4523</v>
      </c>
      <c r="E57" s="108" t="s">
        <v>82</v>
      </c>
      <c r="F57" s="108"/>
      <c r="G57" s="117" t="s">
        <v>46</v>
      </c>
      <c r="H57" s="117" t="s">
        <v>46</v>
      </c>
      <c r="I57" s="117" t="s">
        <v>110</v>
      </c>
      <c r="J57" s="117" t="s">
        <v>111</v>
      </c>
      <c r="K57" s="117">
        <v>1630</v>
      </c>
      <c r="L57" s="108" t="s">
        <v>46</v>
      </c>
      <c r="M57" s="108" t="s">
        <v>46</v>
      </c>
      <c r="N57" s="108" t="s">
        <v>46</v>
      </c>
      <c r="O57" s="108" t="s">
        <v>46</v>
      </c>
      <c r="P57" s="108" t="s">
        <v>46</v>
      </c>
      <c r="Q57" s="108" t="s">
        <v>46</v>
      </c>
      <c r="R57" s="108" t="s">
        <v>46</v>
      </c>
      <c r="S57" s="108" t="s">
        <v>46</v>
      </c>
      <c r="T57" s="108" t="s">
        <v>46</v>
      </c>
      <c r="U57" s="108" t="s">
        <v>46</v>
      </c>
      <c r="V57" s="108" t="s">
        <v>46</v>
      </c>
      <c r="W57" s="108" t="s">
        <v>46</v>
      </c>
      <c r="X57" s="108" t="s">
        <v>46</v>
      </c>
      <c r="Y57" s="108" t="s">
        <v>46</v>
      </c>
      <c r="Z57" s="108" t="s">
        <v>46</v>
      </c>
      <c r="AA57" s="108" t="s">
        <v>46</v>
      </c>
      <c r="AB57" s="108" t="s">
        <v>46</v>
      </c>
      <c r="AC57" s="108" t="s">
        <v>46</v>
      </c>
      <c r="AD57" s="108" t="s">
        <v>46</v>
      </c>
      <c r="AE57" s="108" t="s">
        <v>46</v>
      </c>
      <c r="AF57" s="108" t="s">
        <v>46</v>
      </c>
      <c r="AG57" s="108" t="s">
        <v>46</v>
      </c>
    </row>
    <row r="58" spans="1:33">
      <c r="A58" s="108" t="s">
        <v>97</v>
      </c>
      <c r="B58" s="108">
        <v>2015</v>
      </c>
      <c r="C58" s="108" t="s">
        <v>46</v>
      </c>
      <c r="D58" s="108" t="s">
        <v>4523</v>
      </c>
      <c r="E58" s="108" t="s">
        <v>82</v>
      </c>
      <c r="F58" s="108"/>
      <c r="G58" s="117" t="s">
        <v>46</v>
      </c>
      <c r="H58" s="117" t="s">
        <v>46</v>
      </c>
      <c r="I58" s="117" t="s">
        <v>112</v>
      </c>
      <c r="J58" s="117" t="s">
        <v>113</v>
      </c>
      <c r="K58" s="117">
        <v>640</v>
      </c>
      <c r="L58" s="108" t="s">
        <v>46</v>
      </c>
      <c r="M58" s="108" t="s">
        <v>46</v>
      </c>
      <c r="N58" s="108" t="s">
        <v>46</v>
      </c>
      <c r="O58" s="108" t="s">
        <v>46</v>
      </c>
      <c r="P58" s="108" t="s">
        <v>46</v>
      </c>
      <c r="Q58" s="108" t="s">
        <v>46</v>
      </c>
      <c r="R58" s="108" t="s">
        <v>46</v>
      </c>
      <c r="S58" s="108" t="s">
        <v>46</v>
      </c>
      <c r="T58" s="108" t="s">
        <v>46</v>
      </c>
      <c r="U58" s="108" t="s">
        <v>46</v>
      </c>
      <c r="V58" s="108" t="s">
        <v>46</v>
      </c>
      <c r="W58" s="108" t="s">
        <v>46</v>
      </c>
      <c r="X58" s="108" t="s">
        <v>46</v>
      </c>
      <c r="Y58" s="108" t="s">
        <v>46</v>
      </c>
      <c r="Z58" s="108" t="s">
        <v>46</v>
      </c>
      <c r="AA58" s="108" t="s">
        <v>46</v>
      </c>
      <c r="AB58" s="108" t="s">
        <v>46</v>
      </c>
      <c r="AC58" s="108" t="s">
        <v>46</v>
      </c>
      <c r="AD58" s="108" t="s">
        <v>46</v>
      </c>
      <c r="AE58" s="108" t="s">
        <v>46</v>
      </c>
      <c r="AF58" s="108" t="s">
        <v>46</v>
      </c>
      <c r="AG58" s="108" t="s">
        <v>46</v>
      </c>
    </row>
    <row r="59" spans="1:33">
      <c r="A59" s="108" t="s">
        <v>97</v>
      </c>
      <c r="B59" s="108">
        <v>2015</v>
      </c>
      <c r="C59" s="108" t="s">
        <v>46</v>
      </c>
      <c r="D59" s="108" t="s">
        <v>4523</v>
      </c>
      <c r="E59" s="108" t="s">
        <v>82</v>
      </c>
      <c r="F59" s="108"/>
      <c r="G59" s="117" t="s">
        <v>46</v>
      </c>
      <c r="H59" s="117" t="s">
        <v>46</v>
      </c>
      <c r="I59" s="117" t="s">
        <v>114</v>
      </c>
      <c r="J59" s="117" t="s">
        <v>115</v>
      </c>
      <c r="K59" s="117">
        <v>11870</v>
      </c>
      <c r="L59" s="108" t="s">
        <v>46</v>
      </c>
      <c r="M59" s="108" t="s">
        <v>46</v>
      </c>
      <c r="N59" s="108" t="s">
        <v>46</v>
      </c>
      <c r="O59" s="108" t="s">
        <v>46</v>
      </c>
      <c r="P59" s="108" t="s">
        <v>46</v>
      </c>
      <c r="Q59" s="108" t="s">
        <v>46</v>
      </c>
      <c r="R59" s="108" t="s">
        <v>46</v>
      </c>
      <c r="S59" s="108" t="s">
        <v>46</v>
      </c>
      <c r="T59" s="108" t="s">
        <v>46</v>
      </c>
      <c r="U59" s="108" t="s">
        <v>46</v>
      </c>
      <c r="V59" s="108" t="s">
        <v>46</v>
      </c>
      <c r="W59" s="108" t="s">
        <v>46</v>
      </c>
      <c r="X59" s="108" t="s">
        <v>46</v>
      </c>
      <c r="Y59" s="108" t="s">
        <v>46</v>
      </c>
      <c r="Z59" s="108" t="s">
        <v>46</v>
      </c>
      <c r="AA59" s="108" t="s">
        <v>46</v>
      </c>
      <c r="AB59" s="108" t="s">
        <v>46</v>
      </c>
      <c r="AC59" s="108" t="s">
        <v>46</v>
      </c>
      <c r="AD59" s="108" t="s">
        <v>46</v>
      </c>
      <c r="AE59" s="108" t="s">
        <v>46</v>
      </c>
      <c r="AF59" s="108" t="s">
        <v>46</v>
      </c>
      <c r="AG59" s="108" t="s">
        <v>46</v>
      </c>
    </row>
    <row r="60" spans="1:33">
      <c r="A60" s="108" t="s">
        <v>97</v>
      </c>
      <c r="B60" s="108">
        <v>2015</v>
      </c>
      <c r="C60" s="108" t="s">
        <v>46</v>
      </c>
      <c r="D60" s="108" t="s">
        <v>4523</v>
      </c>
      <c r="E60" s="108" t="s">
        <v>82</v>
      </c>
      <c r="F60" s="108"/>
      <c r="G60" s="117" t="s">
        <v>46</v>
      </c>
      <c r="H60" s="117" t="s">
        <v>46</v>
      </c>
      <c r="I60" s="117" t="s">
        <v>116</v>
      </c>
      <c r="J60" s="117" t="s">
        <v>117</v>
      </c>
      <c r="K60" s="117">
        <v>8290</v>
      </c>
      <c r="L60" s="108" t="s">
        <v>46</v>
      </c>
      <c r="M60" s="108" t="s">
        <v>46</v>
      </c>
      <c r="N60" s="108" t="s">
        <v>46</v>
      </c>
      <c r="O60" s="108" t="s">
        <v>46</v>
      </c>
      <c r="P60" s="108" t="s">
        <v>46</v>
      </c>
      <c r="Q60" s="108" t="s">
        <v>46</v>
      </c>
      <c r="R60" s="108" t="s">
        <v>46</v>
      </c>
      <c r="S60" s="108" t="s">
        <v>46</v>
      </c>
      <c r="T60" s="108" t="s">
        <v>46</v>
      </c>
      <c r="U60" s="108" t="s">
        <v>46</v>
      </c>
      <c r="V60" s="108" t="s">
        <v>46</v>
      </c>
      <c r="W60" s="108" t="s">
        <v>46</v>
      </c>
      <c r="X60" s="108" t="s">
        <v>46</v>
      </c>
      <c r="Y60" s="108" t="s">
        <v>46</v>
      </c>
      <c r="Z60" s="108" t="s">
        <v>46</v>
      </c>
      <c r="AA60" s="108" t="s">
        <v>46</v>
      </c>
      <c r="AB60" s="108" t="s">
        <v>46</v>
      </c>
      <c r="AC60" s="108" t="s">
        <v>46</v>
      </c>
      <c r="AD60" s="108" t="s">
        <v>46</v>
      </c>
      <c r="AE60" s="108" t="s">
        <v>46</v>
      </c>
      <c r="AF60" s="108" t="s">
        <v>46</v>
      </c>
      <c r="AG60" s="108" t="s">
        <v>46</v>
      </c>
    </row>
    <row r="61" spans="1:33">
      <c r="A61" s="108" t="s">
        <v>97</v>
      </c>
      <c r="B61" s="108">
        <v>2015</v>
      </c>
      <c r="C61" s="108" t="s">
        <v>46</v>
      </c>
      <c r="D61" s="108" t="s">
        <v>4523</v>
      </c>
      <c r="E61" s="108" t="s">
        <v>82</v>
      </c>
      <c r="F61" s="108"/>
      <c r="G61" s="117" t="s">
        <v>46</v>
      </c>
      <c r="H61" s="117" t="s">
        <v>46</v>
      </c>
      <c r="I61" s="117" t="s">
        <v>118</v>
      </c>
      <c r="J61" s="117" t="s">
        <v>119</v>
      </c>
      <c r="K61" s="117">
        <v>1730</v>
      </c>
      <c r="L61" s="108" t="s">
        <v>46</v>
      </c>
      <c r="M61" s="108" t="s">
        <v>46</v>
      </c>
      <c r="N61" s="108" t="s">
        <v>46</v>
      </c>
      <c r="O61" s="108" t="s">
        <v>46</v>
      </c>
      <c r="P61" s="108" t="s">
        <v>46</v>
      </c>
      <c r="Q61" s="108" t="s">
        <v>46</v>
      </c>
      <c r="R61" s="108" t="s">
        <v>46</v>
      </c>
      <c r="S61" s="108" t="s">
        <v>46</v>
      </c>
      <c r="T61" s="108" t="s">
        <v>46</v>
      </c>
      <c r="U61" s="108" t="s">
        <v>46</v>
      </c>
      <c r="V61" s="108" t="s">
        <v>46</v>
      </c>
      <c r="W61" s="108" t="s">
        <v>46</v>
      </c>
      <c r="X61" s="108" t="s">
        <v>46</v>
      </c>
      <c r="Y61" s="108" t="s">
        <v>46</v>
      </c>
      <c r="Z61" s="108" t="s">
        <v>46</v>
      </c>
      <c r="AA61" s="108" t="s">
        <v>46</v>
      </c>
      <c r="AB61" s="108" t="s">
        <v>46</v>
      </c>
      <c r="AC61" s="108" t="s">
        <v>46</v>
      </c>
      <c r="AD61" s="108" t="s">
        <v>46</v>
      </c>
      <c r="AE61" s="108" t="s">
        <v>46</v>
      </c>
      <c r="AF61" s="108" t="s">
        <v>46</v>
      </c>
      <c r="AG61" s="108" t="s">
        <v>46</v>
      </c>
    </row>
    <row r="62" spans="1:33">
      <c r="A62" s="108" t="s">
        <v>97</v>
      </c>
      <c r="B62" s="108">
        <v>2015</v>
      </c>
      <c r="C62" s="108" t="s">
        <v>46</v>
      </c>
      <c r="D62" s="108" t="s">
        <v>4523</v>
      </c>
      <c r="E62" s="108" t="s">
        <v>82</v>
      </c>
      <c r="F62" s="108"/>
      <c r="G62" s="117" t="s">
        <v>46</v>
      </c>
      <c r="H62" s="117" t="s">
        <v>46</v>
      </c>
      <c r="I62" s="117" t="s">
        <v>120</v>
      </c>
      <c r="J62" s="117" t="s">
        <v>121</v>
      </c>
      <c r="K62" s="117">
        <v>700</v>
      </c>
      <c r="L62" s="108" t="s">
        <v>46</v>
      </c>
      <c r="M62" s="108" t="s">
        <v>46</v>
      </c>
      <c r="N62" s="108" t="s">
        <v>46</v>
      </c>
      <c r="O62" s="108" t="s">
        <v>46</v>
      </c>
      <c r="P62" s="108" t="s">
        <v>46</v>
      </c>
      <c r="Q62" s="108" t="s">
        <v>46</v>
      </c>
      <c r="R62" s="108" t="s">
        <v>46</v>
      </c>
      <c r="S62" s="108" t="s">
        <v>46</v>
      </c>
      <c r="T62" s="108" t="s">
        <v>46</v>
      </c>
      <c r="U62" s="108" t="s">
        <v>46</v>
      </c>
      <c r="V62" s="108" t="s">
        <v>46</v>
      </c>
      <c r="W62" s="108" t="s">
        <v>46</v>
      </c>
      <c r="X62" s="108" t="s">
        <v>46</v>
      </c>
      <c r="Y62" s="108" t="s">
        <v>46</v>
      </c>
      <c r="Z62" s="108" t="s">
        <v>46</v>
      </c>
      <c r="AA62" s="108" t="s">
        <v>46</v>
      </c>
      <c r="AB62" s="108" t="s">
        <v>46</v>
      </c>
      <c r="AC62" s="108" t="s">
        <v>46</v>
      </c>
      <c r="AD62" s="108" t="s">
        <v>46</v>
      </c>
      <c r="AE62" s="108" t="s">
        <v>46</v>
      </c>
      <c r="AF62" s="108" t="s">
        <v>46</v>
      </c>
      <c r="AG62" s="108" t="s">
        <v>46</v>
      </c>
    </row>
    <row r="63" spans="1:33">
      <c r="A63" s="108" t="s">
        <v>97</v>
      </c>
      <c r="B63" s="108">
        <v>2015</v>
      </c>
      <c r="C63" s="108" t="s">
        <v>46</v>
      </c>
      <c r="D63" s="108" t="s">
        <v>4523</v>
      </c>
      <c r="E63" s="108" t="s">
        <v>82</v>
      </c>
      <c r="F63" s="108"/>
      <c r="G63" s="117" t="s">
        <v>46</v>
      </c>
      <c r="H63" s="117" t="s">
        <v>46</v>
      </c>
      <c r="I63" s="117" t="s">
        <v>122</v>
      </c>
      <c r="J63" s="117" t="s">
        <v>123</v>
      </c>
      <c r="K63" s="117">
        <v>11950</v>
      </c>
      <c r="L63" s="108" t="s">
        <v>46</v>
      </c>
      <c r="M63" s="108" t="s">
        <v>46</v>
      </c>
      <c r="N63" s="108" t="s">
        <v>46</v>
      </c>
      <c r="O63" s="108" t="s">
        <v>46</v>
      </c>
      <c r="P63" s="108" t="s">
        <v>46</v>
      </c>
      <c r="Q63" s="108" t="s">
        <v>46</v>
      </c>
      <c r="R63" s="108" t="s">
        <v>46</v>
      </c>
      <c r="S63" s="108" t="s">
        <v>46</v>
      </c>
      <c r="T63" s="108" t="s">
        <v>46</v>
      </c>
      <c r="U63" s="108" t="s">
        <v>46</v>
      </c>
      <c r="V63" s="108" t="s">
        <v>46</v>
      </c>
      <c r="W63" s="108" t="s">
        <v>46</v>
      </c>
      <c r="X63" s="108" t="s">
        <v>46</v>
      </c>
      <c r="Y63" s="108" t="s">
        <v>46</v>
      </c>
      <c r="Z63" s="108" t="s">
        <v>46</v>
      </c>
      <c r="AA63" s="108" t="s">
        <v>46</v>
      </c>
      <c r="AB63" s="108" t="s">
        <v>46</v>
      </c>
      <c r="AC63" s="108" t="s">
        <v>46</v>
      </c>
      <c r="AD63" s="108" t="s">
        <v>46</v>
      </c>
      <c r="AE63" s="108" t="s">
        <v>46</v>
      </c>
      <c r="AF63" s="108" t="s">
        <v>46</v>
      </c>
      <c r="AG63" s="108" t="s">
        <v>46</v>
      </c>
    </row>
    <row r="64" spans="1:33">
      <c r="A64" s="108" t="s">
        <v>97</v>
      </c>
      <c r="B64" s="108">
        <v>2015</v>
      </c>
      <c r="C64" s="108" t="s">
        <v>46</v>
      </c>
      <c r="D64" s="108" t="s">
        <v>4523</v>
      </c>
      <c r="E64" s="108" t="s">
        <v>82</v>
      </c>
      <c r="F64" s="108"/>
      <c r="G64" s="117" t="s">
        <v>46</v>
      </c>
      <c r="H64" s="117" t="s">
        <v>46</v>
      </c>
      <c r="I64" s="117" t="s">
        <v>124</v>
      </c>
      <c r="J64" s="117" t="s">
        <v>125</v>
      </c>
      <c r="K64" s="117">
        <v>8300</v>
      </c>
      <c r="L64" s="108" t="s">
        <v>46</v>
      </c>
      <c r="M64" s="108" t="s">
        <v>46</v>
      </c>
      <c r="N64" s="108" t="s">
        <v>46</v>
      </c>
      <c r="O64" s="108" t="s">
        <v>46</v>
      </c>
      <c r="P64" s="108" t="s">
        <v>46</v>
      </c>
      <c r="Q64" s="108" t="s">
        <v>46</v>
      </c>
      <c r="R64" s="108" t="s">
        <v>46</v>
      </c>
      <c r="S64" s="108" t="s">
        <v>46</v>
      </c>
      <c r="T64" s="108" t="s">
        <v>46</v>
      </c>
      <c r="U64" s="108" t="s">
        <v>46</v>
      </c>
      <c r="V64" s="108" t="s">
        <v>46</v>
      </c>
      <c r="W64" s="108" t="s">
        <v>46</v>
      </c>
      <c r="X64" s="108" t="s">
        <v>46</v>
      </c>
      <c r="Y64" s="108" t="s">
        <v>46</v>
      </c>
      <c r="Z64" s="108" t="s">
        <v>46</v>
      </c>
      <c r="AA64" s="108" t="s">
        <v>46</v>
      </c>
      <c r="AB64" s="108" t="s">
        <v>46</v>
      </c>
      <c r="AC64" s="108" t="s">
        <v>46</v>
      </c>
      <c r="AD64" s="108" t="s">
        <v>46</v>
      </c>
      <c r="AE64" s="108" t="s">
        <v>46</v>
      </c>
      <c r="AF64" s="108" t="s">
        <v>46</v>
      </c>
      <c r="AG64" s="108" t="s">
        <v>46</v>
      </c>
    </row>
    <row r="65" spans="1:33">
      <c r="A65" s="108" t="s">
        <v>97</v>
      </c>
      <c r="B65" s="108">
        <v>2015</v>
      </c>
      <c r="C65" s="108" t="s">
        <v>46</v>
      </c>
      <c r="D65" s="108" t="s">
        <v>4523</v>
      </c>
      <c r="E65" s="108" t="s">
        <v>82</v>
      </c>
      <c r="F65" s="108"/>
      <c r="G65" s="117" t="s">
        <v>46</v>
      </c>
      <c r="H65" s="117" t="s">
        <v>46</v>
      </c>
      <c r="I65" s="117" t="s">
        <v>126</v>
      </c>
      <c r="J65" s="117" t="s">
        <v>127</v>
      </c>
      <c r="K65" s="117">
        <v>2020</v>
      </c>
      <c r="L65" s="108" t="s">
        <v>46</v>
      </c>
      <c r="M65" s="108" t="s">
        <v>46</v>
      </c>
      <c r="N65" s="108" t="s">
        <v>46</v>
      </c>
      <c r="O65" s="108" t="s">
        <v>46</v>
      </c>
      <c r="P65" s="108" t="s">
        <v>46</v>
      </c>
      <c r="Q65" s="108" t="s">
        <v>46</v>
      </c>
      <c r="R65" s="108" t="s">
        <v>46</v>
      </c>
      <c r="S65" s="108" t="s">
        <v>46</v>
      </c>
      <c r="T65" s="108" t="s">
        <v>46</v>
      </c>
      <c r="U65" s="108" t="s">
        <v>46</v>
      </c>
      <c r="V65" s="108" t="s">
        <v>46</v>
      </c>
      <c r="W65" s="108" t="s">
        <v>46</v>
      </c>
      <c r="X65" s="108" t="s">
        <v>46</v>
      </c>
      <c r="Y65" s="108" t="s">
        <v>46</v>
      </c>
      <c r="Z65" s="108" t="s">
        <v>46</v>
      </c>
      <c r="AA65" s="108" t="s">
        <v>46</v>
      </c>
      <c r="AB65" s="108" t="s">
        <v>46</v>
      </c>
      <c r="AC65" s="108" t="s">
        <v>46</v>
      </c>
      <c r="AD65" s="108" t="s">
        <v>46</v>
      </c>
      <c r="AE65" s="108" t="s">
        <v>46</v>
      </c>
      <c r="AF65" s="108" t="s">
        <v>46</v>
      </c>
      <c r="AG65" s="108" t="s">
        <v>46</v>
      </c>
    </row>
    <row r="66" spans="1:33">
      <c r="A66" s="108" t="s">
        <v>97</v>
      </c>
      <c r="B66" s="108">
        <v>2015</v>
      </c>
      <c r="C66" s="108" t="s">
        <v>46</v>
      </c>
      <c r="D66" s="108" t="s">
        <v>4523</v>
      </c>
      <c r="E66" s="108" t="s">
        <v>82</v>
      </c>
      <c r="F66" s="108"/>
      <c r="G66" s="117" t="s">
        <v>46</v>
      </c>
      <c r="H66" s="117" t="s">
        <v>46</v>
      </c>
      <c r="I66" s="117" t="s">
        <v>128</v>
      </c>
      <c r="J66" s="117" t="s">
        <v>129</v>
      </c>
      <c r="K66" s="117">
        <v>740</v>
      </c>
      <c r="L66" s="108" t="s">
        <v>46</v>
      </c>
      <c r="M66" s="108" t="s">
        <v>46</v>
      </c>
      <c r="N66" s="108" t="s">
        <v>46</v>
      </c>
      <c r="O66" s="108" t="s">
        <v>46</v>
      </c>
      <c r="P66" s="108" t="s">
        <v>46</v>
      </c>
      <c r="Q66" s="108" t="s">
        <v>46</v>
      </c>
      <c r="R66" s="108" t="s">
        <v>46</v>
      </c>
      <c r="S66" s="108" t="s">
        <v>46</v>
      </c>
      <c r="T66" s="108" t="s">
        <v>46</v>
      </c>
      <c r="U66" s="108" t="s">
        <v>46</v>
      </c>
      <c r="V66" s="108" t="s">
        <v>46</v>
      </c>
      <c r="W66" s="108" t="s">
        <v>46</v>
      </c>
      <c r="X66" s="108" t="s">
        <v>46</v>
      </c>
      <c r="Y66" s="108" t="s">
        <v>46</v>
      </c>
      <c r="Z66" s="108" t="s">
        <v>46</v>
      </c>
      <c r="AA66" s="108" t="s">
        <v>46</v>
      </c>
      <c r="AB66" s="108" t="s">
        <v>46</v>
      </c>
      <c r="AC66" s="108" t="s">
        <v>46</v>
      </c>
      <c r="AD66" s="108" t="s">
        <v>46</v>
      </c>
      <c r="AE66" s="108" t="s">
        <v>46</v>
      </c>
      <c r="AF66" s="108" t="s">
        <v>46</v>
      </c>
      <c r="AG66" s="108" t="s">
        <v>46</v>
      </c>
    </row>
    <row r="67" spans="1:33">
      <c r="A67" s="108" t="s">
        <v>130</v>
      </c>
      <c r="B67" s="108" t="s">
        <v>131</v>
      </c>
      <c r="C67" s="108" t="s">
        <v>46</v>
      </c>
      <c r="D67" s="108" t="s">
        <v>4523</v>
      </c>
      <c r="E67" s="108" t="s">
        <v>82</v>
      </c>
      <c r="F67" s="108"/>
      <c r="G67" s="117" t="s">
        <v>46</v>
      </c>
      <c r="H67" s="117" t="s">
        <v>46</v>
      </c>
      <c r="I67" s="117" t="s">
        <v>132</v>
      </c>
      <c r="J67" s="117" t="s">
        <v>133</v>
      </c>
      <c r="K67" s="117">
        <v>6500</v>
      </c>
      <c r="L67" s="108" t="s">
        <v>46</v>
      </c>
      <c r="M67" s="108" t="s">
        <v>46</v>
      </c>
      <c r="N67" s="108" t="s">
        <v>46</v>
      </c>
      <c r="O67" s="108" t="s">
        <v>46</v>
      </c>
      <c r="P67" s="108" t="s">
        <v>46</v>
      </c>
      <c r="Q67" s="108" t="s">
        <v>46</v>
      </c>
      <c r="R67" s="108" t="s">
        <v>46</v>
      </c>
      <c r="S67" s="108" t="s">
        <v>46</v>
      </c>
      <c r="T67" s="108" t="s">
        <v>46</v>
      </c>
      <c r="U67" s="108" t="s">
        <v>46</v>
      </c>
      <c r="V67" s="108" t="s">
        <v>46</v>
      </c>
      <c r="W67" s="108" t="s">
        <v>46</v>
      </c>
      <c r="X67" s="108" t="s">
        <v>46</v>
      </c>
      <c r="Y67" s="108" t="s">
        <v>46</v>
      </c>
      <c r="Z67" s="108" t="s">
        <v>46</v>
      </c>
      <c r="AA67" s="108" t="s">
        <v>46</v>
      </c>
      <c r="AB67" s="108" t="s">
        <v>46</v>
      </c>
      <c r="AC67" s="108" t="s">
        <v>46</v>
      </c>
      <c r="AD67" s="108" t="s">
        <v>46</v>
      </c>
      <c r="AE67" s="108" t="s">
        <v>46</v>
      </c>
      <c r="AF67" s="108" t="s">
        <v>46</v>
      </c>
      <c r="AG67" s="108" t="s">
        <v>46</v>
      </c>
    </row>
    <row r="68" spans="1:33">
      <c r="A68" s="108" t="s">
        <v>130</v>
      </c>
      <c r="B68" s="108" t="s">
        <v>131</v>
      </c>
      <c r="C68" s="108" t="s">
        <v>46</v>
      </c>
      <c r="D68" s="108" t="s">
        <v>4523</v>
      </c>
      <c r="E68" s="108" t="s">
        <v>82</v>
      </c>
      <c r="F68" s="108"/>
      <c r="G68" s="117" t="s">
        <v>46</v>
      </c>
      <c r="H68" s="117" t="s">
        <v>46</v>
      </c>
      <c r="I68" s="117" t="s">
        <v>134</v>
      </c>
      <c r="J68" s="117" t="s">
        <v>135</v>
      </c>
      <c r="K68" s="117">
        <v>5800</v>
      </c>
      <c r="L68" s="108" t="s">
        <v>46</v>
      </c>
      <c r="M68" s="108" t="s">
        <v>46</v>
      </c>
      <c r="N68" s="108" t="s">
        <v>46</v>
      </c>
      <c r="O68" s="108" t="s">
        <v>46</v>
      </c>
      <c r="P68" s="108" t="s">
        <v>46</v>
      </c>
      <c r="Q68" s="108" t="s">
        <v>46</v>
      </c>
      <c r="R68" s="108" t="s">
        <v>46</v>
      </c>
      <c r="S68" s="108" t="s">
        <v>46</v>
      </c>
      <c r="T68" s="108" t="s">
        <v>46</v>
      </c>
      <c r="U68" s="108" t="s">
        <v>46</v>
      </c>
      <c r="V68" s="108" t="s">
        <v>46</v>
      </c>
      <c r="W68" s="108" t="s">
        <v>46</v>
      </c>
      <c r="X68" s="108" t="s">
        <v>46</v>
      </c>
      <c r="Y68" s="108" t="s">
        <v>46</v>
      </c>
      <c r="Z68" s="108" t="s">
        <v>46</v>
      </c>
      <c r="AA68" s="108" t="s">
        <v>46</v>
      </c>
      <c r="AB68" s="108" t="s">
        <v>46</v>
      </c>
      <c r="AC68" s="108" t="s">
        <v>46</v>
      </c>
      <c r="AD68" s="108" t="s">
        <v>46</v>
      </c>
      <c r="AE68" s="108" t="s">
        <v>46</v>
      </c>
      <c r="AF68" s="108" t="s">
        <v>46</v>
      </c>
      <c r="AG68" s="108" t="s">
        <v>46</v>
      </c>
    </row>
    <row r="69" spans="1:33">
      <c r="A69" s="108" t="s">
        <v>130</v>
      </c>
      <c r="B69" s="108" t="s">
        <v>131</v>
      </c>
      <c r="C69" s="108" t="s">
        <v>46</v>
      </c>
      <c r="D69" s="108" t="s">
        <v>4523</v>
      </c>
      <c r="E69" s="108" t="s">
        <v>82</v>
      </c>
      <c r="F69" s="108"/>
      <c r="G69" s="117" t="s">
        <v>46</v>
      </c>
      <c r="H69" s="117" t="s">
        <v>46</v>
      </c>
      <c r="I69" s="117" t="s">
        <v>136</v>
      </c>
      <c r="J69" s="117">
        <v>5400</v>
      </c>
      <c r="K69" s="117">
        <v>5400</v>
      </c>
      <c r="L69" s="108" t="s">
        <v>46</v>
      </c>
      <c r="M69" s="108" t="s">
        <v>46</v>
      </c>
      <c r="N69" s="108" t="s">
        <v>46</v>
      </c>
      <c r="O69" s="108" t="s">
        <v>46</v>
      </c>
      <c r="P69" s="108" t="s">
        <v>46</v>
      </c>
      <c r="Q69" s="108" t="s">
        <v>46</v>
      </c>
      <c r="R69" s="108" t="s">
        <v>46</v>
      </c>
      <c r="S69" s="108" t="s">
        <v>46</v>
      </c>
      <c r="T69" s="108" t="s">
        <v>46</v>
      </c>
      <c r="U69" s="108" t="s">
        <v>46</v>
      </c>
      <c r="V69" s="108" t="s">
        <v>46</v>
      </c>
      <c r="W69" s="108" t="s">
        <v>46</v>
      </c>
      <c r="X69" s="108" t="s">
        <v>46</v>
      </c>
      <c r="Y69" s="108" t="s">
        <v>46</v>
      </c>
      <c r="Z69" s="108" t="s">
        <v>46</v>
      </c>
      <c r="AA69" s="108" t="s">
        <v>46</v>
      </c>
      <c r="AB69" s="108" t="s">
        <v>46</v>
      </c>
      <c r="AC69" s="108" t="s">
        <v>46</v>
      </c>
      <c r="AD69" s="108" t="s">
        <v>46</v>
      </c>
      <c r="AE69" s="108" t="s">
        <v>46</v>
      </c>
      <c r="AF69" s="108" t="s">
        <v>46</v>
      </c>
      <c r="AG69" s="108" t="s">
        <v>46</v>
      </c>
    </row>
    <row r="70" spans="1:33">
      <c r="A70" s="108" t="s">
        <v>130</v>
      </c>
      <c r="B70" s="108" t="s">
        <v>131</v>
      </c>
      <c r="C70" s="108" t="s">
        <v>46</v>
      </c>
      <c r="D70" s="108" t="s">
        <v>4523</v>
      </c>
      <c r="E70" s="108" t="s">
        <v>82</v>
      </c>
      <c r="F70" s="108"/>
      <c r="G70" s="117" t="s">
        <v>46</v>
      </c>
      <c r="H70" s="117" t="s">
        <v>46</v>
      </c>
      <c r="I70" s="117">
        <v>5</v>
      </c>
      <c r="J70" s="117">
        <v>5000</v>
      </c>
      <c r="K70" s="117">
        <v>5000</v>
      </c>
      <c r="L70" s="108" t="s">
        <v>46</v>
      </c>
      <c r="M70" s="108" t="s">
        <v>46</v>
      </c>
      <c r="N70" s="108" t="s">
        <v>46</v>
      </c>
      <c r="O70" s="108" t="s">
        <v>46</v>
      </c>
      <c r="P70" s="108" t="s">
        <v>46</v>
      </c>
      <c r="Q70" s="108" t="s">
        <v>46</v>
      </c>
      <c r="R70" s="108" t="s">
        <v>46</v>
      </c>
      <c r="S70" s="108" t="s">
        <v>46</v>
      </c>
      <c r="T70" s="108" t="s">
        <v>46</v>
      </c>
      <c r="U70" s="108" t="s">
        <v>46</v>
      </c>
      <c r="V70" s="108" t="s">
        <v>46</v>
      </c>
      <c r="W70" s="108" t="s">
        <v>46</v>
      </c>
      <c r="X70" s="108" t="s">
        <v>46</v>
      </c>
      <c r="Y70" s="108" t="s">
        <v>46</v>
      </c>
      <c r="Z70" s="108" t="s">
        <v>46</v>
      </c>
      <c r="AA70" s="108" t="s">
        <v>46</v>
      </c>
      <c r="AB70" s="108" t="s">
        <v>46</v>
      </c>
      <c r="AC70" s="108" t="s">
        <v>46</v>
      </c>
      <c r="AD70" s="108" t="s">
        <v>46</v>
      </c>
      <c r="AE70" s="108" t="s">
        <v>46</v>
      </c>
      <c r="AF70" s="108" t="s">
        <v>46</v>
      </c>
      <c r="AG70" s="108" t="s">
        <v>46</v>
      </c>
    </row>
    <row r="71" spans="1:33">
      <c r="A71" s="108" t="s">
        <v>130</v>
      </c>
      <c r="B71" s="108" t="s">
        <v>131</v>
      </c>
      <c r="C71" s="108" t="s">
        <v>46</v>
      </c>
      <c r="D71" s="108" t="s">
        <v>4523</v>
      </c>
      <c r="E71" s="108" t="s">
        <v>82</v>
      </c>
      <c r="F71" s="108"/>
      <c r="G71" s="117" t="s">
        <v>46</v>
      </c>
      <c r="H71" s="117" t="s">
        <v>46</v>
      </c>
      <c r="I71" s="117" t="s">
        <v>137</v>
      </c>
      <c r="J71" s="117">
        <v>4500</v>
      </c>
      <c r="K71" s="117">
        <v>4500</v>
      </c>
      <c r="L71" s="108" t="s">
        <v>46</v>
      </c>
      <c r="M71" s="108" t="s">
        <v>46</v>
      </c>
      <c r="N71" s="108" t="s">
        <v>46</v>
      </c>
      <c r="O71" s="108" t="s">
        <v>46</v>
      </c>
      <c r="P71" s="108" t="s">
        <v>46</v>
      </c>
      <c r="Q71" s="108" t="s">
        <v>46</v>
      </c>
      <c r="R71" s="108" t="s">
        <v>46</v>
      </c>
      <c r="S71" s="108" t="s">
        <v>46</v>
      </c>
      <c r="T71" s="108" t="s">
        <v>46</v>
      </c>
      <c r="U71" s="108" t="s">
        <v>46</v>
      </c>
      <c r="V71" s="108" t="s">
        <v>46</v>
      </c>
      <c r="W71" s="108" t="s">
        <v>46</v>
      </c>
      <c r="X71" s="108" t="s">
        <v>46</v>
      </c>
      <c r="Y71" s="108" t="s">
        <v>46</v>
      </c>
      <c r="Z71" s="108" t="s">
        <v>46</v>
      </c>
      <c r="AA71" s="108" t="s">
        <v>46</v>
      </c>
      <c r="AB71" s="108" t="s">
        <v>46</v>
      </c>
      <c r="AC71" s="108" t="s">
        <v>46</v>
      </c>
      <c r="AD71" s="108" t="s">
        <v>46</v>
      </c>
      <c r="AE71" s="108" t="s">
        <v>46</v>
      </c>
      <c r="AF71" s="108" t="s">
        <v>46</v>
      </c>
      <c r="AG71" s="108" t="s">
        <v>46</v>
      </c>
    </row>
    <row r="72" spans="1:33">
      <c r="A72" s="108" t="s">
        <v>130</v>
      </c>
      <c r="B72" s="108" t="s">
        <v>131</v>
      </c>
      <c r="C72" s="108" t="s">
        <v>46</v>
      </c>
      <c r="D72" s="108" t="s">
        <v>4523</v>
      </c>
      <c r="E72" s="108" t="s">
        <v>82</v>
      </c>
      <c r="F72" s="108"/>
      <c r="G72" s="117" t="s">
        <v>46</v>
      </c>
      <c r="H72" s="117" t="s">
        <v>46</v>
      </c>
      <c r="I72" s="117" t="s">
        <v>138</v>
      </c>
      <c r="J72" s="117">
        <v>4200</v>
      </c>
      <c r="K72" s="117">
        <v>4200</v>
      </c>
      <c r="L72" s="108" t="s">
        <v>46</v>
      </c>
      <c r="M72" s="108" t="s">
        <v>46</v>
      </c>
      <c r="N72" s="108" t="s">
        <v>46</v>
      </c>
      <c r="O72" s="108" t="s">
        <v>46</v>
      </c>
      <c r="P72" s="108" t="s">
        <v>46</v>
      </c>
      <c r="Q72" s="108" t="s">
        <v>46</v>
      </c>
      <c r="R72" s="108" t="s">
        <v>46</v>
      </c>
      <c r="S72" s="108" t="s">
        <v>46</v>
      </c>
      <c r="T72" s="108" t="s">
        <v>46</v>
      </c>
      <c r="U72" s="108" t="s">
        <v>46</v>
      </c>
      <c r="V72" s="108" t="s">
        <v>46</v>
      </c>
      <c r="W72" s="108" t="s">
        <v>46</v>
      </c>
      <c r="X72" s="108" t="s">
        <v>46</v>
      </c>
      <c r="Y72" s="108" t="s">
        <v>46</v>
      </c>
      <c r="Z72" s="108" t="s">
        <v>46</v>
      </c>
      <c r="AA72" s="108" t="s">
        <v>46</v>
      </c>
      <c r="AB72" s="108" t="s">
        <v>46</v>
      </c>
      <c r="AC72" s="108" t="s">
        <v>46</v>
      </c>
      <c r="AD72" s="108" t="s">
        <v>46</v>
      </c>
      <c r="AE72" s="108" t="s">
        <v>46</v>
      </c>
      <c r="AF72" s="108" t="s">
        <v>46</v>
      </c>
      <c r="AG72" s="108" t="s">
        <v>46</v>
      </c>
    </row>
    <row r="73" spans="1:33">
      <c r="A73" s="108" t="s">
        <v>130</v>
      </c>
      <c r="B73" s="108" t="s">
        <v>131</v>
      </c>
      <c r="C73" s="108" t="s">
        <v>46</v>
      </c>
      <c r="D73" s="108" t="s">
        <v>4523</v>
      </c>
      <c r="E73" s="108" t="s">
        <v>82</v>
      </c>
      <c r="F73" s="108"/>
      <c r="G73" s="117" t="s">
        <v>46</v>
      </c>
      <c r="H73" s="117" t="s">
        <v>46</v>
      </c>
      <c r="I73" s="117" t="s">
        <v>139</v>
      </c>
      <c r="J73" s="117">
        <v>4100</v>
      </c>
      <c r="K73" s="117">
        <v>4100</v>
      </c>
      <c r="L73" s="108" t="s">
        <v>46</v>
      </c>
      <c r="M73" s="108" t="s">
        <v>46</v>
      </c>
      <c r="N73" s="108" t="s">
        <v>46</v>
      </c>
      <c r="O73" s="108" t="s">
        <v>46</v>
      </c>
      <c r="P73" s="108" t="s">
        <v>46</v>
      </c>
      <c r="Q73" s="108" t="s">
        <v>46</v>
      </c>
      <c r="R73" s="108" t="s">
        <v>46</v>
      </c>
      <c r="S73" s="108" t="s">
        <v>46</v>
      </c>
      <c r="T73" s="108" t="s">
        <v>46</v>
      </c>
      <c r="U73" s="108" t="s">
        <v>46</v>
      </c>
      <c r="V73" s="108" t="s">
        <v>46</v>
      </c>
      <c r="W73" s="108" t="s">
        <v>46</v>
      </c>
      <c r="X73" s="108" t="s">
        <v>46</v>
      </c>
      <c r="Y73" s="108" t="s">
        <v>46</v>
      </c>
      <c r="Z73" s="108" t="s">
        <v>46</v>
      </c>
      <c r="AA73" s="108" t="s">
        <v>46</v>
      </c>
      <c r="AB73" s="108" t="s">
        <v>46</v>
      </c>
      <c r="AC73" s="108" t="s">
        <v>46</v>
      </c>
      <c r="AD73" s="108" t="s">
        <v>46</v>
      </c>
      <c r="AE73" s="108" t="s">
        <v>46</v>
      </c>
      <c r="AF73" s="108" t="s">
        <v>46</v>
      </c>
      <c r="AG73" s="108" t="s">
        <v>46</v>
      </c>
    </row>
    <row r="74" spans="1:33">
      <c r="A74" s="108" t="s">
        <v>130</v>
      </c>
      <c r="B74" s="108" t="s">
        <v>131</v>
      </c>
      <c r="C74" s="108" t="s">
        <v>46</v>
      </c>
      <c r="D74" s="108" t="s">
        <v>4523</v>
      </c>
      <c r="E74" s="108" t="s">
        <v>82</v>
      </c>
      <c r="F74" s="108"/>
      <c r="G74" s="117" t="s">
        <v>46</v>
      </c>
      <c r="H74" s="117" t="s">
        <v>46</v>
      </c>
      <c r="I74" s="117">
        <v>4</v>
      </c>
      <c r="J74" s="117">
        <v>4000</v>
      </c>
      <c r="K74" s="117">
        <v>4000</v>
      </c>
      <c r="L74" s="108" t="s">
        <v>46</v>
      </c>
      <c r="M74" s="108" t="s">
        <v>46</v>
      </c>
      <c r="N74" s="108" t="s">
        <v>46</v>
      </c>
      <c r="O74" s="108" t="s">
        <v>46</v>
      </c>
      <c r="P74" s="108" t="s">
        <v>46</v>
      </c>
      <c r="Q74" s="108" t="s">
        <v>46</v>
      </c>
      <c r="R74" s="108" t="s">
        <v>46</v>
      </c>
      <c r="S74" s="108" t="s">
        <v>46</v>
      </c>
      <c r="T74" s="108" t="s">
        <v>46</v>
      </c>
      <c r="U74" s="108" t="s">
        <v>46</v>
      </c>
      <c r="V74" s="108" t="s">
        <v>46</v>
      </c>
      <c r="W74" s="108" t="s">
        <v>46</v>
      </c>
      <c r="X74" s="108" t="s">
        <v>46</v>
      </c>
      <c r="Y74" s="108" t="s">
        <v>46</v>
      </c>
      <c r="Z74" s="108" t="s">
        <v>46</v>
      </c>
      <c r="AA74" s="108" t="s">
        <v>46</v>
      </c>
      <c r="AB74" s="108" t="s">
        <v>46</v>
      </c>
      <c r="AC74" s="108" t="s">
        <v>46</v>
      </c>
      <c r="AD74" s="108" t="s">
        <v>46</v>
      </c>
      <c r="AE74" s="108" t="s">
        <v>46</v>
      </c>
      <c r="AF74" s="108" t="s">
        <v>46</v>
      </c>
      <c r="AG74" s="108" t="s">
        <v>46</v>
      </c>
    </row>
    <row r="75" spans="1:33">
      <c r="A75" s="108" t="s">
        <v>130</v>
      </c>
      <c r="B75" s="108" t="s">
        <v>131</v>
      </c>
      <c r="C75" s="108" t="s">
        <v>46</v>
      </c>
      <c r="D75" s="108" t="s">
        <v>4523</v>
      </c>
      <c r="E75" s="108" t="s">
        <v>82</v>
      </c>
      <c r="F75" s="108"/>
      <c r="G75" s="117" t="s">
        <v>46</v>
      </c>
      <c r="H75" s="117" t="s">
        <v>46</v>
      </c>
      <c r="I75" s="117" t="s">
        <v>140</v>
      </c>
      <c r="J75" s="117">
        <v>3900</v>
      </c>
      <c r="K75" s="117">
        <v>3900</v>
      </c>
      <c r="L75" s="108" t="s">
        <v>46</v>
      </c>
      <c r="M75" s="108" t="s">
        <v>46</v>
      </c>
      <c r="N75" s="108" t="s">
        <v>46</v>
      </c>
      <c r="O75" s="108" t="s">
        <v>46</v>
      </c>
      <c r="P75" s="108" t="s">
        <v>46</v>
      </c>
      <c r="Q75" s="108" t="s">
        <v>46</v>
      </c>
      <c r="R75" s="108" t="s">
        <v>46</v>
      </c>
      <c r="S75" s="108" t="s">
        <v>46</v>
      </c>
      <c r="T75" s="108" t="s">
        <v>46</v>
      </c>
      <c r="U75" s="108" t="s">
        <v>46</v>
      </c>
      <c r="V75" s="108" t="s">
        <v>46</v>
      </c>
      <c r="W75" s="108" t="s">
        <v>46</v>
      </c>
      <c r="X75" s="108" t="s">
        <v>46</v>
      </c>
      <c r="Y75" s="108" t="s">
        <v>46</v>
      </c>
      <c r="Z75" s="108" t="s">
        <v>46</v>
      </c>
      <c r="AA75" s="108" t="s">
        <v>46</v>
      </c>
      <c r="AB75" s="108" t="s">
        <v>46</v>
      </c>
      <c r="AC75" s="108" t="s">
        <v>46</v>
      </c>
      <c r="AD75" s="108" t="s">
        <v>46</v>
      </c>
      <c r="AE75" s="108" t="s">
        <v>46</v>
      </c>
      <c r="AF75" s="108" t="s">
        <v>46</v>
      </c>
      <c r="AG75" s="108" t="s">
        <v>46</v>
      </c>
    </row>
    <row r="76" spans="1:33">
      <c r="A76" s="108" t="s">
        <v>130</v>
      </c>
      <c r="B76" s="108" t="s">
        <v>131</v>
      </c>
      <c r="C76" s="108" t="s">
        <v>46</v>
      </c>
      <c r="D76" s="108" t="s">
        <v>4523</v>
      </c>
      <c r="E76" s="108" t="s">
        <v>82</v>
      </c>
      <c r="F76" s="108"/>
      <c r="G76" s="117" t="s">
        <v>46</v>
      </c>
      <c r="H76" s="117" t="s">
        <v>46</v>
      </c>
      <c r="I76" s="117">
        <v>4</v>
      </c>
      <c r="J76" s="117">
        <v>4000</v>
      </c>
      <c r="K76" s="117">
        <v>4000</v>
      </c>
      <c r="L76" s="108" t="s">
        <v>46</v>
      </c>
      <c r="M76" s="108" t="s">
        <v>46</v>
      </c>
      <c r="N76" s="108" t="s">
        <v>46</v>
      </c>
      <c r="O76" s="108" t="s">
        <v>46</v>
      </c>
      <c r="P76" s="108" t="s">
        <v>46</v>
      </c>
      <c r="Q76" s="108" t="s">
        <v>46</v>
      </c>
      <c r="R76" s="108" t="s">
        <v>46</v>
      </c>
      <c r="S76" s="108" t="s">
        <v>46</v>
      </c>
      <c r="T76" s="108" t="s">
        <v>46</v>
      </c>
      <c r="U76" s="108" t="s">
        <v>46</v>
      </c>
      <c r="V76" s="108" t="s">
        <v>46</v>
      </c>
      <c r="W76" s="108" t="s">
        <v>46</v>
      </c>
      <c r="X76" s="108" t="s">
        <v>46</v>
      </c>
      <c r="Y76" s="108" t="s">
        <v>46</v>
      </c>
      <c r="Z76" s="108" t="s">
        <v>46</v>
      </c>
      <c r="AA76" s="108" t="s">
        <v>46</v>
      </c>
      <c r="AB76" s="108" t="s">
        <v>46</v>
      </c>
      <c r="AC76" s="108" t="s">
        <v>46</v>
      </c>
      <c r="AD76" s="108" t="s">
        <v>46</v>
      </c>
      <c r="AE76" s="108" t="s">
        <v>46</v>
      </c>
      <c r="AF76" s="108" t="s">
        <v>46</v>
      </c>
      <c r="AG76" s="108" t="s">
        <v>46</v>
      </c>
    </row>
    <row r="77" spans="1:33">
      <c r="A77" s="108" t="s">
        <v>130</v>
      </c>
      <c r="B77" s="108" t="s">
        <v>131</v>
      </c>
      <c r="C77" s="108" t="s">
        <v>46</v>
      </c>
      <c r="D77" s="108" t="s">
        <v>4523</v>
      </c>
      <c r="E77" s="108" t="s">
        <v>82</v>
      </c>
      <c r="F77" s="108"/>
      <c r="G77" s="117" t="s">
        <v>46</v>
      </c>
      <c r="H77" s="117" t="s">
        <v>46</v>
      </c>
      <c r="I77" s="117" t="s">
        <v>141</v>
      </c>
      <c r="J77" s="117">
        <v>4300</v>
      </c>
      <c r="K77" s="117">
        <v>4300</v>
      </c>
      <c r="L77" s="108" t="s">
        <v>46</v>
      </c>
      <c r="M77" s="108" t="s">
        <v>46</v>
      </c>
      <c r="N77" s="108" t="s">
        <v>46</v>
      </c>
      <c r="O77" s="108" t="s">
        <v>46</v>
      </c>
      <c r="P77" s="108" t="s">
        <v>46</v>
      </c>
      <c r="Q77" s="108" t="s">
        <v>46</v>
      </c>
      <c r="R77" s="108" t="s">
        <v>46</v>
      </c>
      <c r="S77" s="108" t="s">
        <v>46</v>
      </c>
      <c r="T77" s="108" t="s">
        <v>46</v>
      </c>
      <c r="U77" s="108" t="s">
        <v>46</v>
      </c>
      <c r="V77" s="108" t="s">
        <v>46</v>
      </c>
      <c r="W77" s="108" t="s">
        <v>46</v>
      </c>
      <c r="X77" s="108" t="s">
        <v>46</v>
      </c>
      <c r="Y77" s="108" t="s">
        <v>46</v>
      </c>
      <c r="Z77" s="108" t="s">
        <v>46</v>
      </c>
      <c r="AA77" s="108" t="s">
        <v>46</v>
      </c>
      <c r="AB77" s="108" t="s">
        <v>46</v>
      </c>
      <c r="AC77" s="108" t="s">
        <v>46</v>
      </c>
      <c r="AD77" s="108" t="s">
        <v>46</v>
      </c>
      <c r="AE77" s="108" t="s">
        <v>46</v>
      </c>
      <c r="AF77" s="108" t="s">
        <v>46</v>
      </c>
      <c r="AG77" s="108" t="s">
        <v>46</v>
      </c>
    </row>
    <row r="78" spans="1:33">
      <c r="A78" s="108" t="s">
        <v>130</v>
      </c>
      <c r="B78" s="108" t="s">
        <v>131</v>
      </c>
      <c r="C78" s="108" t="s">
        <v>46</v>
      </c>
      <c r="D78" s="108" t="s">
        <v>4523</v>
      </c>
      <c r="E78" s="108" t="s">
        <v>82</v>
      </c>
      <c r="F78" s="108"/>
      <c r="G78" s="117" t="s">
        <v>46</v>
      </c>
      <c r="H78" s="117" t="s">
        <v>46</v>
      </c>
      <c r="I78" s="117" t="s">
        <v>142</v>
      </c>
      <c r="J78" s="117">
        <v>4400</v>
      </c>
      <c r="K78" s="117">
        <v>4400</v>
      </c>
      <c r="L78" s="108" t="s">
        <v>46</v>
      </c>
      <c r="M78" s="108" t="s">
        <v>46</v>
      </c>
      <c r="N78" s="108" t="s">
        <v>46</v>
      </c>
      <c r="O78" s="108" t="s">
        <v>46</v>
      </c>
      <c r="P78" s="108" t="s">
        <v>46</v>
      </c>
      <c r="Q78" s="108" t="s">
        <v>46</v>
      </c>
      <c r="R78" s="108" t="s">
        <v>46</v>
      </c>
      <c r="S78" s="108" t="s">
        <v>46</v>
      </c>
      <c r="T78" s="108" t="s">
        <v>46</v>
      </c>
      <c r="U78" s="108" t="s">
        <v>46</v>
      </c>
      <c r="V78" s="108" t="s">
        <v>46</v>
      </c>
      <c r="W78" s="108" t="s">
        <v>46</v>
      </c>
      <c r="X78" s="108" t="s">
        <v>46</v>
      </c>
      <c r="Y78" s="108" t="s">
        <v>46</v>
      </c>
      <c r="Z78" s="108" t="s">
        <v>46</v>
      </c>
      <c r="AA78" s="108" t="s">
        <v>46</v>
      </c>
      <c r="AB78" s="108" t="s">
        <v>46</v>
      </c>
      <c r="AC78" s="108" t="s">
        <v>46</v>
      </c>
      <c r="AD78" s="108" t="s">
        <v>46</v>
      </c>
      <c r="AE78" s="108" t="s">
        <v>46</v>
      </c>
      <c r="AF78" s="108" t="s">
        <v>46</v>
      </c>
      <c r="AG78" s="108" t="s">
        <v>46</v>
      </c>
    </row>
    <row r="79" spans="1:33">
      <c r="A79" s="108" t="s">
        <v>130</v>
      </c>
      <c r="B79" s="108" t="s">
        <v>131</v>
      </c>
      <c r="C79" s="108" t="s">
        <v>46</v>
      </c>
      <c r="D79" s="108" t="s">
        <v>4523</v>
      </c>
      <c r="E79" s="108" t="s">
        <v>82</v>
      </c>
      <c r="F79" s="108"/>
      <c r="G79" s="117" t="s">
        <v>46</v>
      </c>
      <c r="H79" s="117" t="s">
        <v>46</v>
      </c>
      <c r="I79" s="117" t="s">
        <v>142</v>
      </c>
      <c r="J79" s="117">
        <v>4400</v>
      </c>
      <c r="K79" s="117">
        <v>4400</v>
      </c>
      <c r="L79" s="108" t="s">
        <v>46</v>
      </c>
      <c r="M79" s="108" t="s">
        <v>46</v>
      </c>
      <c r="N79" s="108" t="s">
        <v>46</v>
      </c>
      <c r="O79" s="108" t="s">
        <v>46</v>
      </c>
      <c r="P79" s="108" t="s">
        <v>46</v>
      </c>
      <c r="Q79" s="108" t="s">
        <v>46</v>
      </c>
      <c r="R79" s="108" t="s">
        <v>46</v>
      </c>
      <c r="S79" s="108" t="s">
        <v>46</v>
      </c>
      <c r="T79" s="108" t="s">
        <v>46</v>
      </c>
      <c r="U79" s="108" t="s">
        <v>46</v>
      </c>
      <c r="V79" s="108" t="s">
        <v>46</v>
      </c>
      <c r="W79" s="108" t="s">
        <v>46</v>
      </c>
      <c r="X79" s="108" t="s">
        <v>46</v>
      </c>
      <c r="Y79" s="108" t="s">
        <v>46</v>
      </c>
      <c r="Z79" s="108" t="s">
        <v>46</v>
      </c>
      <c r="AA79" s="108" t="s">
        <v>46</v>
      </c>
      <c r="AB79" s="108" t="s">
        <v>46</v>
      </c>
      <c r="AC79" s="108" t="s">
        <v>46</v>
      </c>
      <c r="AD79" s="108" t="s">
        <v>46</v>
      </c>
      <c r="AE79" s="108" t="s">
        <v>46</v>
      </c>
      <c r="AF79" s="108" t="s">
        <v>46</v>
      </c>
      <c r="AG79" s="108" t="s">
        <v>46</v>
      </c>
    </row>
    <row r="80" spans="1:33">
      <c r="A80" s="108" t="s">
        <v>143</v>
      </c>
      <c r="B80" s="108">
        <v>2013</v>
      </c>
      <c r="C80" s="110" t="s">
        <v>144</v>
      </c>
      <c r="D80" s="108" t="s">
        <v>4523</v>
      </c>
      <c r="E80" s="108" t="s">
        <v>82</v>
      </c>
      <c r="F80" s="108"/>
      <c r="G80" s="117" t="s">
        <v>46</v>
      </c>
      <c r="H80" s="117" t="s">
        <v>46</v>
      </c>
      <c r="I80" s="117" t="s">
        <v>46</v>
      </c>
      <c r="J80" s="117" t="s">
        <v>46</v>
      </c>
      <c r="K80" s="117" t="s">
        <v>46</v>
      </c>
      <c r="L80" s="108">
        <v>60</v>
      </c>
      <c r="M80" s="108" t="s">
        <v>46</v>
      </c>
      <c r="N80" s="108">
        <v>27</v>
      </c>
      <c r="O80" s="108">
        <v>88</v>
      </c>
      <c r="P80" s="108" t="s">
        <v>46</v>
      </c>
      <c r="Q80" s="108" t="s">
        <v>46</v>
      </c>
      <c r="R80" s="108" t="s">
        <v>46</v>
      </c>
      <c r="S80" s="108">
        <v>27</v>
      </c>
      <c r="T80" s="108" t="s">
        <v>46</v>
      </c>
      <c r="U80" s="108">
        <v>88</v>
      </c>
      <c r="V80" s="108" t="s">
        <v>46</v>
      </c>
      <c r="W80" s="108" t="s">
        <v>46</v>
      </c>
      <c r="X80" s="108" t="s">
        <v>46</v>
      </c>
      <c r="Y80" s="108" t="s">
        <v>46</v>
      </c>
      <c r="Z80" s="108" t="s">
        <v>46</v>
      </c>
      <c r="AA80" s="108" t="s">
        <v>46</v>
      </c>
      <c r="AB80" s="108" t="s">
        <v>46</v>
      </c>
      <c r="AC80" s="108" t="s">
        <v>46</v>
      </c>
      <c r="AD80" s="108" t="s">
        <v>46</v>
      </c>
      <c r="AE80" s="108" t="s">
        <v>46</v>
      </c>
      <c r="AF80" s="108" t="s">
        <v>46</v>
      </c>
      <c r="AG80" s="108" t="s">
        <v>46</v>
      </c>
    </row>
    <row r="81" spans="1:33">
      <c r="A81" s="108" t="s">
        <v>145</v>
      </c>
      <c r="B81" s="108">
        <v>2016</v>
      </c>
      <c r="C81" s="110" t="s">
        <v>146</v>
      </c>
      <c r="D81" s="108" t="s">
        <v>4523</v>
      </c>
      <c r="E81" s="108" t="s">
        <v>82</v>
      </c>
      <c r="F81" s="108"/>
      <c r="G81" s="117" t="s">
        <v>46</v>
      </c>
      <c r="H81" s="117" t="s">
        <v>46</v>
      </c>
      <c r="I81" s="117" t="s">
        <v>46</v>
      </c>
      <c r="J81" s="117" t="s">
        <v>46</v>
      </c>
      <c r="K81" s="117" t="s">
        <v>46</v>
      </c>
      <c r="L81" s="108" t="s">
        <v>46</v>
      </c>
      <c r="M81" s="108" t="s">
        <v>46</v>
      </c>
      <c r="N81" s="108" t="s">
        <v>46</v>
      </c>
      <c r="O81" s="108">
        <v>93</v>
      </c>
      <c r="P81" s="108" t="s">
        <v>46</v>
      </c>
      <c r="Q81" s="108" t="s">
        <v>46</v>
      </c>
      <c r="R81" s="108" t="s">
        <v>46</v>
      </c>
      <c r="S81" s="108" t="s">
        <v>46</v>
      </c>
      <c r="T81" s="108" t="s">
        <v>46</v>
      </c>
      <c r="U81" s="108">
        <v>93</v>
      </c>
      <c r="V81" s="108" t="s">
        <v>46</v>
      </c>
      <c r="W81" s="108" t="s">
        <v>46</v>
      </c>
      <c r="X81" s="108" t="s">
        <v>46</v>
      </c>
      <c r="Y81" s="108" t="s">
        <v>46</v>
      </c>
      <c r="Z81" s="108" t="s">
        <v>46</v>
      </c>
      <c r="AA81" s="108" t="s">
        <v>46</v>
      </c>
      <c r="AB81" s="108" t="s">
        <v>46</v>
      </c>
      <c r="AC81" s="108" t="s">
        <v>46</v>
      </c>
      <c r="AD81" s="108" t="s">
        <v>46</v>
      </c>
      <c r="AE81" s="108" t="s">
        <v>46</v>
      </c>
      <c r="AF81" s="108" t="s">
        <v>46</v>
      </c>
      <c r="AG81" s="108" t="s">
        <v>46</v>
      </c>
    </row>
    <row r="82" spans="1:33">
      <c r="A82" s="108" t="s">
        <v>147</v>
      </c>
      <c r="B82" s="108">
        <v>2014</v>
      </c>
      <c r="C82" s="108" t="s">
        <v>148</v>
      </c>
      <c r="D82" s="108" t="s">
        <v>4523</v>
      </c>
      <c r="E82" s="108" t="s">
        <v>82</v>
      </c>
      <c r="F82" s="108"/>
      <c r="G82" s="117" t="s">
        <v>46</v>
      </c>
      <c r="H82" s="117" t="s">
        <v>46</v>
      </c>
      <c r="I82" s="117" t="s">
        <v>46</v>
      </c>
      <c r="J82" s="117" t="s">
        <v>46</v>
      </c>
      <c r="K82" s="117" t="s">
        <v>46</v>
      </c>
      <c r="L82" s="108" t="s">
        <v>46</v>
      </c>
      <c r="M82" s="108" t="s">
        <v>46</v>
      </c>
      <c r="N82" s="108" t="s">
        <v>46</v>
      </c>
      <c r="O82" s="108">
        <v>35</v>
      </c>
      <c r="P82" s="108" t="s">
        <v>46</v>
      </c>
      <c r="Q82" s="108" t="s">
        <v>46</v>
      </c>
      <c r="R82" s="108" t="s">
        <v>46</v>
      </c>
      <c r="S82" s="108" t="s">
        <v>46</v>
      </c>
      <c r="T82" s="108" t="s">
        <v>46</v>
      </c>
      <c r="U82" s="108">
        <v>35</v>
      </c>
      <c r="V82" s="108" t="s">
        <v>46</v>
      </c>
      <c r="W82" s="108" t="s">
        <v>46</v>
      </c>
      <c r="X82" s="108" t="s">
        <v>46</v>
      </c>
      <c r="Y82" s="108" t="s">
        <v>46</v>
      </c>
      <c r="Z82" s="108" t="s">
        <v>46</v>
      </c>
      <c r="AA82" s="108" t="s">
        <v>46</v>
      </c>
      <c r="AB82" s="108" t="s">
        <v>46</v>
      </c>
      <c r="AC82" s="108" t="s">
        <v>46</v>
      </c>
      <c r="AD82" s="108" t="s">
        <v>46</v>
      </c>
      <c r="AE82" s="108" t="s">
        <v>46</v>
      </c>
      <c r="AF82" s="108" t="s">
        <v>46</v>
      </c>
      <c r="AG82" s="108" t="s">
        <v>46</v>
      </c>
    </row>
    <row r="83" spans="1:33">
      <c r="A83" s="108" t="s">
        <v>149</v>
      </c>
      <c r="B83" s="108">
        <v>2014</v>
      </c>
      <c r="C83" s="110" t="s">
        <v>150</v>
      </c>
      <c r="D83" s="108" t="s">
        <v>4523</v>
      </c>
      <c r="E83" s="108" t="s">
        <v>82</v>
      </c>
      <c r="F83" s="108"/>
      <c r="G83" s="117" t="s">
        <v>46</v>
      </c>
      <c r="H83" s="117" t="s">
        <v>46</v>
      </c>
      <c r="I83" s="117" t="s">
        <v>46</v>
      </c>
      <c r="J83" s="117" t="s">
        <v>46</v>
      </c>
      <c r="K83" s="117" t="s">
        <v>46</v>
      </c>
      <c r="L83" s="108" t="s">
        <v>46</v>
      </c>
      <c r="M83" s="108" t="s">
        <v>46</v>
      </c>
      <c r="N83" s="108">
        <v>50</v>
      </c>
      <c r="O83" s="108" t="s">
        <v>46</v>
      </c>
      <c r="P83" s="108" t="s">
        <v>46</v>
      </c>
      <c r="Q83" s="108" t="s">
        <v>46</v>
      </c>
      <c r="R83" s="108" t="s">
        <v>46</v>
      </c>
      <c r="S83" s="108">
        <v>50</v>
      </c>
      <c r="T83" s="108" t="s">
        <v>46</v>
      </c>
      <c r="U83" s="108" t="s">
        <v>46</v>
      </c>
      <c r="V83" s="108" t="s">
        <v>46</v>
      </c>
      <c r="W83" s="108" t="s">
        <v>46</v>
      </c>
      <c r="X83" s="108" t="s">
        <v>46</v>
      </c>
      <c r="Y83" s="108" t="s">
        <v>46</v>
      </c>
      <c r="Z83" s="108" t="s">
        <v>46</v>
      </c>
      <c r="AA83" s="108" t="s">
        <v>46</v>
      </c>
      <c r="AB83" s="108" t="s">
        <v>46</v>
      </c>
      <c r="AC83" s="108" t="s">
        <v>46</v>
      </c>
      <c r="AD83" s="108" t="s">
        <v>46</v>
      </c>
      <c r="AE83" s="108" t="s">
        <v>46</v>
      </c>
      <c r="AF83" s="108" t="s">
        <v>46</v>
      </c>
      <c r="AG83" s="108" t="s">
        <v>46</v>
      </c>
    </row>
    <row r="84" spans="1:33">
      <c r="A84" s="108" t="s">
        <v>151</v>
      </c>
      <c r="B84" s="108">
        <v>1972</v>
      </c>
      <c r="C84" s="110" t="s">
        <v>152</v>
      </c>
      <c r="D84" s="108" t="s">
        <v>4523</v>
      </c>
      <c r="E84" s="108" t="s">
        <v>82</v>
      </c>
      <c r="F84" s="108"/>
      <c r="G84" s="117" t="s">
        <v>46</v>
      </c>
      <c r="H84" s="117" t="s">
        <v>46</v>
      </c>
      <c r="I84" s="117" t="s">
        <v>46</v>
      </c>
      <c r="J84" s="117" t="s">
        <v>46</v>
      </c>
      <c r="K84" s="117" t="s">
        <v>46</v>
      </c>
      <c r="L84" s="108">
        <v>75</v>
      </c>
      <c r="M84" s="108" t="s">
        <v>46</v>
      </c>
      <c r="N84" s="108" t="s">
        <v>46</v>
      </c>
      <c r="O84" s="108" t="s">
        <v>46</v>
      </c>
      <c r="P84" s="108" t="s">
        <v>46</v>
      </c>
      <c r="Q84" s="108" t="s">
        <v>46</v>
      </c>
      <c r="R84" s="108" t="s">
        <v>46</v>
      </c>
      <c r="S84" s="108" t="s">
        <v>46</v>
      </c>
      <c r="T84" s="108" t="s">
        <v>46</v>
      </c>
      <c r="U84" s="108" t="s">
        <v>46</v>
      </c>
      <c r="V84" s="108" t="s">
        <v>46</v>
      </c>
      <c r="W84" s="108" t="s">
        <v>46</v>
      </c>
      <c r="X84" s="108" t="s">
        <v>46</v>
      </c>
      <c r="Y84" s="108" t="s">
        <v>46</v>
      </c>
      <c r="Z84" s="108" t="s">
        <v>46</v>
      </c>
      <c r="AA84" s="108" t="s">
        <v>46</v>
      </c>
      <c r="AB84" s="108" t="s">
        <v>46</v>
      </c>
      <c r="AC84" s="108" t="s">
        <v>46</v>
      </c>
      <c r="AD84" s="108" t="s">
        <v>46</v>
      </c>
      <c r="AE84" s="108" t="s">
        <v>46</v>
      </c>
      <c r="AF84" s="108" t="s">
        <v>46</v>
      </c>
      <c r="AG84" s="108" t="s">
        <v>46</v>
      </c>
    </row>
    <row r="85" spans="1:33">
      <c r="A85" s="108" t="s">
        <v>153</v>
      </c>
      <c r="B85" s="108">
        <v>2015</v>
      </c>
      <c r="C85" s="108" t="s">
        <v>154</v>
      </c>
      <c r="D85" s="108" t="s">
        <v>4523</v>
      </c>
      <c r="E85" s="108" t="s">
        <v>82</v>
      </c>
      <c r="F85" s="108"/>
      <c r="G85" s="117">
        <v>2015</v>
      </c>
      <c r="H85" s="117" t="s">
        <v>155</v>
      </c>
      <c r="I85" s="117" t="s">
        <v>156</v>
      </c>
      <c r="J85" s="117" t="s">
        <v>157</v>
      </c>
      <c r="K85" s="117">
        <v>14300</v>
      </c>
      <c r="L85" s="108" t="s">
        <v>46</v>
      </c>
      <c r="M85" s="108" t="s">
        <v>46</v>
      </c>
      <c r="N85" s="108" t="s">
        <v>46</v>
      </c>
      <c r="O85" s="108" t="s">
        <v>46</v>
      </c>
      <c r="P85" s="108" t="s">
        <v>46</v>
      </c>
      <c r="Q85" s="108" t="s">
        <v>46</v>
      </c>
      <c r="R85" s="108" t="s">
        <v>46</v>
      </c>
      <c r="S85" s="108" t="s">
        <v>46</v>
      </c>
      <c r="T85" s="108" t="s">
        <v>46</v>
      </c>
      <c r="U85" s="108" t="s">
        <v>46</v>
      </c>
      <c r="V85" s="108" t="s">
        <v>46</v>
      </c>
      <c r="W85" s="108" t="s">
        <v>46</v>
      </c>
      <c r="X85" s="108" t="s">
        <v>46</v>
      </c>
      <c r="Y85" s="108" t="s">
        <v>46</v>
      </c>
      <c r="Z85" s="108" t="s">
        <v>46</v>
      </c>
      <c r="AA85" s="108" t="s">
        <v>46</v>
      </c>
      <c r="AB85" s="108" t="s">
        <v>46</v>
      </c>
      <c r="AC85" s="108" t="s">
        <v>46</v>
      </c>
      <c r="AD85" s="108" t="s">
        <v>46</v>
      </c>
      <c r="AE85" s="108" t="s">
        <v>46</v>
      </c>
      <c r="AF85" s="108" t="s">
        <v>46</v>
      </c>
      <c r="AG85" s="108" t="s">
        <v>46</v>
      </c>
    </row>
    <row r="86" spans="1:33">
      <c r="A86" s="108" t="s">
        <v>153</v>
      </c>
      <c r="B86" s="108">
        <v>2015</v>
      </c>
      <c r="C86" s="108" t="s">
        <v>154</v>
      </c>
      <c r="D86" s="108" t="s">
        <v>4523</v>
      </c>
      <c r="E86" s="108" t="s">
        <v>82</v>
      </c>
      <c r="F86" s="108"/>
      <c r="G86" s="117">
        <v>2015</v>
      </c>
      <c r="H86" s="117" t="s">
        <v>158</v>
      </c>
      <c r="I86" s="117" t="s">
        <v>159</v>
      </c>
      <c r="J86" s="117" t="s">
        <v>135</v>
      </c>
      <c r="K86" s="117">
        <v>5800</v>
      </c>
      <c r="L86" s="108" t="s">
        <v>46</v>
      </c>
      <c r="M86" s="108" t="s">
        <v>46</v>
      </c>
      <c r="N86" s="108" t="s">
        <v>46</v>
      </c>
      <c r="O86" s="108" t="s">
        <v>46</v>
      </c>
      <c r="P86" s="108" t="s">
        <v>46</v>
      </c>
      <c r="Q86" s="108" t="s">
        <v>46</v>
      </c>
      <c r="R86" s="108" t="s">
        <v>46</v>
      </c>
      <c r="S86" s="108" t="s">
        <v>46</v>
      </c>
      <c r="T86" s="108" t="s">
        <v>46</v>
      </c>
      <c r="U86" s="108" t="s">
        <v>46</v>
      </c>
      <c r="V86" s="108" t="s">
        <v>46</v>
      </c>
      <c r="W86" s="108" t="s">
        <v>46</v>
      </c>
      <c r="X86" s="108" t="s">
        <v>46</v>
      </c>
      <c r="Y86" s="108" t="s">
        <v>46</v>
      </c>
      <c r="Z86" s="108" t="s">
        <v>46</v>
      </c>
      <c r="AA86" s="108" t="s">
        <v>46</v>
      </c>
      <c r="AB86" s="108" t="s">
        <v>46</v>
      </c>
      <c r="AC86" s="108" t="s">
        <v>46</v>
      </c>
      <c r="AD86" s="108" t="s">
        <v>46</v>
      </c>
      <c r="AE86" s="108" t="s">
        <v>46</v>
      </c>
      <c r="AF86" s="108" t="s">
        <v>46</v>
      </c>
      <c r="AG86" s="108" t="s">
        <v>46</v>
      </c>
    </row>
    <row r="87" spans="1:33">
      <c r="A87" s="108" t="s">
        <v>153</v>
      </c>
      <c r="B87" s="108">
        <v>2015</v>
      </c>
      <c r="C87" s="108" t="s">
        <v>154</v>
      </c>
      <c r="D87" s="108" t="s">
        <v>4523</v>
      </c>
      <c r="E87" s="108" t="s">
        <v>82</v>
      </c>
      <c r="F87" s="108"/>
      <c r="G87" s="117">
        <v>2015</v>
      </c>
      <c r="H87" s="117" t="s">
        <v>160</v>
      </c>
      <c r="I87" s="117" t="s">
        <v>161</v>
      </c>
      <c r="J87" s="117" t="s">
        <v>162</v>
      </c>
      <c r="K87" s="117">
        <v>2500</v>
      </c>
      <c r="L87" s="108" t="s">
        <v>46</v>
      </c>
      <c r="M87" s="108" t="s">
        <v>46</v>
      </c>
      <c r="N87" s="108" t="s">
        <v>46</v>
      </c>
      <c r="O87" s="108" t="s">
        <v>46</v>
      </c>
      <c r="P87" s="108" t="s">
        <v>46</v>
      </c>
      <c r="Q87" s="108" t="s">
        <v>46</v>
      </c>
      <c r="R87" s="108" t="s">
        <v>46</v>
      </c>
      <c r="S87" s="108" t="s">
        <v>46</v>
      </c>
      <c r="T87" s="108" t="s">
        <v>46</v>
      </c>
      <c r="U87" s="108" t="s">
        <v>46</v>
      </c>
      <c r="V87" s="108" t="s">
        <v>46</v>
      </c>
      <c r="W87" s="108" t="s">
        <v>46</v>
      </c>
      <c r="X87" s="108" t="s">
        <v>46</v>
      </c>
      <c r="Y87" s="108" t="s">
        <v>46</v>
      </c>
      <c r="Z87" s="108" t="s">
        <v>46</v>
      </c>
      <c r="AA87" s="108" t="s">
        <v>46</v>
      </c>
      <c r="AB87" s="108" t="s">
        <v>46</v>
      </c>
      <c r="AC87" s="108" t="s">
        <v>46</v>
      </c>
      <c r="AD87" s="108" t="s">
        <v>46</v>
      </c>
      <c r="AE87" s="108" t="s">
        <v>46</v>
      </c>
      <c r="AF87" s="108" t="s">
        <v>46</v>
      </c>
      <c r="AG87" s="108" t="s">
        <v>46</v>
      </c>
    </row>
    <row r="88" spans="1:33">
      <c r="A88" s="108" t="s">
        <v>153</v>
      </c>
      <c r="B88" s="108">
        <v>2015</v>
      </c>
      <c r="C88" s="108" t="s">
        <v>154</v>
      </c>
      <c r="D88" s="108" t="s">
        <v>4523</v>
      </c>
      <c r="E88" s="108" t="s">
        <v>82</v>
      </c>
      <c r="F88" s="108"/>
      <c r="G88" s="117">
        <v>2015</v>
      </c>
      <c r="H88" s="117" t="s">
        <v>163</v>
      </c>
      <c r="I88" s="117" t="s">
        <v>164</v>
      </c>
      <c r="J88" s="117" t="s">
        <v>165</v>
      </c>
      <c r="K88" s="117">
        <v>200</v>
      </c>
      <c r="L88" s="108" t="s">
        <v>46</v>
      </c>
      <c r="M88" s="108" t="s">
        <v>46</v>
      </c>
      <c r="N88" s="108" t="s">
        <v>46</v>
      </c>
      <c r="O88" s="108" t="s">
        <v>46</v>
      </c>
      <c r="P88" s="108" t="s">
        <v>46</v>
      </c>
      <c r="Q88" s="108" t="s">
        <v>46</v>
      </c>
      <c r="R88" s="108" t="s">
        <v>46</v>
      </c>
      <c r="S88" s="108" t="s">
        <v>46</v>
      </c>
      <c r="T88" s="108" t="s">
        <v>46</v>
      </c>
      <c r="U88" s="108" t="s">
        <v>46</v>
      </c>
      <c r="V88" s="108" t="s">
        <v>46</v>
      </c>
      <c r="W88" s="108" t="s">
        <v>46</v>
      </c>
      <c r="X88" s="108" t="s">
        <v>46</v>
      </c>
      <c r="Y88" s="108" t="s">
        <v>46</v>
      </c>
      <c r="Z88" s="108" t="s">
        <v>46</v>
      </c>
      <c r="AA88" s="108" t="s">
        <v>46</v>
      </c>
      <c r="AB88" s="108" t="s">
        <v>46</v>
      </c>
      <c r="AC88" s="108" t="s">
        <v>46</v>
      </c>
      <c r="AD88" s="108" t="s">
        <v>46</v>
      </c>
      <c r="AE88" s="108" t="s">
        <v>46</v>
      </c>
      <c r="AF88" s="108" t="s">
        <v>46</v>
      </c>
      <c r="AG88" s="108" t="s">
        <v>46</v>
      </c>
    </row>
    <row r="89" spans="1:33">
      <c r="A89" s="108" t="s">
        <v>153</v>
      </c>
      <c r="B89" s="108">
        <v>2015</v>
      </c>
      <c r="C89" s="108" t="s">
        <v>154</v>
      </c>
      <c r="D89" s="108" t="s">
        <v>4523</v>
      </c>
      <c r="E89" s="108" t="s">
        <v>82</v>
      </c>
      <c r="F89" s="108"/>
      <c r="G89" s="117">
        <v>2015</v>
      </c>
      <c r="H89" s="117" t="s">
        <v>166</v>
      </c>
      <c r="I89" s="117" t="s">
        <v>167</v>
      </c>
      <c r="J89" s="117" t="s">
        <v>168</v>
      </c>
      <c r="K89" s="117">
        <v>400</v>
      </c>
      <c r="L89" s="108" t="s">
        <v>46</v>
      </c>
      <c r="M89" s="108" t="s">
        <v>46</v>
      </c>
      <c r="N89" s="108" t="s">
        <v>46</v>
      </c>
      <c r="O89" s="108" t="s">
        <v>46</v>
      </c>
      <c r="P89" s="108" t="s">
        <v>46</v>
      </c>
      <c r="Q89" s="108" t="s">
        <v>46</v>
      </c>
      <c r="R89" s="108" t="s">
        <v>46</v>
      </c>
      <c r="S89" s="108" t="s">
        <v>46</v>
      </c>
      <c r="T89" s="108" t="s">
        <v>46</v>
      </c>
      <c r="U89" s="108" t="s">
        <v>46</v>
      </c>
      <c r="V89" s="108" t="s">
        <v>46</v>
      </c>
      <c r="W89" s="108" t="s">
        <v>46</v>
      </c>
      <c r="X89" s="108" t="s">
        <v>46</v>
      </c>
      <c r="Y89" s="108" t="s">
        <v>46</v>
      </c>
      <c r="Z89" s="108" t="s">
        <v>46</v>
      </c>
      <c r="AA89" s="108" t="s">
        <v>46</v>
      </c>
      <c r="AB89" s="108" t="s">
        <v>46</v>
      </c>
      <c r="AC89" s="108" t="s">
        <v>46</v>
      </c>
      <c r="AD89" s="108" t="s">
        <v>46</v>
      </c>
      <c r="AE89" s="108" t="s">
        <v>46</v>
      </c>
      <c r="AF89" s="108" t="s">
        <v>46</v>
      </c>
      <c r="AG89" s="108" t="s">
        <v>46</v>
      </c>
    </row>
    <row r="90" spans="1:33">
      <c r="A90" s="108" t="s">
        <v>153</v>
      </c>
      <c r="B90" s="108">
        <v>2015</v>
      </c>
      <c r="C90" s="108" t="s">
        <v>154</v>
      </c>
      <c r="D90" s="108" t="s">
        <v>4523</v>
      </c>
      <c r="E90" s="108" t="s">
        <v>82</v>
      </c>
      <c r="F90" s="108"/>
      <c r="G90" s="117">
        <v>2015</v>
      </c>
      <c r="H90" s="117" t="s">
        <v>169</v>
      </c>
      <c r="I90" s="117" t="s">
        <v>170</v>
      </c>
      <c r="J90" s="117" t="s">
        <v>171</v>
      </c>
      <c r="K90" s="117">
        <v>1700</v>
      </c>
      <c r="L90" s="108" t="s">
        <v>46</v>
      </c>
      <c r="M90" s="108" t="s">
        <v>46</v>
      </c>
      <c r="N90" s="108" t="s">
        <v>46</v>
      </c>
      <c r="O90" s="108" t="s">
        <v>46</v>
      </c>
      <c r="P90" s="108" t="s">
        <v>46</v>
      </c>
      <c r="Q90" s="108" t="s">
        <v>46</v>
      </c>
      <c r="R90" s="108" t="s">
        <v>46</v>
      </c>
      <c r="S90" s="108" t="s">
        <v>46</v>
      </c>
      <c r="T90" s="108" t="s">
        <v>46</v>
      </c>
      <c r="U90" s="108" t="s">
        <v>46</v>
      </c>
      <c r="V90" s="108" t="s">
        <v>46</v>
      </c>
      <c r="W90" s="108" t="s">
        <v>46</v>
      </c>
      <c r="X90" s="108" t="s">
        <v>46</v>
      </c>
      <c r="Y90" s="108" t="s">
        <v>46</v>
      </c>
      <c r="Z90" s="108" t="s">
        <v>46</v>
      </c>
      <c r="AA90" s="108" t="s">
        <v>46</v>
      </c>
      <c r="AB90" s="108" t="s">
        <v>46</v>
      </c>
      <c r="AC90" s="108" t="s">
        <v>46</v>
      </c>
      <c r="AD90" s="108" t="s">
        <v>46</v>
      </c>
      <c r="AE90" s="108" t="s">
        <v>46</v>
      </c>
      <c r="AF90" s="108" t="s">
        <v>46</v>
      </c>
      <c r="AG90" s="108" t="s">
        <v>46</v>
      </c>
    </row>
    <row r="91" spans="1:33">
      <c r="A91" s="108" t="s">
        <v>172</v>
      </c>
      <c r="B91" s="108">
        <v>2015</v>
      </c>
      <c r="C91" s="108" t="s">
        <v>46</v>
      </c>
      <c r="D91" s="108" t="s">
        <v>4523</v>
      </c>
      <c r="E91" s="108" t="s">
        <v>82</v>
      </c>
      <c r="F91" s="108"/>
      <c r="G91" s="117" t="s">
        <v>46</v>
      </c>
      <c r="H91" s="117" t="s">
        <v>46</v>
      </c>
      <c r="I91" s="117" t="s">
        <v>173</v>
      </c>
      <c r="J91" s="117" t="s">
        <v>174</v>
      </c>
      <c r="K91" s="117">
        <v>4600</v>
      </c>
      <c r="L91" s="108" t="s">
        <v>46</v>
      </c>
      <c r="M91" s="108" t="s">
        <v>46</v>
      </c>
      <c r="N91" s="108" t="s">
        <v>46</v>
      </c>
      <c r="O91" s="108" t="s">
        <v>46</v>
      </c>
      <c r="P91" s="108" t="s">
        <v>46</v>
      </c>
      <c r="Q91" s="108" t="s">
        <v>46</v>
      </c>
      <c r="R91" s="108" t="s">
        <v>46</v>
      </c>
      <c r="S91" s="108" t="s">
        <v>46</v>
      </c>
      <c r="T91" s="108" t="s">
        <v>46</v>
      </c>
      <c r="U91" s="108" t="s">
        <v>46</v>
      </c>
      <c r="V91" s="108" t="s">
        <v>46</v>
      </c>
      <c r="W91" s="108" t="s">
        <v>46</v>
      </c>
      <c r="X91" s="108" t="s">
        <v>46</v>
      </c>
      <c r="Y91" s="108" t="s">
        <v>46</v>
      </c>
      <c r="Z91" s="108" t="s">
        <v>46</v>
      </c>
      <c r="AA91" s="108" t="s">
        <v>46</v>
      </c>
      <c r="AB91" s="108" t="s">
        <v>46</v>
      </c>
      <c r="AC91" s="108" t="s">
        <v>46</v>
      </c>
      <c r="AD91" s="108" t="s">
        <v>46</v>
      </c>
      <c r="AE91" s="108" t="s">
        <v>46</v>
      </c>
      <c r="AF91" s="108" t="s">
        <v>46</v>
      </c>
      <c r="AG91" s="108" t="s">
        <v>46</v>
      </c>
    </row>
    <row r="92" spans="1:33">
      <c r="A92" s="108" t="s">
        <v>172</v>
      </c>
      <c r="B92" s="108">
        <v>2015</v>
      </c>
      <c r="C92" s="108" t="s">
        <v>46</v>
      </c>
      <c r="D92" s="108" t="s">
        <v>4523</v>
      </c>
      <c r="E92" s="108" t="s">
        <v>82</v>
      </c>
      <c r="F92" s="108"/>
      <c r="G92" s="117" t="s">
        <v>46</v>
      </c>
      <c r="H92" s="117" t="s">
        <v>46</v>
      </c>
      <c r="I92" s="117" t="s">
        <v>175</v>
      </c>
      <c r="J92" s="117" t="s">
        <v>176</v>
      </c>
      <c r="K92" s="117">
        <v>4000</v>
      </c>
      <c r="L92" s="108" t="s">
        <v>46</v>
      </c>
      <c r="M92" s="108" t="s">
        <v>46</v>
      </c>
      <c r="N92" s="108" t="s">
        <v>46</v>
      </c>
      <c r="O92" s="108" t="s">
        <v>46</v>
      </c>
      <c r="P92" s="108" t="s">
        <v>46</v>
      </c>
      <c r="Q92" s="108" t="s">
        <v>46</v>
      </c>
      <c r="R92" s="108" t="s">
        <v>46</v>
      </c>
      <c r="S92" s="108" t="s">
        <v>46</v>
      </c>
      <c r="T92" s="108" t="s">
        <v>46</v>
      </c>
      <c r="U92" s="108" t="s">
        <v>46</v>
      </c>
      <c r="V92" s="108" t="s">
        <v>46</v>
      </c>
      <c r="W92" s="108" t="s">
        <v>46</v>
      </c>
      <c r="X92" s="108" t="s">
        <v>46</v>
      </c>
      <c r="Y92" s="108" t="s">
        <v>46</v>
      </c>
      <c r="Z92" s="108" t="s">
        <v>46</v>
      </c>
      <c r="AA92" s="108" t="s">
        <v>46</v>
      </c>
      <c r="AB92" s="108" t="s">
        <v>46</v>
      </c>
      <c r="AC92" s="108" t="s">
        <v>46</v>
      </c>
      <c r="AD92" s="108" t="s">
        <v>46</v>
      </c>
      <c r="AE92" s="108" t="s">
        <v>46</v>
      </c>
      <c r="AF92" s="108" t="s">
        <v>46</v>
      </c>
      <c r="AG92" s="108" t="s">
        <v>46</v>
      </c>
    </row>
    <row r="93" spans="1:33">
      <c r="A93" s="108" t="s">
        <v>177</v>
      </c>
      <c r="B93" s="108">
        <v>2020</v>
      </c>
      <c r="C93" s="110" t="s">
        <v>178</v>
      </c>
      <c r="D93" s="108" t="s">
        <v>4523</v>
      </c>
      <c r="E93" s="108" t="s">
        <v>82</v>
      </c>
      <c r="F93" s="108"/>
      <c r="G93" s="108" t="s">
        <v>46</v>
      </c>
      <c r="H93" s="108" t="s">
        <v>46</v>
      </c>
      <c r="I93" s="108" t="s">
        <v>46</v>
      </c>
      <c r="J93" s="108" t="s">
        <v>46</v>
      </c>
      <c r="K93" s="108" t="s">
        <v>46</v>
      </c>
      <c r="L93" s="108">
        <v>85</v>
      </c>
      <c r="M93" s="108" t="s">
        <v>46</v>
      </c>
      <c r="N93" s="108" t="s">
        <v>46</v>
      </c>
      <c r="O93" s="108" t="s">
        <v>46</v>
      </c>
      <c r="P93" s="108">
        <v>100</v>
      </c>
      <c r="Q93" s="108" t="s">
        <v>46</v>
      </c>
      <c r="R93" s="108" t="s">
        <v>46</v>
      </c>
      <c r="S93" s="108" t="s">
        <v>46</v>
      </c>
      <c r="T93" s="108" t="s">
        <v>46</v>
      </c>
      <c r="U93" s="108" t="s">
        <v>46</v>
      </c>
      <c r="V93" s="108" t="s">
        <v>46</v>
      </c>
      <c r="W93" s="108" t="s">
        <v>46</v>
      </c>
      <c r="X93" s="108" t="s">
        <v>46</v>
      </c>
      <c r="Y93" s="108" t="s">
        <v>46</v>
      </c>
      <c r="Z93" s="108" t="s">
        <v>46</v>
      </c>
      <c r="AA93" s="108" t="s">
        <v>46</v>
      </c>
      <c r="AB93" s="108">
        <v>60</v>
      </c>
      <c r="AC93" s="108" t="s">
        <v>46</v>
      </c>
      <c r="AD93" s="108">
        <v>90</v>
      </c>
      <c r="AE93" s="108" t="s">
        <v>46</v>
      </c>
      <c r="AF93" s="108" t="s">
        <v>46</v>
      </c>
      <c r="AG93" s="108">
        <v>100</v>
      </c>
    </row>
    <row r="94" spans="1:33">
      <c r="A94" s="108" t="s">
        <v>179</v>
      </c>
      <c r="B94" s="108">
        <v>2016</v>
      </c>
      <c r="C94" s="110" t="s">
        <v>180</v>
      </c>
      <c r="D94" s="108" t="s">
        <v>4523</v>
      </c>
      <c r="E94" s="108" t="s">
        <v>82</v>
      </c>
      <c r="F94" s="108"/>
      <c r="G94" s="117" t="s">
        <v>46</v>
      </c>
      <c r="H94" s="117" t="s">
        <v>46</v>
      </c>
      <c r="I94" s="117" t="s">
        <v>46</v>
      </c>
      <c r="J94" s="117" t="s">
        <v>46</v>
      </c>
      <c r="K94" s="117" t="s">
        <v>46</v>
      </c>
      <c r="L94" s="108" t="s">
        <v>46</v>
      </c>
      <c r="M94" s="108" t="s">
        <v>46</v>
      </c>
      <c r="N94" s="108" t="s">
        <v>46</v>
      </c>
      <c r="O94" s="108" t="s">
        <v>46</v>
      </c>
      <c r="P94" s="108" t="s">
        <v>46</v>
      </c>
      <c r="Q94" s="108" t="s">
        <v>46</v>
      </c>
      <c r="R94" s="108" t="s">
        <v>46</v>
      </c>
      <c r="S94" s="108" t="s">
        <v>46</v>
      </c>
      <c r="T94" s="108" t="s">
        <v>46</v>
      </c>
      <c r="U94" s="108" t="s">
        <v>46</v>
      </c>
      <c r="V94" s="108" t="s">
        <v>46</v>
      </c>
      <c r="W94" s="108" t="s">
        <v>46</v>
      </c>
      <c r="X94" s="108" t="s">
        <v>46</v>
      </c>
      <c r="Y94" s="108" t="s">
        <v>46</v>
      </c>
      <c r="Z94" s="108" t="s">
        <v>46</v>
      </c>
      <c r="AA94" s="108" t="s">
        <v>46</v>
      </c>
      <c r="AB94" s="108" t="s">
        <v>46</v>
      </c>
      <c r="AC94" s="108" t="s">
        <v>46</v>
      </c>
      <c r="AD94" s="108">
        <v>99</v>
      </c>
      <c r="AE94" s="108" t="s">
        <v>46</v>
      </c>
      <c r="AF94" s="108" t="s">
        <v>46</v>
      </c>
      <c r="AG94" s="108" t="s">
        <v>46</v>
      </c>
    </row>
    <row r="95" spans="1:33">
      <c r="A95" s="108" t="s">
        <v>181</v>
      </c>
      <c r="B95" s="108">
        <v>2019</v>
      </c>
      <c r="C95" s="110" t="s">
        <v>182</v>
      </c>
      <c r="D95" s="108" t="s">
        <v>4523</v>
      </c>
      <c r="E95" s="108" t="s">
        <v>82</v>
      </c>
      <c r="F95" s="108"/>
      <c r="G95" s="117" t="s">
        <v>46</v>
      </c>
      <c r="H95" s="117" t="s">
        <v>46</v>
      </c>
      <c r="I95" s="117" t="s">
        <v>46</v>
      </c>
      <c r="J95" s="117" t="s">
        <v>46</v>
      </c>
      <c r="K95" s="117" t="s">
        <v>46</v>
      </c>
      <c r="L95" s="108" t="s">
        <v>46</v>
      </c>
      <c r="M95" s="108" t="s">
        <v>46</v>
      </c>
      <c r="N95" s="108" t="s">
        <v>46</v>
      </c>
      <c r="O95" s="108" t="s">
        <v>46</v>
      </c>
      <c r="P95" s="108" t="s">
        <v>46</v>
      </c>
      <c r="Q95" s="108" t="s">
        <v>46</v>
      </c>
      <c r="R95" s="108" t="s">
        <v>46</v>
      </c>
      <c r="S95" s="108" t="s">
        <v>46</v>
      </c>
      <c r="T95" s="108" t="s">
        <v>46</v>
      </c>
      <c r="U95" s="108" t="s">
        <v>46</v>
      </c>
      <c r="V95" s="108" t="s">
        <v>46</v>
      </c>
      <c r="W95" s="108" t="s">
        <v>46</v>
      </c>
      <c r="X95" s="108" t="s">
        <v>46</v>
      </c>
      <c r="Y95" s="108" t="s">
        <v>46</v>
      </c>
      <c r="Z95" s="108" t="s">
        <v>46</v>
      </c>
      <c r="AA95" s="108" t="s">
        <v>46</v>
      </c>
      <c r="AB95" s="108" t="s">
        <v>46</v>
      </c>
      <c r="AC95" s="108" t="s">
        <v>46</v>
      </c>
      <c r="AD95" s="108" t="s">
        <v>183</v>
      </c>
      <c r="AE95" s="108" t="s">
        <v>46</v>
      </c>
      <c r="AF95" s="108" t="s">
        <v>46</v>
      </c>
      <c r="AG95" s="108" t="s">
        <v>46</v>
      </c>
    </row>
    <row r="96" spans="1:33">
      <c r="A96" s="108" t="s">
        <v>184</v>
      </c>
      <c r="B96" s="108">
        <v>2003</v>
      </c>
      <c r="C96" s="110" t="s">
        <v>185</v>
      </c>
      <c r="D96" s="108" t="s">
        <v>4523</v>
      </c>
      <c r="E96" s="108" t="s">
        <v>82</v>
      </c>
      <c r="F96" s="108"/>
      <c r="G96" s="117" t="s">
        <v>46</v>
      </c>
      <c r="H96" s="117" t="s">
        <v>46</v>
      </c>
      <c r="I96" s="117" t="s">
        <v>46</v>
      </c>
      <c r="J96" s="117" t="s">
        <v>46</v>
      </c>
      <c r="K96" s="117" t="s">
        <v>46</v>
      </c>
      <c r="L96" s="108">
        <v>80</v>
      </c>
      <c r="M96" s="108" t="s">
        <v>46</v>
      </c>
      <c r="N96" s="108" t="s">
        <v>46</v>
      </c>
      <c r="O96" s="108" t="s">
        <v>46</v>
      </c>
      <c r="P96" s="108" t="s">
        <v>46</v>
      </c>
      <c r="Q96" s="108" t="s">
        <v>46</v>
      </c>
      <c r="R96" s="108" t="s">
        <v>46</v>
      </c>
      <c r="S96" s="108" t="s">
        <v>46</v>
      </c>
      <c r="T96" s="108" t="s">
        <v>46</v>
      </c>
      <c r="U96" s="108" t="s">
        <v>46</v>
      </c>
      <c r="V96" s="108" t="s">
        <v>46</v>
      </c>
      <c r="W96" s="108" t="s">
        <v>46</v>
      </c>
      <c r="X96" s="108" t="s">
        <v>46</v>
      </c>
      <c r="Y96" s="108" t="s">
        <v>46</v>
      </c>
      <c r="Z96" s="108" t="s">
        <v>46</v>
      </c>
      <c r="AA96" s="108" t="s">
        <v>46</v>
      </c>
      <c r="AB96" s="108" t="s">
        <v>46</v>
      </c>
      <c r="AC96" s="108" t="s">
        <v>46</v>
      </c>
      <c r="AD96" s="108" t="s">
        <v>46</v>
      </c>
      <c r="AE96" s="108" t="s">
        <v>46</v>
      </c>
      <c r="AF96" s="108" t="s">
        <v>46</v>
      </c>
      <c r="AG96" s="108" t="s">
        <v>46</v>
      </c>
    </row>
    <row r="97" spans="1:42">
      <c r="A97" s="108" t="s">
        <v>186</v>
      </c>
      <c r="B97" s="108">
        <v>1974</v>
      </c>
      <c r="C97" s="110" t="s">
        <v>187</v>
      </c>
      <c r="D97" s="108" t="s">
        <v>4523</v>
      </c>
      <c r="E97" s="108" t="s">
        <v>82</v>
      </c>
      <c r="F97" s="108"/>
      <c r="G97" s="117" t="s">
        <v>46</v>
      </c>
      <c r="H97" s="117" t="s">
        <v>46</v>
      </c>
      <c r="I97" s="117" t="s">
        <v>46</v>
      </c>
      <c r="J97" s="117" t="s">
        <v>46</v>
      </c>
      <c r="K97" s="117" t="s">
        <v>46</v>
      </c>
      <c r="L97" s="108">
        <v>63</v>
      </c>
      <c r="M97" s="108" t="s">
        <v>46</v>
      </c>
      <c r="N97" s="108" t="s">
        <v>46</v>
      </c>
      <c r="O97" s="108" t="s">
        <v>46</v>
      </c>
      <c r="P97" s="108" t="s">
        <v>46</v>
      </c>
      <c r="Q97" s="108" t="s">
        <v>46</v>
      </c>
      <c r="R97" s="108" t="s">
        <v>46</v>
      </c>
      <c r="S97" s="108" t="s">
        <v>46</v>
      </c>
      <c r="T97" s="108" t="s">
        <v>46</v>
      </c>
      <c r="U97" s="108" t="s">
        <v>46</v>
      </c>
      <c r="V97" s="108" t="s">
        <v>46</v>
      </c>
      <c r="W97" s="108" t="s">
        <v>46</v>
      </c>
      <c r="X97" s="108" t="s">
        <v>46</v>
      </c>
      <c r="Y97" s="108" t="s">
        <v>46</v>
      </c>
      <c r="Z97" s="108" t="s">
        <v>46</v>
      </c>
      <c r="AA97" s="108" t="s">
        <v>46</v>
      </c>
      <c r="AB97" s="108" t="s">
        <v>46</v>
      </c>
      <c r="AC97" s="108" t="s">
        <v>46</v>
      </c>
      <c r="AD97" s="108" t="s">
        <v>46</v>
      </c>
      <c r="AE97" s="108" t="s">
        <v>46</v>
      </c>
      <c r="AF97" s="108" t="s">
        <v>46</v>
      </c>
      <c r="AG97" s="108" t="s">
        <v>46</v>
      </c>
    </row>
    <row r="98" spans="1:42">
      <c r="A98" s="108" t="s">
        <v>143</v>
      </c>
      <c r="B98" s="108">
        <v>2013</v>
      </c>
      <c r="C98" s="110" t="s">
        <v>144</v>
      </c>
      <c r="D98" s="108" t="s">
        <v>4523</v>
      </c>
      <c r="E98" s="108" t="s">
        <v>82</v>
      </c>
      <c r="F98" s="108"/>
      <c r="G98" s="117" t="s">
        <v>46</v>
      </c>
      <c r="H98" s="117" t="s">
        <v>46</v>
      </c>
      <c r="I98" s="117" t="s">
        <v>188</v>
      </c>
      <c r="J98" s="118">
        <v>1503288</v>
      </c>
      <c r="K98" s="117" t="s">
        <v>189</v>
      </c>
      <c r="L98" s="108" t="s">
        <v>46</v>
      </c>
      <c r="M98" s="108" t="s">
        <v>46</v>
      </c>
      <c r="N98" s="108" t="s">
        <v>46</v>
      </c>
      <c r="O98" s="108" t="s">
        <v>46</v>
      </c>
      <c r="P98" s="108" t="s">
        <v>46</v>
      </c>
      <c r="Q98" s="108" t="s">
        <v>46</v>
      </c>
      <c r="R98" s="108" t="s">
        <v>46</v>
      </c>
      <c r="S98" s="108" t="s">
        <v>46</v>
      </c>
      <c r="T98" s="108" t="s">
        <v>46</v>
      </c>
      <c r="U98" s="108" t="s">
        <v>46</v>
      </c>
      <c r="V98" s="108" t="s">
        <v>46</v>
      </c>
      <c r="W98" s="108" t="s">
        <v>46</v>
      </c>
      <c r="X98" s="108" t="s">
        <v>46</v>
      </c>
      <c r="Y98" s="108" t="s">
        <v>46</v>
      </c>
      <c r="Z98" s="108" t="s">
        <v>46</v>
      </c>
      <c r="AA98" s="108" t="s">
        <v>46</v>
      </c>
      <c r="AB98" s="108" t="s">
        <v>46</v>
      </c>
      <c r="AC98" s="108" t="s">
        <v>46</v>
      </c>
      <c r="AD98" s="108" t="s">
        <v>46</v>
      </c>
      <c r="AE98" s="108" t="s">
        <v>46</v>
      </c>
      <c r="AF98" s="108" t="s">
        <v>46</v>
      </c>
      <c r="AG98" s="108" t="s">
        <v>46</v>
      </c>
    </row>
    <row r="99" spans="1:42">
      <c r="A99" s="108" t="s">
        <v>143</v>
      </c>
      <c r="B99" s="108">
        <v>2013</v>
      </c>
      <c r="C99" s="110" t="s">
        <v>144</v>
      </c>
      <c r="D99" s="108" t="s">
        <v>4523</v>
      </c>
      <c r="E99" s="108" t="s">
        <v>82</v>
      </c>
      <c r="F99" s="108"/>
      <c r="G99" s="117" t="s">
        <v>46</v>
      </c>
      <c r="H99" s="117" t="s">
        <v>46</v>
      </c>
      <c r="I99" s="117" t="s">
        <v>190</v>
      </c>
      <c r="J99" s="118">
        <v>9296986</v>
      </c>
      <c r="K99" s="118">
        <v>9296986</v>
      </c>
      <c r="L99" s="108" t="s">
        <v>46</v>
      </c>
      <c r="M99" s="108" t="s">
        <v>46</v>
      </c>
      <c r="N99" s="108" t="s">
        <v>46</v>
      </c>
      <c r="O99" s="108" t="s">
        <v>46</v>
      </c>
      <c r="P99" s="108" t="s">
        <v>46</v>
      </c>
      <c r="Q99" s="108" t="s">
        <v>46</v>
      </c>
      <c r="R99" s="108" t="s">
        <v>46</v>
      </c>
      <c r="S99" s="108" t="s">
        <v>46</v>
      </c>
      <c r="T99" s="108" t="s">
        <v>46</v>
      </c>
      <c r="U99" s="108" t="s">
        <v>46</v>
      </c>
      <c r="V99" s="108" t="s">
        <v>46</v>
      </c>
      <c r="W99" s="108" t="s">
        <v>46</v>
      </c>
      <c r="X99" s="108" t="s">
        <v>46</v>
      </c>
      <c r="Y99" s="108" t="s">
        <v>46</v>
      </c>
      <c r="Z99" s="108" t="s">
        <v>46</v>
      </c>
      <c r="AA99" s="108" t="s">
        <v>46</v>
      </c>
      <c r="AB99" s="108" t="s">
        <v>46</v>
      </c>
      <c r="AC99" s="108" t="s">
        <v>46</v>
      </c>
      <c r="AD99" s="108" t="s">
        <v>46</v>
      </c>
      <c r="AE99" s="108" t="s">
        <v>46</v>
      </c>
      <c r="AF99" s="108" t="s">
        <v>46</v>
      </c>
      <c r="AG99" s="108" t="s">
        <v>46</v>
      </c>
    </row>
    <row r="100" spans="1:42">
      <c r="A100" s="108" t="s">
        <v>191</v>
      </c>
      <c r="B100" s="108">
        <v>2019</v>
      </c>
      <c r="C100" s="108" t="s">
        <v>192</v>
      </c>
      <c r="D100" s="108" t="s">
        <v>4523</v>
      </c>
      <c r="E100" s="108" t="s">
        <v>82</v>
      </c>
      <c r="F100" s="108"/>
      <c r="G100" s="117" t="s">
        <v>46</v>
      </c>
      <c r="H100" s="117" t="s">
        <v>193</v>
      </c>
      <c r="I100" s="117" t="s">
        <v>194</v>
      </c>
      <c r="J100" s="117" t="s">
        <v>46</v>
      </c>
      <c r="K100" s="117" t="s">
        <v>46</v>
      </c>
      <c r="L100" s="108">
        <v>75</v>
      </c>
      <c r="M100" s="108" t="s">
        <v>46</v>
      </c>
      <c r="N100" s="108" t="s">
        <v>46</v>
      </c>
      <c r="O100" s="108" t="s">
        <v>46</v>
      </c>
      <c r="P100" s="108" t="s">
        <v>46</v>
      </c>
      <c r="Q100" s="108" t="s">
        <v>46</v>
      </c>
      <c r="R100" s="108" t="s">
        <v>46</v>
      </c>
      <c r="S100" s="108" t="s">
        <v>46</v>
      </c>
      <c r="T100" s="108" t="s">
        <v>46</v>
      </c>
      <c r="U100" s="108" t="s">
        <v>46</v>
      </c>
      <c r="V100" s="108" t="s">
        <v>46</v>
      </c>
      <c r="W100" s="108" t="s">
        <v>46</v>
      </c>
      <c r="X100" s="108" t="s">
        <v>46</v>
      </c>
      <c r="Y100" s="108" t="s">
        <v>46</v>
      </c>
      <c r="Z100" s="108" t="s">
        <v>46</v>
      </c>
      <c r="AA100" s="108" t="s">
        <v>46</v>
      </c>
      <c r="AB100" s="108" t="s">
        <v>46</v>
      </c>
      <c r="AC100" s="108" t="s">
        <v>46</v>
      </c>
      <c r="AD100" s="108" t="s">
        <v>46</v>
      </c>
      <c r="AE100" s="108" t="s">
        <v>46</v>
      </c>
      <c r="AF100" s="108" t="s">
        <v>46</v>
      </c>
      <c r="AG100" s="108" t="s">
        <v>46</v>
      </c>
    </row>
    <row r="101" spans="1:42">
      <c r="A101" s="108" t="s">
        <v>195</v>
      </c>
      <c r="B101" s="108">
        <v>2019</v>
      </c>
      <c r="C101" s="110" t="s">
        <v>196</v>
      </c>
      <c r="D101" s="108" t="s">
        <v>4523</v>
      </c>
      <c r="E101" s="108" t="s">
        <v>82</v>
      </c>
      <c r="F101" s="108"/>
      <c r="G101" s="117" t="s">
        <v>46</v>
      </c>
      <c r="H101" s="117" t="s">
        <v>46</v>
      </c>
      <c r="I101" s="117" t="s">
        <v>46</v>
      </c>
      <c r="J101" s="117" t="s">
        <v>46</v>
      </c>
      <c r="K101" s="117" t="s">
        <v>46</v>
      </c>
      <c r="L101" s="108" t="s">
        <v>46</v>
      </c>
      <c r="M101" s="108" t="s">
        <v>197</v>
      </c>
      <c r="N101" s="108" t="s">
        <v>46</v>
      </c>
      <c r="O101" s="108" t="s">
        <v>46</v>
      </c>
      <c r="P101" s="108" t="s">
        <v>46</v>
      </c>
      <c r="Q101" s="108" t="s">
        <v>46</v>
      </c>
      <c r="R101" s="108" t="s">
        <v>46</v>
      </c>
      <c r="S101" s="108" t="s">
        <v>46</v>
      </c>
      <c r="T101" s="108" t="s">
        <v>46</v>
      </c>
      <c r="U101" s="108" t="s">
        <v>46</v>
      </c>
      <c r="V101" s="108" t="s">
        <v>46</v>
      </c>
      <c r="W101" s="108" t="s">
        <v>46</v>
      </c>
      <c r="X101" s="108" t="s">
        <v>46</v>
      </c>
      <c r="Y101" s="108" t="s">
        <v>46</v>
      </c>
      <c r="Z101" s="108" t="s">
        <v>46</v>
      </c>
      <c r="AA101" s="108" t="s">
        <v>46</v>
      </c>
      <c r="AB101" s="108" t="s">
        <v>46</v>
      </c>
      <c r="AC101" s="108" t="s">
        <v>46</v>
      </c>
      <c r="AD101" s="108" t="s">
        <v>46</v>
      </c>
      <c r="AE101" s="108" t="s">
        <v>46</v>
      </c>
      <c r="AF101" s="108" t="s">
        <v>46</v>
      </c>
      <c r="AG101" s="108" t="s">
        <v>46</v>
      </c>
    </row>
    <row r="102" spans="1:42">
      <c r="A102" s="108" t="s">
        <v>195</v>
      </c>
      <c r="B102" s="108">
        <v>2019</v>
      </c>
      <c r="C102" s="110" t="s">
        <v>196</v>
      </c>
      <c r="D102" s="108" t="s">
        <v>4523</v>
      </c>
      <c r="E102" s="108" t="s">
        <v>82</v>
      </c>
      <c r="F102" s="108"/>
      <c r="G102" s="117" t="s">
        <v>46</v>
      </c>
      <c r="H102" s="117" t="s">
        <v>46</v>
      </c>
      <c r="I102" s="117" t="s">
        <v>46</v>
      </c>
      <c r="J102" s="117" t="s">
        <v>46</v>
      </c>
      <c r="K102" s="117" t="s">
        <v>46</v>
      </c>
      <c r="L102" s="108" t="s">
        <v>46</v>
      </c>
      <c r="M102" s="108" t="s">
        <v>198</v>
      </c>
      <c r="N102" s="108" t="s">
        <v>46</v>
      </c>
      <c r="O102" s="108" t="s">
        <v>46</v>
      </c>
      <c r="P102" s="108" t="s">
        <v>46</v>
      </c>
      <c r="Q102" s="108" t="s">
        <v>46</v>
      </c>
      <c r="R102" s="108" t="s">
        <v>46</v>
      </c>
      <c r="S102" s="108" t="s">
        <v>46</v>
      </c>
      <c r="T102" s="108" t="s">
        <v>46</v>
      </c>
      <c r="U102" s="108" t="s">
        <v>46</v>
      </c>
      <c r="V102" s="108" t="s">
        <v>46</v>
      </c>
      <c r="W102" s="108" t="s">
        <v>46</v>
      </c>
      <c r="X102" s="108" t="s">
        <v>46</v>
      </c>
      <c r="Y102" s="108" t="s">
        <v>46</v>
      </c>
      <c r="Z102" s="108" t="s">
        <v>46</v>
      </c>
      <c r="AA102" s="108" t="s">
        <v>46</v>
      </c>
      <c r="AB102" s="108" t="s">
        <v>46</v>
      </c>
      <c r="AC102" s="108" t="s">
        <v>46</v>
      </c>
      <c r="AD102" s="108" t="s">
        <v>46</v>
      </c>
      <c r="AE102" s="108" t="s">
        <v>46</v>
      </c>
      <c r="AF102" s="108" t="s">
        <v>46</v>
      </c>
      <c r="AG102" s="108" t="s">
        <v>46</v>
      </c>
    </row>
    <row r="103" spans="1:42" s="127" customFormat="1">
      <c r="A103" s="129"/>
      <c r="B103" s="129"/>
      <c r="C103" s="128"/>
      <c r="D103" s="108" t="s">
        <v>4523</v>
      </c>
      <c r="E103" s="129"/>
      <c r="F103" s="127" t="s">
        <v>52</v>
      </c>
      <c r="G103" s="129"/>
      <c r="H103" s="129"/>
      <c r="I103" s="129"/>
      <c r="J103" s="129"/>
      <c r="K103" s="129"/>
      <c r="L103" s="129"/>
      <c r="M103" s="129"/>
      <c r="N103" s="129">
        <f>AVERAGE(N45:N102)</f>
        <v>38.5</v>
      </c>
      <c r="O103" s="129">
        <f t="shared" ref="O103:AG103" si="10">AVERAGE(O45:O102)</f>
        <v>72</v>
      </c>
      <c r="P103" s="129">
        <f t="shared" si="10"/>
        <v>100</v>
      </c>
      <c r="Q103" s="129" t="e">
        <f t="shared" si="10"/>
        <v>#DIV/0!</v>
      </c>
      <c r="R103" s="129" t="e">
        <f t="shared" si="10"/>
        <v>#DIV/0!</v>
      </c>
      <c r="S103" s="129">
        <f t="shared" si="10"/>
        <v>38.5</v>
      </c>
      <c r="T103" s="129" t="e">
        <f t="shared" si="10"/>
        <v>#DIV/0!</v>
      </c>
      <c r="U103" s="129">
        <f t="shared" si="10"/>
        <v>72</v>
      </c>
      <c r="V103" s="129" t="e">
        <f t="shared" si="10"/>
        <v>#DIV/0!</v>
      </c>
      <c r="W103" s="129" t="e">
        <f t="shared" si="10"/>
        <v>#DIV/0!</v>
      </c>
      <c r="X103" s="129" t="e">
        <f t="shared" si="10"/>
        <v>#DIV/0!</v>
      </c>
      <c r="Y103" s="129" t="e">
        <f t="shared" si="10"/>
        <v>#DIV/0!</v>
      </c>
      <c r="Z103" s="129" t="e">
        <f t="shared" si="10"/>
        <v>#DIV/0!</v>
      </c>
      <c r="AA103" s="129" t="e">
        <f t="shared" si="10"/>
        <v>#DIV/0!</v>
      </c>
      <c r="AB103" s="129">
        <f t="shared" si="10"/>
        <v>60</v>
      </c>
      <c r="AC103" s="129" t="e">
        <f t="shared" si="10"/>
        <v>#DIV/0!</v>
      </c>
      <c r="AD103" s="129">
        <f t="shared" si="10"/>
        <v>94.5</v>
      </c>
      <c r="AE103" s="129" t="e">
        <f t="shared" si="10"/>
        <v>#DIV/0!</v>
      </c>
      <c r="AF103" s="129" t="e">
        <f t="shared" si="10"/>
        <v>#DIV/0!</v>
      </c>
      <c r="AG103" s="129">
        <f t="shared" si="10"/>
        <v>100</v>
      </c>
    </row>
    <row r="104" spans="1:42" s="127" customFormat="1">
      <c r="A104" s="129"/>
      <c r="B104" s="129"/>
      <c r="C104" s="128"/>
      <c r="D104" s="108" t="s">
        <v>4523</v>
      </c>
      <c r="E104" s="129"/>
      <c r="F104" s="127" t="s">
        <v>53</v>
      </c>
      <c r="G104" s="129"/>
      <c r="H104" s="129"/>
      <c r="I104" s="129"/>
      <c r="J104" s="129"/>
      <c r="K104" s="129"/>
      <c r="L104" s="129"/>
      <c r="M104" s="129"/>
      <c r="N104" s="129">
        <f>STDEV((N45:N102))</f>
        <v>16.263455967290593</v>
      </c>
      <c r="O104" s="129">
        <f t="shared" ref="O104:AG104" si="11">STDEV((O45:O102))</f>
        <v>32.140317359976393</v>
      </c>
      <c r="P104" s="129" t="e">
        <f t="shared" si="11"/>
        <v>#DIV/0!</v>
      </c>
      <c r="Q104" s="129" t="e">
        <f t="shared" si="11"/>
        <v>#DIV/0!</v>
      </c>
      <c r="R104" s="129" t="e">
        <f t="shared" si="11"/>
        <v>#DIV/0!</v>
      </c>
      <c r="S104" s="129">
        <f t="shared" si="11"/>
        <v>16.263455967290593</v>
      </c>
      <c r="T104" s="129" t="e">
        <f t="shared" si="11"/>
        <v>#DIV/0!</v>
      </c>
      <c r="U104" s="129">
        <f t="shared" si="11"/>
        <v>32.140317359976393</v>
      </c>
      <c r="V104" s="129" t="e">
        <f t="shared" si="11"/>
        <v>#DIV/0!</v>
      </c>
      <c r="W104" s="129" t="e">
        <f t="shared" si="11"/>
        <v>#DIV/0!</v>
      </c>
      <c r="X104" s="129" t="e">
        <f t="shared" si="11"/>
        <v>#DIV/0!</v>
      </c>
      <c r="Y104" s="129" t="e">
        <f t="shared" si="11"/>
        <v>#DIV/0!</v>
      </c>
      <c r="Z104" s="129" t="e">
        <f t="shared" si="11"/>
        <v>#DIV/0!</v>
      </c>
      <c r="AA104" s="129" t="e">
        <f t="shared" si="11"/>
        <v>#DIV/0!</v>
      </c>
      <c r="AB104" s="129" t="e">
        <f t="shared" si="11"/>
        <v>#DIV/0!</v>
      </c>
      <c r="AC104" s="129" t="e">
        <f t="shared" si="11"/>
        <v>#DIV/0!</v>
      </c>
      <c r="AD104" s="129">
        <f t="shared" si="11"/>
        <v>6.3639610306789276</v>
      </c>
      <c r="AE104" s="129" t="e">
        <f t="shared" si="11"/>
        <v>#DIV/0!</v>
      </c>
      <c r="AF104" s="129" t="e">
        <f t="shared" si="11"/>
        <v>#DIV/0!</v>
      </c>
      <c r="AG104" s="129" t="e">
        <f t="shared" si="11"/>
        <v>#DIV/0!</v>
      </c>
    </row>
    <row r="105" spans="1:42" s="127" customFormat="1">
      <c r="A105" s="129"/>
      <c r="B105" s="129"/>
      <c r="C105" s="128"/>
      <c r="D105" s="108" t="s">
        <v>4523</v>
      </c>
      <c r="E105" s="129"/>
      <c r="F105" s="127" t="s">
        <v>55</v>
      </c>
      <c r="G105" s="129"/>
      <c r="H105" s="129"/>
      <c r="I105" s="129"/>
      <c r="J105" s="129"/>
      <c r="K105" s="129"/>
      <c r="L105" s="129"/>
      <c r="M105" s="129"/>
      <c r="N105" s="155">
        <f>AI105</f>
        <v>3.1800731011381899E-4</v>
      </c>
      <c r="O105" s="155">
        <f>AN105-AI105</f>
        <v>1.7683284097349769E-4</v>
      </c>
      <c r="P105" s="129"/>
      <c r="Q105" s="129"/>
      <c r="R105" s="129"/>
      <c r="S105" s="129"/>
      <c r="T105" s="129"/>
      <c r="U105" s="129"/>
      <c r="V105" s="155">
        <f>AK105-AI105</f>
        <v>1.6823874591647813E-4</v>
      </c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44">
        <v>79</v>
      </c>
      <c r="AI105" s="135">
        <v>3.1800731011381899E-4</v>
      </c>
      <c r="AJ105" s="135">
        <v>1.6818891714132293E-4</v>
      </c>
      <c r="AK105" s="135">
        <v>4.8624605603029712E-4</v>
      </c>
      <c r="AL105" s="135">
        <v>0.99951375394396957</v>
      </c>
      <c r="AM105" s="135">
        <v>1.7680311607301614E-4</v>
      </c>
      <c r="AN105" s="135">
        <v>4.9484015108731667E-4</v>
      </c>
      <c r="AO105" s="135">
        <v>0.99950515984891275</v>
      </c>
      <c r="AP105" s="136">
        <f>IF(ISERROR(INDEX([1]biowin!$J:$J,MATCH(#REF!,[1]biowin!$A:$A,0))),-1,INDEX([1]biowin!$J:$J,MATCH(#REF!,[1]biowin!$A:$A,0)))</f>
        <v>-1</v>
      </c>
    </row>
    <row r="106" spans="1:42" s="127" customFormat="1">
      <c r="A106" s="129"/>
      <c r="B106" s="129"/>
      <c r="C106" s="128"/>
      <c r="D106" s="108" t="s">
        <v>4523</v>
      </c>
      <c r="E106" s="129"/>
      <c r="F106" s="127" t="s">
        <v>56</v>
      </c>
      <c r="G106" s="129"/>
      <c r="H106" s="129"/>
      <c r="I106" s="129"/>
      <c r="J106" s="129"/>
      <c r="K106" s="129"/>
      <c r="L106" s="129"/>
      <c r="M106" s="129"/>
      <c r="N106" s="129">
        <f>N103</f>
        <v>38.5</v>
      </c>
      <c r="O106" s="129">
        <f>O103</f>
        <v>72</v>
      </c>
      <c r="P106" s="129"/>
      <c r="Q106" s="129"/>
      <c r="R106" s="129"/>
      <c r="S106" s="129"/>
      <c r="T106" s="129"/>
      <c r="U106" s="129"/>
      <c r="V106" s="129">
        <f>O106</f>
        <v>72</v>
      </c>
      <c r="W106" s="129">
        <f>V106</f>
        <v>72</v>
      </c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44"/>
      <c r="AI106" s="135"/>
      <c r="AJ106" s="135"/>
      <c r="AK106" s="135"/>
      <c r="AL106" s="135"/>
      <c r="AM106" s="135"/>
      <c r="AN106" s="135"/>
      <c r="AO106" s="135"/>
      <c r="AP106" s="136"/>
    </row>
    <row r="107" spans="1:42">
      <c r="A107" s="108" t="s">
        <v>199</v>
      </c>
      <c r="B107" s="108">
        <v>2010</v>
      </c>
      <c r="C107" s="108" t="s">
        <v>200</v>
      </c>
      <c r="D107" s="159" t="s">
        <v>4524</v>
      </c>
      <c r="E107" s="108" t="s">
        <v>60</v>
      </c>
      <c r="F107" s="108"/>
      <c r="G107" s="117" t="s">
        <v>46</v>
      </c>
      <c r="H107" s="117" t="s">
        <v>46</v>
      </c>
      <c r="I107" s="117" t="s">
        <v>46</v>
      </c>
      <c r="J107" s="117" t="s">
        <v>46</v>
      </c>
      <c r="K107" s="117" t="s">
        <v>46</v>
      </c>
      <c r="L107" s="108" t="s">
        <v>46</v>
      </c>
      <c r="M107" s="108" t="s">
        <v>46</v>
      </c>
      <c r="N107" s="108" t="s">
        <v>46</v>
      </c>
      <c r="O107" s="108" t="s">
        <v>46</v>
      </c>
      <c r="P107" s="108" t="s">
        <v>202</v>
      </c>
      <c r="Q107" s="108" t="s">
        <v>46</v>
      </c>
      <c r="R107" s="108" t="s">
        <v>46</v>
      </c>
      <c r="S107" s="108" t="s">
        <v>46</v>
      </c>
      <c r="T107" s="108" t="s">
        <v>46</v>
      </c>
      <c r="U107" s="108" t="s">
        <v>46</v>
      </c>
      <c r="V107" s="108" t="s">
        <v>46</v>
      </c>
      <c r="W107" s="108" t="s">
        <v>46</v>
      </c>
      <c r="X107" s="108" t="s">
        <v>46</v>
      </c>
      <c r="Y107" s="108" t="s">
        <v>46</v>
      </c>
      <c r="Z107" s="108" t="s">
        <v>46</v>
      </c>
      <c r="AA107" s="108" t="s">
        <v>46</v>
      </c>
      <c r="AB107" s="108" t="s">
        <v>46</v>
      </c>
      <c r="AC107" s="108" t="s">
        <v>46</v>
      </c>
      <c r="AD107" s="108" t="s">
        <v>46</v>
      </c>
      <c r="AE107" s="108" t="s">
        <v>46</v>
      </c>
      <c r="AF107" s="108" t="s">
        <v>46</v>
      </c>
      <c r="AG107" s="108" t="s">
        <v>202</v>
      </c>
    </row>
    <row r="108" spans="1:42" s="127" customFormat="1">
      <c r="A108" s="129"/>
      <c r="B108" s="129"/>
      <c r="C108" s="129"/>
      <c r="D108" s="129" t="s">
        <v>4524</v>
      </c>
      <c r="E108" s="129"/>
      <c r="F108" s="127" t="s">
        <v>52</v>
      </c>
      <c r="G108" s="129"/>
      <c r="H108" s="129"/>
      <c r="I108" s="129"/>
      <c r="J108" s="129"/>
      <c r="K108" s="129"/>
      <c r="L108" s="129"/>
      <c r="M108" s="129"/>
      <c r="N108" s="129" t="e">
        <f>AVERAGE(N107:N107)</f>
        <v>#DIV/0!</v>
      </c>
      <c r="O108" s="129" t="e">
        <f t="shared" ref="O108:AG108" si="12">AVERAGE(O107:O107)</f>
        <v>#DIV/0!</v>
      </c>
      <c r="P108" s="129" t="e">
        <f t="shared" si="12"/>
        <v>#DIV/0!</v>
      </c>
      <c r="Q108" s="129" t="e">
        <f t="shared" si="12"/>
        <v>#DIV/0!</v>
      </c>
      <c r="R108" s="129" t="e">
        <f t="shared" si="12"/>
        <v>#DIV/0!</v>
      </c>
      <c r="S108" s="129" t="e">
        <f t="shared" si="12"/>
        <v>#DIV/0!</v>
      </c>
      <c r="T108" s="129" t="e">
        <f t="shared" si="12"/>
        <v>#DIV/0!</v>
      </c>
      <c r="U108" s="129" t="e">
        <f t="shared" si="12"/>
        <v>#DIV/0!</v>
      </c>
      <c r="V108" s="129" t="e">
        <f t="shared" si="12"/>
        <v>#DIV/0!</v>
      </c>
      <c r="W108" s="129" t="e">
        <f t="shared" si="12"/>
        <v>#DIV/0!</v>
      </c>
      <c r="X108" s="129" t="e">
        <f t="shared" si="12"/>
        <v>#DIV/0!</v>
      </c>
      <c r="Y108" s="129" t="e">
        <f t="shared" si="12"/>
        <v>#DIV/0!</v>
      </c>
      <c r="Z108" s="129" t="e">
        <f t="shared" si="12"/>
        <v>#DIV/0!</v>
      </c>
      <c r="AA108" s="129" t="e">
        <f t="shared" si="12"/>
        <v>#DIV/0!</v>
      </c>
      <c r="AB108" s="129" t="e">
        <f t="shared" si="12"/>
        <v>#DIV/0!</v>
      </c>
      <c r="AC108" s="129" t="e">
        <f t="shared" si="12"/>
        <v>#DIV/0!</v>
      </c>
      <c r="AD108" s="129" t="e">
        <f t="shared" si="12"/>
        <v>#DIV/0!</v>
      </c>
      <c r="AE108" s="129" t="e">
        <f t="shared" si="12"/>
        <v>#DIV/0!</v>
      </c>
      <c r="AF108" s="129" t="e">
        <f t="shared" si="12"/>
        <v>#DIV/0!</v>
      </c>
      <c r="AG108" s="129" t="e">
        <f t="shared" si="12"/>
        <v>#DIV/0!</v>
      </c>
    </row>
    <row r="109" spans="1:42" s="127" customFormat="1">
      <c r="A109" s="129"/>
      <c r="B109" s="129"/>
      <c r="C109" s="129"/>
      <c r="D109" s="129" t="s">
        <v>4524</v>
      </c>
      <c r="E109" s="129"/>
      <c r="F109" s="127" t="s">
        <v>53</v>
      </c>
      <c r="G109" s="129"/>
      <c r="H109" s="129"/>
      <c r="I109" s="129"/>
      <c r="J109" s="129"/>
      <c r="K109" s="129"/>
      <c r="L109" s="129"/>
      <c r="M109" s="129"/>
      <c r="N109" s="129" t="e">
        <f>STDEV((N107:N107))</f>
        <v>#DIV/0!</v>
      </c>
      <c r="O109" s="129" t="e">
        <f t="shared" ref="O109:AG109" si="13">STDEV((O107:O107))</f>
        <v>#DIV/0!</v>
      </c>
      <c r="P109" s="129" t="e">
        <f t="shared" si="13"/>
        <v>#DIV/0!</v>
      </c>
      <c r="Q109" s="129" t="e">
        <f t="shared" si="13"/>
        <v>#DIV/0!</v>
      </c>
      <c r="R109" s="129" t="e">
        <f t="shared" si="13"/>
        <v>#DIV/0!</v>
      </c>
      <c r="S109" s="129" t="e">
        <f t="shared" si="13"/>
        <v>#DIV/0!</v>
      </c>
      <c r="T109" s="129" t="e">
        <f t="shared" si="13"/>
        <v>#DIV/0!</v>
      </c>
      <c r="U109" s="129" t="e">
        <f t="shared" si="13"/>
        <v>#DIV/0!</v>
      </c>
      <c r="V109" s="129" t="e">
        <f t="shared" si="13"/>
        <v>#DIV/0!</v>
      </c>
      <c r="W109" s="129" t="e">
        <f t="shared" si="13"/>
        <v>#DIV/0!</v>
      </c>
      <c r="X109" s="129" t="e">
        <f t="shared" si="13"/>
        <v>#DIV/0!</v>
      </c>
      <c r="Y109" s="129" t="e">
        <f t="shared" si="13"/>
        <v>#DIV/0!</v>
      </c>
      <c r="Z109" s="129" t="e">
        <f t="shared" si="13"/>
        <v>#DIV/0!</v>
      </c>
      <c r="AA109" s="129" t="e">
        <f t="shared" si="13"/>
        <v>#DIV/0!</v>
      </c>
      <c r="AB109" s="129" t="e">
        <f t="shared" si="13"/>
        <v>#DIV/0!</v>
      </c>
      <c r="AC109" s="129" t="e">
        <f t="shared" si="13"/>
        <v>#DIV/0!</v>
      </c>
      <c r="AD109" s="129" t="e">
        <f t="shared" si="13"/>
        <v>#DIV/0!</v>
      </c>
      <c r="AE109" s="129" t="e">
        <f t="shared" si="13"/>
        <v>#DIV/0!</v>
      </c>
      <c r="AF109" s="129" t="e">
        <f t="shared" si="13"/>
        <v>#DIV/0!</v>
      </c>
      <c r="AG109" s="129" t="e">
        <f t="shared" si="13"/>
        <v>#DIV/0!</v>
      </c>
    </row>
    <row r="110" spans="1:42" s="127" customFormat="1">
      <c r="A110" s="129"/>
      <c r="B110" s="129"/>
      <c r="C110" s="129"/>
      <c r="D110" s="129" t="s">
        <v>4524</v>
      </c>
      <c r="E110" s="129"/>
      <c r="F110" s="127" t="s">
        <v>55</v>
      </c>
      <c r="G110" s="129"/>
      <c r="H110" s="129"/>
      <c r="I110" s="129"/>
      <c r="J110" s="129"/>
      <c r="K110" s="129"/>
      <c r="L110" s="129"/>
      <c r="M110" s="129"/>
      <c r="N110" s="155">
        <f>AI110</f>
        <v>0.26745898431351212</v>
      </c>
      <c r="O110" s="155">
        <f>AN110-AI110</f>
        <v>0.18565531476380592</v>
      </c>
      <c r="P110" s="129"/>
      <c r="Q110" s="129"/>
      <c r="R110" s="129"/>
      <c r="S110" s="129"/>
      <c r="T110" s="129"/>
      <c r="U110" s="129"/>
      <c r="V110" s="155">
        <f>AK110-AI110</f>
        <v>0.20034995989923871</v>
      </c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44">
        <v>96</v>
      </c>
      <c r="AI110" s="135">
        <v>0.26745898431351212</v>
      </c>
      <c r="AJ110" s="135">
        <v>0.1287292388186651</v>
      </c>
      <c r="AK110" s="135">
        <v>0.46780894421275082</v>
      </c>
      <c r="AL110" s="135">
        <v>0.53219105578725745</v>
      </c>
      <c r="AM110" s="135">
        <v>0.1389557666749465</v>
      </c>
      <c r="AN110" s="135">
        <v>0.45311429907731804</v>
      </c>
      <c r="AO110" s="135">
        <v>0.54688570092268185</v>
      </c>
      <c r="AP110" s="136">
        <f>IF(ISERROR(INDEX([1]biowin!$J:$J,MATCH(#REF!,[1]biowin!$A:$A,0))),-1,INDEX([1]biowin!$J:$J,MATCH(#REF!,[1]biowin!$A:$A,0)))</f>
        <v>-1</v>
      </c>
    </row>
    <row r="111" spans="1:42" s="127" customFormat="1">
      <c r="A111" s="129"/>
      <c r="B111" s="129"/>
      <c r="C111" s="129"/>
      <c r="D111" s="159" t="s">
        <v>4524</v>
      </c>
      <c r="E111" s="129"/>
      <c r="F111" s="127" t="s">
        <v>56</v>
      </c>
      <c r="G111" s="129"/>
      <c r="H111" s="129"/>
      <c r="I111" s="129"/>
      <c r="J111" s="129"/>
      <c r="K111" s="129"/>
      <c r="L111" s="129"/>
      <c r="M111" s="129"/>
      <c r="N111" s="155">
        <f>N110</f>
        <v>0.26745898431351212</v>
      </c>
      <c r="O111" s="155">
        <f>O110</f>
        <v>0.18565531476380592</v>
      </c>
      <c r="P111" s="129"/>
      <c r="Q111" s="129"/>
      <c r="R111" s="129"/>
      <c r="S111" s="129"/>
      <c r="T111" s="129"/>
      <c r="U111" s="129"/>
      <c r="V111" s="155">
        <f>V110</f>
        <v>0.20034995989923871</v>
      </c>
      <c r="W111" s="155">
        <f>V111</f>
        <v>0.20034995989923871</v>
      </c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44"/>
      <c r="AI111" s="135"/>
      <c r="AJ111" s="135"/>
      <c r="AK111" s="135"/>
      <c r="AL111" s="135"/>
      <c r="AM111" s="135"/>
      <c r="AN111" s="135"/>
      <c r="AO111" s="135"/>
      <c r="AP111" s="136"/>
    </row>
    <row r="112" spans="1:42">
      <c r="A112" s="108" t="s">
        <v>203</v>
      </c>
      <c r="B112" s="108">
        <v>1978</v>
      </c>
      <c r="C112" s="110" t="s">
        <v>204</v>
      </c>
      <c r="D112" s="108" t="s">
        <v>4565</v>
      </c>
      <c r="E112" s="108" t="s">
        <v>206</v>
      </c>
      <c r="F112" s="108"/>
      <c r="G112" s="117" t="s">
        <v>46</v>
      </c>
      <c r="H112" s="117" t="s">
        <v>46</v>
      </c>
      <c r="I112" s="117" t="s">
        <v>46</v>
      </c>
      <c r="J112" s="117" t="s">
        <v>46</v>
      </c>
      <c r="K112" s="117" t="s">
        <v>46</v>
      </c>
      <c r="L112" s="108" t="s">
        <v>46</v>
      </c>
      <c r="M112" s="108" t="s">
        <v>46</v>
      </c>
      <c r="N112" s="108">
        <v>85</v>
      </c>
      <c r="O112" s="108" t="s">
        <v>46</v>
      </c>
      <c r="P112" s="108" t="s">
        <v>46</v>
      </c>
      <c r="Q112" s="108" t="s">
        <v>46</v>
      </c>
      <c r="R112" s="108" t="s">
        <v>46</v>
      </c>
      <c r="S112" s="108" t="s">
        <v>46</v>
      </c>
      <c r="T112" s="108" t="s">
        <v>46</v>
      </c>
      <c r="U112" s="108" t="s">
        <v>46</v>
      </c>
      <c r="V112" s="108" t="s">
        <v>46</v>
      </c>
      <c r="W112" s="108" t="s">
        <v>46</v>
      </c>
      <c r="X112" s="108">
        <v>85</v>
      </c>
      <c r="Y112" s="108" t="s">
        <v>46</v>
      </c>
      <c r="Z112" s="108" t="s">
        <v>46</v>
      </c>
      <c r="AA112" s="108" t="s">
        <v>46</v>
      </c>
      <c r="AB112" s="108" t="s">
        <v>46</v>
      </c>
      <c r="AC112" s="108" t="s">
        <v>46</v>
      </c>
      <c r="AD112" s="108" t="s">
        <v>46</v>
      </c>
      <c r="AE112" s="108" t="s">
        <v>46</v>
      </c>
      <c r="AF112" s="108" t="s">
        <v>46</v>
      </c>
      <c r="AG112" s="108" t="s">
        <v>46</v>
      </c>
    </row>
    <row r="113" spans="1:33">
      <c r="A113" s="108" t="s">
        <v>207</v>
      </c>
      <c r="B113" s="108">
        <v>2001</v>
      </c>
      <c r="C113" s="110" t="s">
        <v>208</v>
      </c>
      <c r="D113" s="108" t="s">
        <v>4565</v>
      </c>
      <c r="E113" s="108" t="s">
        <v>206</v>
      </c>
      <c r="F113" s="108"/>
      <c r="G113" s="117" t="s">
        <v>46</v>
      </c>
      <c r="H113" s="117" t="s">
        <v>46</v>
      </c>
      <c r="I113" s="117" t="s">
        <v>46</v>
      </c>
      <c r="J113" s="117" t="s">
        <v>46</v>
      </c>
      <c r="K113" s="117" t="s">
        <v>46</v>
      </c>
      <c r="L113" s="108" t="s">
        <v>46</v>
      </c>
      <c r="M113" s="108" t="s">
        <v>46</v>
      </c>
      <c r="N113" s="108">
        <v>90</v>
      </c>
      <c r="O113" s="108">
        <v>80</v>
      </c>
      <c r="P113" s="108" t="s">
        <v>46</v>
      </c>
      <c r="Q113" s="108" t="s">
        <v>46</v>
      </c>
      <c r="R113" s="108" t="s">
        <v>46</v>
      </c>
      <c r="S113" s="108" t="s">
        <v>46</v>
      </c>
      <c r="T113" s="108" t="s">
        <v>46</v>
      </c>
      <c r="U113" s="108">
        <v>80</v>
      </c>
      <c r="V113" s="108" t="s">
        <v>46</v>
      </c>
      <c r="W113" s="108" t="s">
        <v>46</v>
      </c>
      <c r="X113" s="108">
        <v>90</v>
      </c>
      <c r="Y113" s="108" t="s">
        <v>46</v>
      </c>
      <c r="Z113" s="108" t="s">
        <v>46</v>
      </c>
      <c r="AA113" s="108" t="s">
        <v>46</v>
      </c>
      <c r="AB113" s="108" t="s">
        <v>46</v>
      </c>
      <c r="AC113" s="108" t="s">
        <v>46</v>
      </c>
      <c r="AD113" s="108" t="s">
        <v>46</v>
      </c>
      <c r="AE113" s="108" t="s">
        <v>46</v>
      </c>
      <c r="AF113" s="108" t="s">
        <v>46</v>
      </c>
      <c r="AG113" s="108" t="s">
        <v>46</v>
      </c>
    </row>
    <row r="114" spans="1:33">
      <c r="A114" s="108" t="s">
        <v>209</v>
      </c>
      <c r="B114" s="108">
        <v>1992</v>
      </c>
      <c r="C114" s="110" t="s">
        <v>210</v>
      </c>
      <c r="D114" s="108" t="s">
        <v>4565</v>
      </c>
      <c r="E114" s="108" t="s">
        <v>206</v>
      </c>
      <c r="F114" s="108"/>
      <c r="G114" s="117" t="s">
        <v>46</v>
      </c>
      <c r="H114" s="117" t="s">
        <v>46</v>
      </c>
      <c r="I114" s="117" t="s">
        <v>46</v>
      </c>
      <c r="J114" s="117" t="s">
        <v>46</v>
      </c>
      <c r="K114" s="117" t="s">
        <v>46</v>
      </c>
      <c r="L114" s="108" t="s">
        <v>46</v>
      </c>
      <c r="M114" s="108" t="s">
        <v>46</v>
      </c>
      <c r="N114" s="108">
        <v>90</v>
      </c>
      <c r="O114" s="108" t="s">
        <v>46</v>
      </c>
      <c r="P114" s="108" t="s">
        <v>46</v>
      </c>
      <c r="Q114" s="108" t="s">
        <v>46</v>
      </c>
      <c r="R114" s="108" t="s">
        <v>46</v>
      </c>
      <c r="S114" s="108" t="s">
        <v>46</v>
      </c>
      <c r="T114" s="108" t="s">
        <v>46</v>
      </c>
      <c r="U114" s="108" t="s">
        <v>46</v>
      </c>
      <c r="V114" s="108" t="s">
        <v>46</v>
      </c>
      <c r="W114" s="108" t="s">
        <v>46</v>
      </c>
      <c r="X114" s="108">
        <v>90</v>
      </c>
      <c r="Y114" s="108" t="s">
        <v>46</v>
      </c>
      <c r="Z114" s="108" t="s">
        <v>46</v>
      </c>
      <c r="AA114" s="108" t="s">
        <v>46</v>
      </c>
      <c r="AB114" s="108" t="s">
        <v>46</v>
      </c>
      <c r="AC114" s="108" t="s">
        <v>46</v>
      </c>
      <c r="AD114" s="108" t="s">
        <v>46</v>
      </c>
      <c r="AE114" s="108" t="s">
        <v>46</v>
      </c>
      <c r="AF114" s="108" t="s">
        <v>46</v>
      </c>
      <c r="AG114" s="108" t="s">
        <v>46</v>
      </c>
    </row>
    <row r="115" spans="1:33">
      <c r="A115" s="108" t="s">
        <v>211</v>
      </c>
      <c r="B115" s="108">
        <v>2005</v>
      </c>
      <c r="C115" s="110" t="s">
        <v>212</v>
      </c>
      <c r="D115" s="108" t="s">
        <v>4565</v>
      </c>
      <c r="E115" s="108" t="s">
        <v>206</v>
      </c>
      <c r="F115" s="108"/>
      <c r="G115" s="117" t="s">
        <v>46</v>
      </c>
      <c r="H115" s="117" t="s">
        <v>46</v>
      </c>
      <c r="I115" s="117" t="s">
        <v>46</v>
      </c>
      <c r="J115" s="117" t="s">
        <v>46</v>
      </c>
      <c r="K115" s="117" t="s">
        <v>46</v>
      </c>
      <c r="L115" s="108" t="s">
        <v>46</v>
      </c>
      <c r="M115" s="108">
        <v>70</v>
      </c>
      <c r="N115" s="108" t="s">
        <v>46</v>
      </c>
      <c r="O115" s="108" t="s">
        <v>46</v>
      </c>
      <c r="P115" s="108" t="s">
        <v>46</v>
      </c>
      <c r="Q115" s="108" t="s">
        <v>46</v>
      </c>
      <c r="R115" s="108" t="s">
        <v>46</v>
      </c>
      <c r="S115" s="108" t="s">
        <v>46</v>
      </c>
      <c r="T115" s="108" t="s">
        <v>46</v>
      </c>
      <c r="U115" s="108" t="s">
        <v>46</v>
      </c>
      <c r="V115" s="108" t="s">
        <v>46</v>
      </c>
      <c r="W115" s="108" t="s">
        <v>46</v>
      </c>
      <c r="X115" s="108" t="s">
        <v>46</v>
      </c>
      <c r="Y115" s="108" t="s">
        <v>46</v>
      </c>
      <c r="Z115" s="108" t="s">
        <v>46</v>
      </c>
      <c r="AA115" s="108" t="s">
        <v>46</v>
      </c>
      <c r="AB115" s="108" t="s">
        <v>46</v>
      </c>
      <c r="AC115" s="108" t="s">
        <v>46</v>
      </c>
      <c r="AD115" s="108" t="s">
        <v>46</v>
      </c>
      <c r="AE115" s="108" t="s">
        <v>46</v>
      </c>
      <c r="AF115" s="108" t="s">
        <v>46</v>
      </c>
      <c r="AG115" s="108" t="s">
        <v>46</v>
      </c>
    </row>
    <row r="116" spans="1:33">
      <c r="A116" s="108" t="s">
        <v>213</v>
      </c>
      <c r="B116" s="108">
        <v>2011</v>
      </c>
      <c r="C116" s="108" t="s">
        <v>214</v>
      </c>
      <c r="D116" s="108" t="s">
        <v>4565</v>
      </c>
      <c r="E116" s="108" t="s">
        <v>206</v>
      </c>
      <c r="F116" s="108"/>
      <c r="G116" s="117" t="s">
        <v>46</v>
      </c>
      <c r="H116" s="117" t="s">
        <v>46</v>
      </c>
      <c r="I116" s="117" t="s">
        <v>46</v>
      </c>
      <c r="J116" s="117" t="s">
        <v>46</v>
      </c>
      <c r="K116" s="117" t="s">
        <v>46</v>
      </c>
      <c r="L116" s="108" t="s">
        <v>46</v>
      </c>
      <c r="M116" s="108" t="s">
        <v>46</v>
      </c>
      <c r="N116" s="108" t="s">
        <v>46</v>
      </c>
      <c r="O116" s="108">
        <v>71</v>
      </c>
      <c r="P116" s="108" t="s">
        <v>46</v>
      </c>
      <c r="Q116" s="108" t="s">
        <v>46</v>
      </c>
      <c r="R116" s="108" t="s">
        <v>46</v>
      </c>
      <c r="S116" s="108" t="s">
        <v>46</v>
      </c>
      <c r="T116" s="108" t="s">
        <v>46</v>
      </c>
      <c r="U116" s="108">
        <v>71</v>
      </c>
      <c r="V116" s="108" t="s">
        <v>46</v>
      </c>
      <c r="W116" s="108" t="s">
        <v>46</v>
      </c>
      <c r="X116" s="108" t="s">
        <v>46</v>
      </c>
      <c r="Y116" s="108" t="s">
        <v>46</v>
      </c>
      <c r="Z116" s="108" t="s">
        <v>46</v>
      </c>
      <c r="AA116" s="108" t="s">
        <v>46</v>
      </c>
      <c r="AB116" s="108" t="s">
        <v>46</v>
      </c>
      <c r="AC116" s="108" t="s">
        <v>46</v>
      </c>
      <c r="AD116" s="108" t="s">
        <v>46</v>
      </c>
      <c r="AE116" s="108" t="s">
        <v>46</v>
      </c>
      <c r="AF116" s="108" t="s">
        <v>46</v>
      </c>
      <c r="AG116" s="108" t="s">
        <v>46</v>
      </c>
    </row>
    <row r="117" spans="1:33">
      <c r="A117" s="108" t="s">
        <v>213</v>
      </c>
      <c r="B117" s="108">
        <v>2011</v>
      </c>
      <c r="C117" s="108" t="s">
        <v>214</v>
      </c>
      <c r="D117" s="108" t="s">
        <v>4565</v>
      </c>
      <c r="E117" s="108" t="s">
        <v>206</v>
      </c>
      <c r="F117" s="108"/>
      <c r="G117" s="117" t="s">
        <v>46</v>
      </c>
      <c r="H117" s="117" t="s">
        <v>46</v>
      </c>
      <c r="I117" s="117" t="s">
        <v>46</v>
      </c>
      <c r="J117" s="117" t="s">
        <v>46</v>
      </c>
      <c r="K117" s="117" t="s">
        <v>46</v>
      </c>
      <c r="L117" s="108" t="s">
        <v>46</v>
      </c>
      <c r="M117" s="108" t="s">
        <v>46</v>
      </c>
      <c r="N117" s="108" t="s">
        <v>46</v>
      </c>
      <c r="O117" s="108">
        <v>45</v>
      </c>
      <c r="P117" s="108" t="s">
        <v>46</v>
      </c>
      <c r="Q117" s="108" t="s">
        <v>46</v>
      </c>
      <c r="R117" s="108" t="s">
        <v>46</v>
      </c>
      <c r="S117" s="108" t="s">
        <v>46</v>
      </c>
      <c r="T117" s="108" t="s">
        <v>46</v>
      </c>
      <c r="U117" s="108">
        <v>45</v>
      </c>
      <c r="V117" s="108" t="s">
        <v>46</v>
      </c>
      <c r="W117" s="108" t="s">
        <v>46</v>
      </c>
      <c r="X117" s="108" t="s">
        <v>46</v>
      </c>
      <c r="Y117" s="108" t="s">
        <v>46</v>
      </c>
      <c r="Z117" s="108" t="s">
        <v>46</v>
      </c>
      <c r="AA117" s="108" t="s">
        <v>46</v>
      </c>
      <c r="AB117" s="108" t="s">
        <v>46</v>
      </c>
      <c r="AC117" s="108" t="s">
        <v>46</v>
      </c>
      <c r="AD117" s="108" t="s">
        <v>46</v>
      </c>
      <c r="AE117" s="108" t="s">
        <v>46</v>
      </c>
      <c r="AF117" s="108" t="s">
        <v>46</v>
      </c>
      <c r="AG117" s="108" t="s">
        <v>46</v>
      </c>
    </row>
    <row r="118" spans="1:33">
      <c r="A118" s="108" t="s">
        <v>215</v>
      </c>
      <c r="B118" s="108">
        <v>2018</v>
      </c>
      <c r="C118" s="110" t="s">
        <v>216</v>
      </c>
      <c r="D118" s="108" t="s">
        <v>4565</v>
      </c>
      <c r="E118" s="108" t="s">
        <v>206</v>
      </c>
      <c r="F118" s="108"/>
      <c r="G118" s="117" t="s">
        <v>46</v>
      </c>
      <c r="H118" s="117" t="s">
        <v>46</v>
      </c>
      <c r="I118" s="117" t="s">
        <v>46</v>
      </c>
      <c r="J118" s="117" t="s">
        <v>46</v>
      </c>
      <c r="K118" s="117" t="s">
        <v>46</v>
      </c>
      <c r="L118" s="108" t="s">
        <v>46</v>
      </c>
      <c r="M118" s="108" t="s">
        <v>46</v>
      </c>
      <c r="N118" s="108" t="s">
        <v>46</v>
      </c>
      <c r="O118" s="108" t="s">
        <v>217</v>
      </c>
      <c r="P118" s="108" t="s">
        <v>46</v>
      </c>
      <c r="Q118" s="108" t="s">
        <v>46</v>
      </c>
      <c r="R118" s="108" t="s">
        <v>46</v>
      </c>
      <c r="S118" s="108" t="s">
        <v>46</v>
      </c>
      <c r="T118" s="108" t="s">
        <v>46</v>
      </c>
      <c r="U118" s="108" t="s">
        <v>217</v>
      </c>
      <c r="V118" s="108" t="s">
        <v>46</v>
      </c>
      <c r="W118" s="108" t="s">
        <v>46</v>
      </c>
      <c r="X118" s="108" t="s">
        <v>46</v>
      </c>
      <c r="Y118" s="108" t="s">
        <v>46</v>
      </c>
      <c r="Z118" s="108" t="s">
        <v>46</v>
      </c>
      <c r="AA118" s="108" t="s">
        <v>46</v>
      </c>
      <c r="AB118" s="108" t="s">
        <v>46</v>
      </c>
      <c r="AC118" s="108" t="s">
        <v>46</v>
      </c>
      <c r="AD118" s="108" t="s">
        <v>46</v>
      </c>
      <c r="AE118" s="108" t="s">
        <v>46</v>
      </c>
      <c r="AF118" s="108" t="s">
        <v>46</v>
      </c>
      <c r="AG118" s="108" t="s">
        <v>46</v>
      </c>
    </row>
    <row r="119" spans="1:33">
      <c r="A119" s="109" t="s">
        <v>218</v>
      </c>
      <c r="B119" s="109">
        <v>2020</v>
      </c>
      <c r="C119" s="110" t="s">
        <v>219</v>
      </c>
      <c r="D119" s="108" t="s">
        <v>4565</v>
      </c>
      <c r="E119" s="109" t="s">
        <v>45</v>
      </c>
      <c r="G119" s="108" t="s">
        <v>46</v>
      </c>
      <c r="H119" s="108" t="s">
        <v>46</v>
      </c>
      <c r="I119" s="108" t="s">
        <v>46</v>
      </c>
      <c r="J119" s="108" t="s">
        <v>46</v>
      </c>
      <c r="K119" s="108" t="s">
        <v>46</v>
      </c>
      <c r="L119" s="108" t="s">
        <v>46</v>
      </c>
      <c r="M119" s="108" t="s">
        <v>46</v>
      </c>
      <c r="N119" s="108" t="s">
        <v>46</v>
      </c>
      <c r="O119" s="108" t="s">
        <v>46</v>
      </c>
      <c r="P119" s="108" t="s">
        <v>46</v>
      </c>
      <c r="Q119" s="108" t="s">
        <v>46</v>
      </c>
      <c r="R119" s="108" t="s">
        <v>46</v>
      </c>
      <c r="S119" s="108" t="s">
        <v>46</v>
      </c>
      <c r="T119" s="108" t="s">
        <v>46</v>
      </c>
      <c r="U119" s="108" t="s">
        <v>46</v>
      </c>
      <c r="V119" s="108" t="s">
        <v>46</v>
      </c>
      <c r="W119" s="108" t="s">
        <v>46</v>
      </c>
      <c r="X119" s="108" t="s">
        <v>46</v>
      </c>
      <c r="Y119" s="108" t="s">
        <v>46</v>
      </c>
      <c r="Z119" s="108" t="s">
        <v>46</v>
      </c>
      <c r="AA119" s="108" t="s">
        <v>46</v>
      </c>
      <c r="AB119" s="109">
        <v>96</v>
      </c>
      <c r="AC119" s="108" t="s">
        <v>46</v>
      </c>
      <c r="AD119" s="108" t="s">
        <v>46</v>
      </c>
      <c r="AE119" s="108" t="s">
        <v>46</v>
      </c>
      <c r="AF119" s="108" t="s">
        <v>46</v>
      </c>
      <c r="AG119" s="108" t="s">
        <v>46</v>
      </c>
    </row>
    <row r="120" spans="1:33">
      <c r="A120" s="108" t="s">
        <v>220</v>
      </c>
      <c r="B120" s="108">
        <v>2018</v>
      </c>
      <c r="C120" s="110" t="s">
        <v>216</v>
      </c>
      <c r="D120" s="108" t="s">
        <v>4565</v>
      </c>
      <c r="E120" s="108" t="s">
        <v>221</v>
      </c>
      <c r="F120" s="108"/>
      <c r="G120" s="117" t="s">
        <v>46</v>
      </c>
      <c r="H120" s="117" t="s">
        <v>222</v>
      </c>
      <c r="I120" s="117" t="s">
        <v>46</v>
      </c>
      <c r="J120" s="117" t="s">
        <v>46</v>
      </c>
      <c r="K120" s="117" t="s">
        <v>46</v>
      </c>
      <c r="L120" s="108" t="s">
        <v>46</v>
      </c>
      <c r="M120" s="108" t="s">
        <v>46</v>
      </c>
      <c r="N120" s="108" t="s">
        <v>46</v>
      </c>
      <c r="O120" s="108" t="s">
        <v>217</v>
      </c>
      <c r="P120" s="108" t="s">
        <v>46</v>
      </c>
      <c r="Q120" s="108" t="s">
        <v>46</v>
      </c>
      <c r="R120" s="108" t="s">
        <v>46</v>
      </c>
      <c r="S120" s="108" t="s">
        <v>46</v>
      </c>
      <c r="T120" s="108" t="s">
        <v>46</v>
      </c>
      <c r="U120" s="108" t="s">
        <v>217</v>
      </c>
      <c r="V120" s="108" t="s">
        <v>46</v>
      </c>
      <c r="W120" s="108" t="s">
        <v>46</v>
      </c>
      <c r="X120" s="108" t="s">
        <v>46</v>
      </c>
      <c r="Y120" s="108" t="s">
        <v>46</v>
      </c>
      <c r="Z120" s="108" t="s">
        <v>46</v>
      </c>
      <c r="AA120" s="108" t="s">
        <v>46</v>
      </c>
      <c r="AB120" s="108" t="s">
        <v>46</v>
      </c>
      <c r="AC120" s="108" t="s">
        <v>46</v>
      </c>
      <c r="AD120" s="108" t="s">
        <v>46</v>
      </c>
      <c r="AE120" s="108" t="s">
        <v>46</v>
      </c>
      <c r="AF120" s="108" t="s">
        <v>46</v>
      </c>
      <c r="AG120" s="108" t="s">
        <v>46</v>
      </c>
    </row>
    <row r="121" spans="1:33">
      <c r="A121" s="108" t="s">
        <v>209</v>
      </c>
      <c r="B121" s="108">
        <v>1992</v>
      </c>
      <c r="C121" s="110" t="s">
        <v>210</v>
      </c>
      <c r="D121" s="108" t="s">
        <v>4565</v>
      </c>
      <c r="E121" s="109" t="s">
        <v>45</v>
      </c>
      <c r="G121" s="117" t="s">
        <v>46</v>
      </c>
      <c r="H121" s="117" t="s">
        <v>46</v>
      </c>
      <c r="I121" s="117" t="s">
        <v>46</v>
      </c>
      <c r="J121" s="117" t="s">
        <v>46</v>
      </c>
      <c r="K121" s="117" t="s">
        <v>46</v>
      </c>
      <c r="L121" s="108" t="s">
        <v>46</v>
      </c>
      <c r="M121" s="108" t="s">
        <v>46</v>
      </c>
      <c r="N121" s="108">
        <v>90</v>
      </c>
      <c r="O121" s="108" t="s">
        <v>46</v>
      </c>
      <c r="P121" s="108" t="s">
        <v>46</v>
      </c>
      <c r="Q121" s="108" t="s">
        <v>46</v>
      </c>
      <c r="R121" s="108" t="s">
        <v>46</v>
      </c>
      <c r="S121" s="108">
        <v>90</v>
      </c>
      <c r="T121" s="108" t="s">
        <v>46</v>
      </c>
      <c r="U121" s="108" t="s">
        <v>46</v>
      </c>
      <c r="V121" s="108" t="s">
        <v>46</v>
      </c>
      <c r="W121" s="108" t="s">
        <v>46</v>
      </c>
      <c r="X121" s="108" t="s">
        <v>46</v>
      </c>
      <c r="Y121" s="108" t="s">
        <v>46</v>
      </c>
      <c r="Z121" s="108" t="s">
        <v>46</v>
      </c>
      <c r="AA121" s="108" t="s">
        <v>46</v>
      </c>
      <c r="AB121" s="108" t="s">
        <v>46</v>
      </c>
      <c r="AC121" s="108" t="s">
        <v>46</v>
      </c>
      <c r="AD121" s="108" t="s">
        <v>46</v>
      </c>
      <c r="AE121" s="108" t="s">
        <v>46</v>
      </c>
      <c r="AF121" s="108" t="s">
        <v>46</v>
      </c>
      <c r="AG121" s="108" t="s">
        <v>46</v>
      </c>
    </row>
    <row r="122" spans="1:33">
      <c r="A122" s="108" t="s">
        <v>203</v>
      </c>
      <c r="B122" s="108">
        <v>1978</v>
      </c>
      <c r="C122" s="110" t="s">
        <v>204</v>
      </c>
      <c r="D122" s="108" t="s">
        <v>4565</v>
      </c>
      <c r="E122" s="109" t="s">
        <v>45</v>
      </c>
      <c r="G122" s="117" t="s">
        <v>46</v>
      </c>
      <c r="H122" s="117" t="s">
        <v>46</v>
      </c>
      <c r="I122" s="117" t="s">
        <v>46</v>
      </c>
      <c r="J122" s="117" t="s">
        <v>46</v>
      </c>
      <c r="K122" s="117" t="s">
        <v>46</v>
      </c>
      <c r="L122" s="108" t="s">
        <v>46</v>
      </c>
      <c r="M122" s="108" t="s">
        <v>46</v>
      </c>
      <c r="N122" s="108">
        <v>85</v>
      </c>
      <c r="O122" s="108" t="s">
        <v>46</v>
      </c>
      <c r="P122" s="108" t="s">
        <v>46</v>
      </c>
      <c r="Q122" s="108" t="s">
        <v>46</v>
      </c>
      <c r="R122" s="108" t="s">
        <v>46</v>
      </c>
      <c r="S122" s="108">
        <v>85</v>
      </c>
      <c r="T122" s="108" t="s">
        <v>46</v>
      </c>
      <c r="U122" s="108" t="s">
        <v>46</v>
      </c>
      <c r="V122" s="108" t="s">
        <v>46</v>
      </c>
      <c r="W122" s="108" t="s">
        <v>46</v>
      </c>
      <c r="X122" s="108" t="s">
        <v>46</v>
      </c>
      <c r="Y122" s="108" t="s">
        <v>46</v>
      </c>
      <c r="Z122" s="108" t="s">
        <v>46</v>
      </c>
      <c r="AA122" s="108" t="s">
        <v>46</v>
      </c>
      <c r="AB122" s="108" t="s">
        <v>46</v>
      </c>
      <c r="AC122" s="108" t="s">
        <v>46</v>
      </c>
      <c r="AD122" s="108" t="s">
        <v>46</v>
      </c>
      <c r="AE122" s="108" t="s">
        <v>46</v>
      </c>
      <c r="AF122" s="108" t="s">
        <v>46</v>
      </c>
      <c r="AG122" s="108" t="s">
        <v>46</v>
      </c>
    </row>
    <row r="123" spans="1:33">
      <c r="A123" s="108" t="s">
        <v>223</v>
      </c>
      <c r="B123" s="108" t="s">
        <v>46</v>
      </c>
      <c r="C123" s="108" t="s">
        <v>224</v>
      </c>
      <c r="D123" s="108" t="s">
        <v>4565</v>
      </c>
      <c r="E123" s="108" t="s">
        <v>206</v>
      </c>
      <c r="F123" s="108"/>
      <c r="G123" s="117" t="s">
        <v>46</v>
      </c>
      <c r="H123" s="117" t="s">
        <v>46</v>
      </c>
      <c r="I123" s="117" t="s">
        <v>225</v>
      </c>
      <c r="J123" s="117">
        <v>627</v>
      </c>
      <c r="K123" s="117" t="s">
        <v>46</v>
      </c>
      <c r="L123" s="108" t="s">
        <v>46</v>
      </c>
      <c r="M123" s="108" t="s">
        <v>46</v>
      </c>
      <c r="N123" s="108" t="s">
        <v>46</v>
      </c>
      <c r="O123" s="108" t="s">
        <v>46</v>
      </c>
      <c r="P123" s="108" t="s">
        <v>46</v>
      </c>
      <c r="Q123" s="108" t="s">
        <v>46</v>
      </c>
      <c r="R123" s="108" t="s">
        <v>46</v>
      </c>
      <c r="S123" s="108" t="s">
        <v>46</v>
      </c>
      <c r="T123" s="108" t="s">
        <v>46</v>
      </c>
      <c r="U123" s="108" t="s">
        <v>46</v>
      </c>
      <c r="V123" s="108" t="s">
        <v>46</v>
      </c>
      <c r="W123" s="108" t="s">
        <v>46</v>
      </c>
      <c r="X123" s="108" t="s">
        <v>46</v>
      </c>
      <c r="Y123" s="108" t="s">
        <v>46</v>
      </c>
      <c r="Z123" s="108" t="s">
        <v>46</v>
      </c>
      <c r="AA123" s="108" t="s">
        <v>46</v>
      </c>
      <c r="AB123" s="108" t="s">
        <v>46</v>
      </c>
      <c r="AC123" s="108" t="s">
        <v>46</v>
      </c>
      <c r="AD123" s="108" t="s">
        <v>46</v>
      </c>
      <c r="AE123" s="108" t="s">
        <v>46</v>
      </c>
      <c r="AF123" s="108" t="s">
        <v>46</v>
      </c>
      <c r="AG123" s="108" t="s">
        <v>46</v>
      </c>
    </row>
    <row r="124" spans="1:33">
      <c r="A124" s="108" t="s">
        <v>226</v>
      </c>
      <c r="B124" s="108">
        <v>2018</v>
      </c>
      <c r="C124" s="110" t="s">
        <v>227</v>
      </c>
      <c r="D124" s="108" t="s">
        <v>4565</v>
      </c>
      <c r="E124" s="108" t="s">
        <v>206</v>
      </c>
      <c r="F124" s="108"/>
      <c r="G124" s="117" t="s">
        <v>46</v>
      </c>
      <c r="H124" s="117" t="s">
        <v>46</v>
      </c>
      <c r="I124" s="117" t="s">
        <v>228</v>
      </c>
      <c r="J124" s="117" t="s">
        <v>46</v>
      </c>
      <c r="K124" s="117">
        <v>80</v>
      </c>
      <c r="L124" s="108" t="s">
        <v>46</v>
      </c>
      <c r="M124" s="108" t="s">
        <v>46</v>
      </c>
      <c r="N124" s="108" t="s">
        <v>46</v>
      </c>
      <c r="O124" s="108" t="s">
        <v>46</v>
      </c>
      <c r="P124" s="108" t="s">
        <v>46</v>
      </c>
      <c r="Q124" s="108" t="s">
        <v>46</v>
      </c>
      <c r="R124" s="108" t="s">
        <v>46</v>
      </c>
      <c r="S124" s="108" t="s">
        <v>46</v>
      </c>
      <c r="T124" s="108" t="s">
        <v>46</v>
      </c>
      <c r="U124" s="108" t="s">
        <v>46</v>
      </c>
      <c r="V124" s="108" t="s">
        <v>46</v>
      </c>
      <c r="W124" s="108" t="s">
        <v>46</v>
      </c>
      <c r="X124" s="108" t="s">
        <v>46</v>
      </c>
      <c r="Y124" s="108" t="s">
        <v>46</v>
      </c>
      <c r="Z124" s="108" t="s">
        <v>46</v>
      </c>
      <c r="AA124" s="108" t="s">
        <v>46</v>
      </c>
      <c r="AB124" s="108" t="s">
        <v>46</v>
      </c>
      <c r="AC124" s="108" t="s">
        <v>46</v>
      </c>
      <c r="AD124" s="108" t="s">
        <v>46</v>
      </c>
      <c r="AE124" s="108" t="s">
        <v>46</v>
      </c>
      <c r="AF124" s="108" t="s">
        <v>46</v>
      </c>
      <c r="AG124" s="108" t="s">
        <v>46</v>
      </c>
    </row>
    <row r="125" spans="1:33">
      <c r="A125" s="108" t="s">
        <v>226</v>
      </c>
      <c r="B125" s="108">
        <v>2018</v>
      </c>
      <c r="C125" s="110" t="s">
        <v>227</v>
      </c>
      <c r="D125" s="108" t="s">
        <v>4565</v>
      </c>
      <c r="E125" s="108" t="s">
        <v>206</v>
      </c>
      <c r="F125" s="108"/>
      <c r="G125" s="117" t="s">
        <v>46</v>
      </c>
      <c r="H125" s="117" t="s">
        <v>229</v>
      </c>
      <c r="I125" s="117" t="s">
        <v>230</v>
      </c>
      <c r="J125" s="117" t="s">
        <v>46</v>
      </c>
      <c r="K125" s="117">
        <v>60</v>
      </c>
      <c r="L125" s="108" t="s">
        <v>46</v>
      </c>
      <c r="M125" s="108" t="s">
        <v>46</v>
      </c>
      <c r="N125" s="108" t="s">
        <v>46</v>
      </c>
      <c r="O125" s="108" t="s">
        <v>46</v>
      </c>
      <c r="P125" s="108" t="s">
        <v>46</v>
      </c>
      <c r="Q125" s="108" t="s">
        <v>46</v>
      </c>
      <c r="R125" s="108" t="s">
        <v>46</v>
      </c>
      <c r="S125" s="108" t="s">
        <v>46</v>
      </c>
      <c r="T125" s="108" t="s">
        <v>46</v>
      </c>
      <c r="U125" s="108" t="s">
        <v>46</v>
      </c>
      <c r="V125" s="108" t="s">
        <v>46</v>
      </c>
      <c r="W125" s="108" t="s">
        <v>46</v>
      </c>
      <c r="X125" s="108" t="s">
        <v>46</v>
      </c>
      <c r="Y125" s="108" t="s">
        <v>46</v>
      </c>
      <c r="Z125" s="108" t="s">
        <v>46</v>
      </c>
      <c r="AA125" s="108" t="s">
        <v>46</v>
      </c>
      <c r="AB125" s="108" t="s">
        <v>46</v>
      </c>
      <c r="AC125" s="108" t="s">
        <v>46</v>
      </c>
      <c r="AD125" s="108" t="s">
        <v>46</v>
      </c>
      <c r="AE125" s="108" t="s">
        <v>46</v>
      </c>
      <c r="AF125" s="108" t="s">
        <v>46</v>
      </c>
      <c r="AG125" s="108" t="s">
        <v>46</v>
      </c>
    </row>
    <row r="126" spans="1:33">
      <c r="A126" s="109" t="s">
        <v>231</v>
      </c>
      <c r="B126" s="109">
        <v>2022</v>
      </c>
      <c r="C126" s="110" t="s">
        <v>232</v>
      </c>
      <c r="D126" s="108" t="s">
        <v>4565</v>
      </c>
      <c r="E126" s="108" t="s">
        <v>46</v>
      </c>
      <c r="F126" s="108"/>
      <c r="G126" s="117" t="s">
        <v>46</v>
      </c>
      <c r="H126" s="117" t="s">
        <v>46</v>
      </c>
      <c r="I126" s="117" t="s">
        <v>46</v>
      </c>
      <c r="J126" s="117" t="s">
        <v>46</v>
      </c>
      <c r="K126" s="117" t="s">
        <v>46</v>
      </c>
      <c r="L126" s="108" t="s">
        <v>46</v>
      </c>
      <c r="M126" s="108" t="s">
        <v>46</v>
      </c>
      <c r="N126" s="108" t="s">
        <v>46</v>
      </c>
      <c r="O126" s="108" t="s">
        <v>46</v>
      </c>
      <c r="P126" s="108" t="s">
        <v>46</v>
      </c>
      <c r="Q126" s="108" t="s">
        <v>46</v>
      </c>
      <c r="R126" s="108" t="s">
        <v>46</v>
      </c>
      <c r="S126" s="108" t="s">
        <v>46</v>
      </c>
      <c r="T126" s="108" t="s">
        <v>46</v>
      </c>
      <c r="U126" s="108" t="s">
        <v>46</v>
      </c>
      <c r="V126" s="108" t="s">
        <v>46</v>
      </c>
      <c r="W126" s="108" t="s">
        <v>46</v>
      </c>
      <c r="X126" s="108" t="s">
        <v>46</v>
      </c>
      <c r="Y126" s="108" t="s">
        <v>46</v>
      </c>
      <c r="Z126" s="108" t="s">
        <v>46</v>
      </c>
      <c r="AA126" s="108" t="s">
        <v>46</v>
      </c>
      <c r="AB126" s="108" t="s">
        <v>46</v>
      </c>
      <c r="AC126" s="109">
        <v>100</v>
      </c>
      <c r="AD126" s="108" t="s">
        <v>46</v>
      </c>
      <c r="AE126" s="108" t="s">
        <v>46</v>
      </c>
      <c r="AF126" s="108" t="s">
        <v>46</v>
      </c>
      <c r="AG126" s="108" t="s">
        <v>46</v>
      </c>
    </row>
    <row r="127" spans="1:33">
      <c r="A127" s="109" t="s">
        <v>233</v>
      </c>
      <c r="B127" s="109">
        <v>2011</v>
      </c>
      <c r="C127" s="108" t="s">
        <v>46</v>
      </c>
      <c r="D127" s="108" t="s">
        <v>4565</v>
      </c>
      <c r="E127" s="109" t="s">
        <v>45</v>
      </c>
      <c r="G127" s="117" t="s">
        <v>46</v>
      </c>
      <c r="H127" s="117" t="s">
        <v>46</v>
      </c>
      <c r="I127" s="117" t="s">
        <v>46</v>
      </c>
      <c r="J127" s="117" t="s">
        <v>46</v>
      </c>
      <c r="K127" s="117" t="s">
        <v>46</v>
      </c>
      <c r="L127" s="108" t="s">
        <v>46</v>
      </c>
      <c r="M127" s="108" t="s">
        <v>46</v>
      </c>
      <c r="N127" s="108" t="s">
        <v>46</v>
      </c>
      <c r="O127" s="108" t="s">
        <v>46</v>
      </c>
      <c r="P127" s="108" t="s">
        <v>46</v>
      </c>
      <c r="Q127" s="108" t="s">
        <v>46</v>
      </c>
      <c r="R127" s="108" t="s">
        <v>46</v>
      </c>
      <c r="S127" s="108" t="s">
        <v>46</v>
      </c>
      <c r="T127" s="108" t="s">
        <v>46</v>
      </c>
      <c r="U127" s="108" t="s">
        <v>46</v>
      </c>
      <c r="V127" s="108" t="s">
        <v>46</v>
      </c>
      <c r="W127" s="108" t="s">
        <v>46</v>
      </c>
      <c r="X127" s="108" t="s">
        <v>46</v>
      </c>
      <c r="Y127" s="108" t="s">
        <v>46</v>
      </c>
      <c r="Z127" s="108" t="s">
        <v>46</v>
      </c>
      <c r="AA127" s="108" t="s">
        <v>46</v>
      </c>
      <c r="AB127" s="108" t="s">
        <v>46</v>
      </c>
      <c r="AC127" s="108" t="s">
        <v>46</v>
      </c>
      <c r="AD127" s="109">
        <v>92</v>
      </c>
      <c r="AE127" s="108" t="s">
        <v>46</v>
      </c>
      <c r="AF127" s="108" t="s">
        <v>46</v>
      </c>
      <c r="AG127" s="108" t="s">
        <v>46</v>
      </c>
    </row>
    <row r="128" spans="1:33">
      <c r="A128" s="108" t="s">
        <v>234</v>
      </c>
      <c r="B128" s="108">
        <v>2019</v>
      </c>
      <c r="C128" s="108" t="s">
        <v>46</v>
      </c>
      <c r="D128" s="108" t="s">
        <v>4565</v>
      </c>
      <c r="E128" s="108" t="s">
        <v>206</v>
      </c>
      <c r="F128" s="108"/>
      <c r="G128" s="117" t="s">
        <v>46</v>
      </c>
      <c r="H128" s="117" t="s">
        <v>46</v>
      </c>
      <c r="I128" s="117" t="s">
        <v>46</v>
      </c>
      <c r="J128" s="117" t="s">
        <v>46</v>
      </c>
      <c r="K128" s="117" t="s">
        <v>46</v>
      </c>
      <c r="L128" s="108" t="s">
        <v>46</v>
      </c>
      <c r="M128" s="108" t="s">
        <v>46</v>
      </c>
      <c r="N128" s="108" t="s">
        <v>46</v>
      </c>
      <c r="O128" s="108" t="s">
        <v>46</v>
      </c>
      <c r="P128" s="108" t="s">
        <v>46</v>
      </c>
      <c r="Q128" s="108" t="s">
        <v>46</v>
      </c>
      <c r="R128" s="108" t="s">
        <v>46</v>
      </c>
      <c r="S128" s="108" t="s">
        <v>46</v>
      </c>
      <c r="T128" s="108" t="s">
        <v>46</v>
      </c>
      <c r="U128" s="108" t="s">
        <v>46</v>
      </c>
      <c r="V128" s="108" t="s">
        <v>46</v>
      </c>
      <c r="W128" s="108" t="s">
        <v>46</v>
      </c>
      <c r="X128" s="108" t="s">
        <v>46</v>
      </c>
      <c r="Y128" s="108" t="s">
        <v>46</v>
      </c>
      <c r="Z128" s="108" t="s">
        <v>46</v>
      </c>
      <c r="AA128" s="108" t="s">
        <v>46</v>
      </c>
      <c r="AB128" s="108" t="s">
        <v>46</v>
      </c>
      <c r="AC128" s="108" t="s">
        <v>46</v>
      </c>
      <c r="AD128" s="108">
        <v>99</v>
      </c>
      <c r="AE128" s="108" t="s">
        <v>46</v>
      </c>
      <c r="AF128" s="108" t="s">
        <v>46</v>
      </c>
      <c r="AG128" s="108" t="s">
        <v>46</v>
      </c>
    </row>
    <row r="129" spans="1:42">
      <c r="A129" s="108" t="s">
        <v>235</v>
      </c>
      <c r="B129" s="108">
        <v>1995</v>
      </c>
      <c r="C129" s="110" t="s">
        <v>236</v>
      </c>
      <c r="D129" s="108" t="s">
        <v>4565</v>
      </c>
      <c r="E129" s="108" t="s">
        <v>46</v>
      </c>
      <c r="F129" s="108"/>
      <c r="G129" s="117" t="s">
        <v>46</v>
      </c>
      <c r="H129" s="117" t="s">
        <v>46</v>
      </c>
      <c r="I129" s="117" t="s">
        <v>46</v>
      </c>
      <c r="J129" s="117" t="s">
        <v>46</v>
      </c>
      <c r="K129" s="117" t="s">
        <v>46</v>
      </c>
      <c r="L129" s="108" t="s">
        <v>46</v>
      </c>
      <c r="M129" s="108" t="s">
        <v>46</v>
      </c>
      <c r="N129" s="108" t="s">
        <v>46</v>
      </c>
      <c r="O129" s="108" t="s">
        <v>46</v>
      </c>
      <c r="P129" s="108" t="s">
        <v>46</v>
      </c>
      <c r="Q129" s="108" t="s">
        <v>46</v>
      </c>
      <c r="R129" s="108" t="s">
        <v>46</v>
      </c>
      <c r="S129" s="108" t="s">
        <v>46</v>
      </c>
      <c r="T129" s="108" t="s">
        <v>46</v>
      </c>
      <c r="U129" s="108" t="s">
        <v>46</v>
      </c>
      <c r="V129" s="108" t="s">
        <v>46</v>
      </c>
      <c r="W129" s="108">
        <v>97</v>
      </c>
      <c r="X129" s="108" t="s">
        <v>46</v>
      </c>
      <c r="Y129" s="108" t="s">
        <v>46</v>
      </c>
      <c r="Z129" s="108" t="s">
        <v>46</v>
      </c>
      <c r="AA129" s="108" t="s">
        <v>46</v>
      </c>
      <c r="AB129" s="108" t="s">
        <v>46</v>
      </c>
      <c r="AC129" s="108" t="s">
        <v>46</v>
      </c>
      <c r="AD129" s="108" t="s">
        <v>46</v>
      </c>
      <c r="AE129" s="108" t="s">
        <v>46</v>
      </c>
      <c r="AF129" s="108" t="s">
        <v>46</v>
      </c>
      <c r="AG129" s="108" t="s">
        <v>46</v>
      </c>
    </row>
    <row r="130" spans="1:42">
      <c r="A130" s="108" t="s">
        <v>237</v>
      </c>
      <c r="B130" s="108">
        <v>2018</v>
      </c>
      <c r="C130" s="110" t="s">
        <v>238</v>
      </c>
      <c r="D130" s="108" t="s">
        <v>4565</v>
      </c>
      <c r="E130" s="108" t="s">
        <v>205</v>
      </c>
      <c r="F130" s="108"/>
      <c r="G130" s="117" t="s">
        <v>46</v>
      </c>
      <c r="H130" s="117" t="s">
        <v>46</v>
      </c>
      <c r="I130" s="117" t="s">
        <v>46</v>
      </c>
      <c r="J130" s="117" t="s">
        <v>46</v>
      </c>
      <c r="K130" s="117" t="s">
        <v>46</v>
      </c>
      <c r="L130" s="108" t="s">
        <v>46</v>
      </c>
      <c r="M130" s="108" t="s">
        <v>239</v>
      </c>
      <c r="N130" s="108" t="s">
        <v>46</v>
      </c>
      <c r="O130" s="108" t="s">
        <v>46</v>
      </c>
      <c r="P130" s="108" t="s">
        <v>46</v>
      </c>
      <c r="Q130" s="108" t="s">
        <v>46</v>
      </c>
      <c r="R130" s="108" t="s">
        <v>46</v>
      </c>
      <c r="S130" s="108" t="s">
        <v>46</v>
      </c>
      <c r="T130" s="108" t="s">
        <v>46</v>
      </c>
      <c r="U130" s="108" t="s">
        <v>46</v>
      </c>
      <c r="V130" s="108" t="s">
        <v>46</v>
      </c>
      <c r="W130" s="108" t="s">
        <v>46</v>
      </c>
      <c r="X130" s="108" t="s">
        <v>46</v>
      </c>
      <c r="Y130" s="108" t="s">
        <v>46</v>
      </c>
      <c r="Z130" s="108" t="s">
        <v>46</v>
      </c>
      <c r="AA130" s="108" t="s">
        <v>46</v>
      </c>
      <c r="AB130" s="108" t="s">
        <v>46</v>
      </c>
      <c r="AC130" s="108" t="s">
        <v>46</v>
      </c>
      <c r="AD130" s="108" t="s">
        <v>46</v>
      </c>
      <c r="AE130" s="108" t="s">
        <v>46</v>
      </c>
      <c r="AF130" s="108" t="s">
        <v>46</v>
      </c>
      <c r="AG130" s="108" t="s">
        <v>46</v>
      </c>
    </row>
    <row r="131" spans="1:42" s="127" customFormat="1">
      <c r="A131" s="129"/>
      <c r="B131" s="129"/>
      <c r="C131" s="128"/>
      <c r="D131" s="108" t="s">
        <v>4565</v>
      </c>
      <c r="E131" s="129"/>
      <c r="F131" s="127" t="s">
        <v>52</v>
      </c>
      <c r="G131" s="129"/>
      <c r="H131" s="129"/>
      <c r="I131" s="129"/>
      <c r="J131" s="129"/>
      <c r="K131" s="129"/>
      <c r="L131" s="129"/>
      <c r="M131" s="129"/>
      <c r="N131" s="129">
        <f>AVERAGE(N112:N130)</f>
        <v>88</v>
      </c>
      <c r="O131" s="129">
        <f t="shared" ref="O131:AG131" si="14">AVERAGE(O112:O130)</f>
        <v>65.333333333333329</v>
      </c>
      <c r="P131" s="129" t="e">
        <f t="shared" si="14"/>
        <v>#DIV/0!</v>
      </c>
      <c r="Q131" s="129" t="e">
        <f t="shared" si="14"/>
        <v>#DIV/0!</v>
      </c>
      <c r="R131" s="129" t="e">
        <f t="shared" si="14"/>
        <v>#DIV/0!</v>
      </c>
      <c r="S131" s="129">
        <f t="shared" si="14"/>
        <v>87.5</v>
      </c>
      <c r="T131" s="129" t="e">
        <f t="shared" si="14"/>
        <v>#DIV/0!</v>
      </c>
      <c r="U131" s="129">
        <f t="shared" si="14"/>
        <v>65.333333333333329</v>
      </c>
      <c r="V131" s="129" t="e">
        <f t="shared" si="14"/>
        <v>#DIV/0!</v>
      </c>
      <c r="W131" s="129">
        <f t="shared" si="14"/>
        <v>97</v>
      </c>
      <c r="X131" s="129">
        <f t="shared" si="14"/>
        <v>88.333333333333329</v>
      </c>
      <c r="Y131" s="129" t="e">
        <f t="shared" si="14"/>
        <v>#DIV/0!</v>
      </c>
      <c r="Z131" s="129" t="e">
        <f t="shared" si="14"/>
        <v>#DIV/0!</v>
      </c>
      <c r="AA131" s="129" t="e">
        <f t="shared" si="14"/>
        <v>#DIV/0!</v>
      </c>
      <c r="AB131" s="129">
        <f t="shared" si="14"/>
        <v>96</v>
      </c>
      <c r="AC131" s="129">
        <f t="shared" si="14"/>
        <v>100</v>
      </c>
      <c r="AD131" s="129">
        <f t="shared" si="14"/>
        <v>95.5</v>
      </c>
      <c r="AE131" s="129" t="e">
        <f t="shared" si="14"/>
        <v>#DIV/0!</v>
      </c>
      <c r="AF131" s="129" t="e">
        <f t="shared" si="14"/>
        <v>#DIV/0!</v>
      </c>
      <c r="AG131" s="129" t="e">
        <f t="shared" si="14"/>
        <v>#DIV/0!</v>
      </c>
    </row>
    <row r="132" spans="1:42" s="127" customFormat="1">
      <c r="A132" s="129"/>
      <c r="B132" s="129"/>
      <c r="C132" s="128"/>
      <c r="D132" s="108" t="s">
        <v>4565</v>
      </c>
      <c r="E132" s="129"/>
      <c r="F132" s="127" t="s">
        <v>53</v>
      </c>
      <c r="G132" s="129"/>
      <c r="H132" s="129"/>
      <c r="I132" s="129"/>
      <c r="J132" s="129"/>
      <c r="K132" s="129"/>
      <c r="L132" s="129"/>
      <c r="M132" s="129"/>
      <c r="N132" s="129">
        <f>STDEV((N112:N130))</f>
        <v>2.7386127875258306</v>
      </c>
      <c r="O132" s="129">
        <f t="shared" ref="O132:AG132" si="15">STDEV((O112:O130))</f>
        <v>18.175074506954104</v>
      </c>
      <c r="P132" s="129" t="e">
        <f t="shared" si="15"/>
        <v>#DIV/0!</v>
      </c>
      <c r="Q132" s="129" t="e">
        <f t="shared" si="15"/>
        <v>#DIV/0!</v>
      </c>
      <c r="R132" s="129" t="e">
        <f t="shared" si="15"/>
        <v>#DIV/0!</v>
      </c>
      <c r="S132" s="129">
        <f t="shared" si="15"/>
        <v>3.5355339059327378</v>
      </c>
      <c r="T132" s="129" t="e">
        <f t="shared" si="15"/>
        <v>#DIV/0!</v>
      </c>
      <c r="U132" s="129">
        <f t="shared" si="15"/>
        <v>18.175074506954104</v>
      </c>
      <c r="V132" s="129" t="e">
        <f t="shared" si="15"/>
        <v>#DIV/0!</v>
      </c>
      <c r="W132" s="129" t="e">
        <f t="shared" si="15"/>
        <v>#DIV/0!</v>
      </c>
      <c r="X132" s="129">
        <f t="shared" si="15"/>
        <v>2.8867513459481287</v>
      </c>
      <c r="Y132" s="129" t="e">
        <f t="shared" si="15"/>
        <v>#DIV/0!</v>
      </c>
      <c r="Z132" s="129" t="e">
        <f t="shared" si="15"/>
        <v>#DIV/0!</v>
      </c>
      <c r="AA132" s="129" t="e">
        <f t="shared" si="15"/>
        <v>#DIV/0!</v>
      </c>
      <c r="AB132" s="129" t="e">
        <f t="shared" si="15"/>
        <v>#DIV/0!</v>
      </c>
      <c r="AC132" s="129" t="e">
        <f t="shared" si="15"/>
        <v>#DIV/0!</v>
      </c>
      <c r="AD132" s="129">
        <f t="shared" si="15"/>
        <v>4.9497474683058327</v>
      </c>
      <c r="AE132" s="129" t="e">
        <f t="shared" si="15"/>
        <v>#DIV/0!</v>
      </c>
      <c r="AF132" s="129" t="e">
        <f t="shared" si="15"/>
        <v>#DIV/0!</v>
      </c>
      <c r="AG132" s="129" t="e">
        <f t="shared" si="15"/>
        <v>#DIV/0!</v>
      </c>
    </row>
    <row r="133" spans="1:42" s="127" customFormat="1">
      <c r="A133" s="129"/>
      <c r="B133" s="129"/>
      <c r="C133" s="128"/>
      <c r="D133" s="108" t="s">
        <v>4565</v>
      </c>
      <c r="E133" s="129"/>
      <c r="F133" s="127" t="s">
        <v>55</v>
      </c>
      <c r="G133" s="129"/>
      <c r="H133" s="129"/>
      <c r="I133" s="129"/>
      <c r="J133" s="129"/>
      <c r="K133" s="129"/>
      <c r="L133" s="129"/>
      <c r="M133" s="129"/>
      <c r="N133" s="155">
        <f>AI133</f>
        <v>8.8665164775598675E-5</v>
      </c>
      <c r="O133" s="155">
        <f>AN133-AI133</f>
        <v>0.97223087500991157</v>
      </c>
      <c r="P133" s="129"/>
      <c r="Q133" s="129"/>
      <c r="R133" s="129"/>
      <c r="S133" s="129"/>
      <c r="T133" s="129"/>
      <c r="U133" s="129"/>
      <c r="V133" s="155">
        <f>AK133-AI133</f>
        <v>0.97318481296403847</v>
      </c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44">
        <v>1600</v>
      </c>
      <c r="AI133" s="135">
        <v>8.8665164775598675E-5</v>
      </c>
      <c r="AJ133" s="135">
        <v>1.5209292792807886E-6</v>
      </c>
      <c r="AK133" s="135">
        <v>0.97327347812881404</v>
      </c>
      <c r="AL133" s="135">
        <v>2.6726521871185783E-2</v>
      </c>
      <c r="AM133" s="135">
        <v>1.6902514916947464E-6</v>
      </c>
      <c r="AN133" s="135">
        <v>0.97231954017468714</v>
      </c>
      <c r="AO133" s="135">
        <v>2.768045982531275E-2</v>
      </c>
      <c r="AP133" s="136">
        <f>IF(ISERROR(INDEX([1]biowin!$J:$J,MATCH(#REF!,[1]biowin!$A:$A,0))),-1,INDEX([1]biowin!$J:$J,MATCH(#REF!,[1]biowin!$A:$A,0)))</f>
        <v>-1</v>
      </c>
    </row>
    <row r="134" spans="1:42" s="127" customFormat="1">
      <c r="A134" s="129"/>
      <c r="B134" s="129"/>
      <c r="C134" s="128"/>
      <c r="D134" s="108" t="s">
        <v>4565</v>
      </c>
      <c r="E134" s="129"/>
      <c r="F134" s="127" t="s">
        <v>56</v>
      </c>
      <c r="G134" s="129"/>
      <c r="H134" s="129"/>
      <c r="I134" s="129"/>
      <c r="J134" s="129"/>
      <c r="K134" s="129"/>
      <c r="L134" s="129"/>
      <c r="M134" s="129"/>
      <c r="N134" s="129">
        <f>N131</f>
        <v>88</v>
      </c>
      <c r="O134" s="129">
        <f>O131</f>
        <v>65.333333333333329</v>
      </c>
      <c r="P134" s="129"/>
      <c r="Q134" s="129"/>
      <c r="R134" s="129"/>
      <c r="S134" s="129"/>
      <c r="T134" s="129"/>
      <c r="U134" s="129"/>
      <c r="V134" s="129">
        <f>O134</f>
        <v>65.333333333333329</v>
      </c>
      <c r="W134" s="129">
        <f>V134</f>
        <v>65.333333333333329</v>
      </c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44"/>
      <c r="AI134" s="135"/>
      <c r="AJ134" s="135"/>
      <c r="AK134" s="135"/>
      <c r="AL134" s="135"/>
      <c r="AM134" s="135"/>
      <c r="AN134" s="135"/>
      <c r="AO134" s="135"/>
      <c r="AP134" s="136"/>
    </row>
    <row r="135" spans="1:42">
      <c r="A135" s="109" t="s">
        <v>72</v>
      </c>
      <c r="B135" s="109">
        <v>2010</v>
      </c>
      <c r="C135" s="109" t="s">
        <v>73</v>
      </c>
      <c r="D135" s="109" t="s">
        <v>4525</v>
      </c>
      <c r="E135" s="108" t="s">
        <v>46</v>
      </c>
      <c r="F135" s="108"/>
      <c r="G135" s="117" t="s">
        <v>46</v>
      </c>
      <c r="H135" s="117" t="s">
        <v>46</v>
      </c>
      <c r="I135" s="117" t="s">
        <v>46</v>
      </c>
      <c r="J135" s="117" t="s">
        <v>46</v>
      </c>
      <c r="K135" s="117" t="s">
        <v>46</v>
      </c>
      <c r="L135" s="108" t="s">
        <v>46</v>
      </c>
      <c r="M135" s="108" t="s">
        <v>46</v>
      </c>
      <c r="N135" s="108" t="s">
        <v>46</v>
      </c>
      <c r="O135" s="109">
        <v>53</v>
      </c>
      <c r="P135" s="108" t="s">
        <v>46</v>
      </c>
      <c r="Q135" s="108" t="s">
        <v>46</v>
      </c>
      <c r="R135" s="108" t="s">
        <v>46</v>
      </c>
      <c r="S135" s="108" t="s">
        <v>46</v>
      </c>
      <c r="T135" s="108" t="s">
        <v>46</v>
      </c>
      <c r="U135" s="109">
        <v>53</v>
      </c>
      <c r="V135" s="108" t="s">
        <v>46</v>
      </c>
      <c r="W135" s="108" t="s">
        <v>46</v>
      </c>
      <c r="X135" s="108" t="s">
        <v>46</v>
      </c>
      <c r="Y135" s="108" t="s">
        <v>46</v>
      </c>
      <c r="Z135" s="108" t="s">
        <v>46</v>
      </c>
      <c r="AA135" s="108" t="s">
        <v>46</v>
      </c>
      <c r="AB135" s="108" t="s">
        <v>46</v>
      </c>
      <c r="AC135" s="108" t="s">
        <v>46</v>
      </c>
      <c r="AD135" s="108" t="s">
        <v>46</v>
      </c>
      <c r="AE135" s="108" t="s">
        <v>46</v>
      </c>
      <c r="AF135" s="108" t="s">
        <v>46</v>
      </c>
      <c r="AG135" s="108" t="s">
        <v>46</v>
      </c>
    </row>
    <row r="136" spans="1:42">
      <c r="A136" s="109" t="s">
        <v>241</v>
      </c>
      <c r="B136" s="109">
        <v>2013</v>
      </c>
      <c r="C136" s="110" t="s">
        <v>242</v>
      </c>
      <c r="D136" s="109" t="s">
        <v>4525</v>
      </c>
      <c r="E136" s="109" t="s">
        <v>63</v>
      </c>
      <c r="G136" s="117" t="s">
        <v>46</v>
      </c>
      <c r="H136" s="117" t="s">
        <v>46</v>
      </c>
      <c r="I136" s="117" t="s">
        <v>46</v>
      </c>
      <c r="J136" s="117" t="s">
        <v>46</v>
      </c>
      <c r="K136" s="117" t="s">
        <v>46</v>
      </c>
      <c r="L136" s="108" t="s">
        <v>46</v>
      </c>
      <c r="M136" s="108" t="s">
        <v>46</v>
      </c>
      <c r="N136" s="132">
        <v>-15</v>
      </c>
      <c r="O136" s="108" t="s">
        <v>46</v>
      </c>
      <c r="P136" s="108" t="s">
        <v>46</v>
      </c>
      <c r="Q136" s="108" t="s">
        <v>46</v>
      </c>
      <c r="R136" s="108" t="s">
        <v>46</v>
      </c>
      <c r="S136" s="109">
        <v>-15</v>
      </c>
      <c r="T136" s="108" t="s">
        <v>46</v>
      </c>
      <c r="U136" s="108" t="s">
        <v>46</v>
      </c>
      <c r="V136" s="108" t="s">
        <v>46</v>
      </c>
      <c r="W136" s="108" t="s">
        <v>46</v>
      </c>
      <c r="X136" s="108" t="s">
        <v>46</v>
      </c>
      <c r="Y136" s="108" t="s">
        <v>46</v>
      </c>
      <c r="Z136" s="108" t="s">
        <v>46</v>
      </c>
      <c r="AA136" s="108" t="s">
        <v>46</v>
      </c>
      <c r="AB136" s="108" t="s">
        <v>46</v>
      </c>
      <c r="AC136" s="108" t="s">
        <v>46</v>
      </c>
      <c r="AD136" s="108" t="s">
        <v>46</v>
      </c>
      <c r="AE136" s="108" t="s">
        <v>46</v>
      </c>
      <c r="AF136" s="108" t="s">
        <v>46</v>
      </c>
      <c r="AG136" s="108" t="s">
        <v>46</v>
      </c>
    </row>
    <row r="137" spans="1:42">
      <c r="A137" s="109" t="s">
        <v>243</v>
      </c>
      <c r="B137" s="109">
        <v>2020</v>
      </c>
      <c r="C137" s="109" t="s">
        <v>244</v>
      </c>
      <c r="D137" s="109" t="s">
        <v>4525</v>
      </c>
      <c r="E137" s="109" t="s">
        <v>63</v>
      </c>
      <c r="G137" s="117" t="s">
        <v>46</v>
      </c>
      <c r="H137" s="117" t="s">
        <v>46</v>
      </c>
      <c r="I137" s="117" t="s">
        <v>46</v>
      </c>
      <c r="J137" s="117" t="s">
        <v>46</v>
      </c>
      <c r="K137" s="117" t="s">
        <v>46</v>
      </c>
      <c r="L137" s="108" t="s">
        <v>46</v>
      </c>
      <c r="M137" s="108" t="s">
        <v>46</v>
      </c>
      <c r="N137" s="108" t="s">
        <v>46</v>
      </c>
      <c r="O137" s="108" t="s">
        <v>46</v>
      </c>
      <c r="P137" s="108" t="s">
        <v>46</v>
      </c>
      <c r="Q137" s="108" t="s">
        <v>46</v>
      </c>
      <c r="R137" s="108" t="s">
        <v>46</v>
      </c>
      <c r="S137" s="108" t="s">
        <v>46</v>
      </c>
      <c r="T137" s="108" t="s">
        <v>46</v>
      </c>
      <c r="U137" s="108" t="s">
        <v>46</v>
      </c>
      <c r="V137" s="108" t="s">
        <v>46</v>
      </c>
      <c r="W137" s="108" t="s">
        <v>46</v>
      </c>
      <c r="X137" s="108" t="s">
        <v>46</v>
      </c>
      <c r="Y137" s="108" t="s">
        <v>46</v>
      </c>
      <c r="Z137" s="108" t="s">
        <v>46</v>
      </c>
      <c r="AA137" s="108" t="s">
        <v>46</v>
      </c>
      <c r="AB137" s="108" t="s">
        <v>46</v>
      </c>
      <c r="AC137" s="108" t="s">
        <v>46</v>
      </c>
      <c r="AD137" s="108" t="s">
        <v>46</v>
      </c>
      <c r="AE137" s="108" t="s">
        <v>46</v>
      </c>
      <c r="AF137" s="109">
        <v>12</v>
      </c>
      <c r="AG137" s="108" t="s">
        <v>46</v>
      </c>
    </row>
    <row r="138" spans="1:42">
      <c r="A138" s="109" t="s">
        <v>245</v>
      </c>
      <c r="B138" s="109">
        <v>2021</v>
      </c>
      <c r="C138" s="110" t="s">
        <v>246</v>
      </c>
      <c r="D138" s="109" t="s">
        <v>4525</v>
      </c>
      <c r="E138" s="108" t="s">
        <v>46</v>
      </c>
      <c r="F138" s="108"/>
      <c r="G138" s="117" t="s">
        <v>46</v>
      </c>
      <c r="H138" s="117" t="s">
        <v>46</v>
      </c>
      <c r="I138" s="117" t="s">
        <v>46</v>
      </c>
      <c r="J138" s="117" t="s">
        <v>46</v>
      </c>
      <c r="K138" s="117" t="s">
        <v>46</v>
      </c>
      <c r="L138" s="108" t="s">
        <v>46</v>
      </c>
      <c r="M138" s="108" t="s">
        <v>46</v>
      </c>
      <c r="N138" s="108" t="s">
        <v>46</v>
      </c>
      <c r="O138" s="108" t="s">
        <v>46</v>
      </c>
      <c r="P138" s="108" t="s">
        <v>46</v>
      </c>
      <c r="Q138" s="108" t="s">
        <v>46</v>
      </c>
      <c r="R138" s="108" t="s">
        <v>46</v>
      </c>
      <c r="S138" s="108" t="s">
        <v>46</v>
      </c>
      <c r="T138" s="108" t="s">
        <v>46</v>
      </c>
      <c r="U138" s="108" t="s">
        <v>46</v>
      </c>
      <c r="V138" s="108" t="s">
        <v>46</v>
      </c>
      <c r="W138" s="108" t="s">
        <v>46</v>
      </c>
      <c r="X138" s="108" t="s">
        <v>46</v>
      </c>
      <c r="Y138" s="108" t="s">
        <v>46</v>
      </c>
      <c r="Z138" s="108" t="s">
        <v>46</v>
      </c>
      <c r="AA138" s="108" t="s">
        <v>46</v>
      </c>
      <c r="AB138" s="108" t="s">
        <v>46</v>
      </c>
      <c r="AC138" s="108" t="s">
        <v>46</v>
      </c>
      <c r="AD138" s="108" t="s">
        <v>46</v>
      </c>
      <c r="AE138" s="108" t="s">
        <v>46</v>
      </c>
      <c r="AF138" s="109">
        <v>8</v>
      </c>
      <c r="AG138" s="108" t="s">
        <v>46</v>
      </c>
    </row>
    <row r="139" spans="1:42">
      <c r="A139" s="109" t="s">
        <v>70</v>
      </c>
      <c r="B139" s="109">
        <v>2021</v>
      </c>
      <c r="C139" s="110" t="s">
        <v>71</v>
      </c>
      <c r="D139" s="109" t="s">
        <v>4525</v>
      </c>
      <c r="E139" s="108" t="s">
        <v>46</v>
      </c>
      <c r="F139" s="108"/>
      <c r="G139" s="108" t="s">
        <v>46</v>
      </c>
      <c r="H139" s="108" t="s">
        <v>46</v>
      </c>
      <c r="I139" s="108" t="s">
        <v>46</v>
      </c>
      <c r="J139" s="108" t="s">
        <v>46</v>
      </c>
      <c r="K139" s="108" t="s">
        <v>46</v>
      </c>
      <c r="L139" s="108" t="s">
        <v>46</v>
      </c>
      <c r="M139" s="108" t="s">
        <v>46</v>
      </c>
      <c r="N139" s="108" t="s">
        <v>46</v>
      </c>
      <c r="O139" s="108" t="s">
        <v>46</v>
      </c>
      <c r="P139" s="108" t="s">
        <v>46</v>
      </c>
      <c r="Q139" s="108" t="s">
        <v>46</v>
      </c>
      <c r="R139" s="108" t="s">
        <v>46</v>
      </c>
      <c r="S139" s="108" t="s">
        <v>46</v>
      </c>
      <c r="T139" s="108" t="s">
        <v>46</v>
      </c>
      <c r="U139" s="108" t="s">
        <v>46</v>
      </c>
      <c r="V139" s="108" t="s">
        <v>46</v>
      </c>
      <c r="W139" s="108" t="s">
        <v>46</v>
      </c>
      <c r="X139" s="108" t="s">
        <v>46</v>
      </c>
      <c r="Y139" s="108" t="s">
        <v>46</v>
      </c>
      <c r="Z139" s="108" t="s">
        <v>46</v>
      </c>
      <c r="AA139" s="108" t="s">
        <v>46</v>
      </c>
      <c r="AB139" s="109">
        <v>64</v>
      </c>
      <c r="AC139" s="108" t="s">
        <v>46</v>
      </c>
      <c r="AD139" s="108" t="s">
        <v>46</v>
      </c>
      <c r="AE139" s="108" t="s">
        <v>46</v>
      </c>
      <c r="AF139" s="108" t="s">
        <v>46</v>
      </c>
      <c r="AG139" s="108" t="s">
        <v>46</v>
      </c>
    </row>
    <row r="140" spans="1:42">
      <c r="A140" s="109" t="s">
        <v>247</v>
      </c>
      <c r="B140" s="109">
        <v>2007</v>
      </c>
      <c r="C140" s="110" t="s">
        <v>248</v>
      </c>
      <c r="D140" s="109" t="s">
        <v>4525</v>
      </c>
      <c r="E140" s="108" t="s">
        <v>46</v>
      </c>
      <c r="F140" s="108"/>
      <c r="G140" s="108" t="s">
        <v>46</v>
      </c>
      <c r="H140" s="108" t="s">
        <v>46</v>
      </c>
      <c r="I140" s="108" t="s">
        <v>46</v>
      </c>
      <c r="J140" s="108" t="s">
        <v>46</v>
      </c>
      <c r="K140" s="108" t="s">
        <v>46</v>
      </c>
      <c r="L140" s="108" t="s">
        <v>46</v>
      </c>
      <c r="M140" s="108" t="s">
        <v>46</v>
      </c>
      <c r="N140" s="108" t="s">
        <v>46</v>
      </c>
      <c r="O140" s="108" t="s">
        <v>46</v>
      </c>
      <c r="P140" s="108" t="s">
        <v>46</v>
      </c>
      <c r="Q140" s="108" t="s">
        <v>46</v>
      </c>
      <c r="R140" s="108" t="s">
        <v>46</v>
      </c>
      <c r="S140" s="108" t="s">
        <v>46</v>
      </c>
      <c r="T140" s="108" t="s">
        <v>46</v>
      </c>
      <c r="U140" s="108" t="s">
        <v>46</v>
      </c>
      <c r="V140" s="108" t="s">
        <v>46</v>
      </c>
      <c r="W140" s="108" t="s">
        <v>46</v>
      </c>
      <c r="X140" s="108" t="s">
        <v>46</v>
      </c>
      <c r="Y140" s="108" t="s">
        <v>46</v>
      </c>
      <c r="Z140" s="108" t="s">
        <v>46</v>
      </c>
      <c r="AA140" s="108" t="s">
        <v>46</v>
      </c>
      <c r="AB140" s="109">
        <v>70</v>
      </c>
      <c r="AC140" s="108" t="s">
        <v>46</v>
      </c>
      <c r="AD140" s="108" t="s">
        <v>46</v>
      </c>
      <c r="AE140" s="108" t="s">
        <v>46</v>
      </c>
      <c r="AF140" s="108" t="s">
        <v>46</v>
      </c>
      <c r="AG140" s="108" t="s">
        <v>46</v>
      </c>
    </row>
    <row r="141" spans="1:42">
      <c r="A141" s="108" t="s">
        <v>199</v>
      </c>
      <c r="B141" s="108">
        <v>2010</v>
      </c>
      <c r="C141" s="108" t="s">
        <v>200</v>
      </c>
      <c r="D141" s="109" t="s">
        <v>4525</v>
      </c>
      <c r="E141" s="108" t="s">
        <v>82</v>
      </c>
      <c r="F141" s="108"/>
      <c r="G141" s="117" t="s">
        <v>46</v>
      </c>
      <c r="H141" s="117" t="s">
        <v>46</v>
      </c>
      <c r="I141" s="117" t="s">
        <v>46</v>
      </c>
      <c r="J141" s="117" t="s">
        <v>46</v>
      </c>
      <c r="K141" s="117" t="s">
        <v>46</v>
      </c>
      <c r="L141" s="108" t="s">
        <v>46</v>
      </c>
      <c r="M141" s="108" t="s">
        <v>46</v>
      </c>
      <c r="N141" s="108" t="s">
        <v>46</v>
      </c>
      <c r="O141" s="108" t="s">
        <v>46</v>
      </c>
      <c r="P141" s="108">
        <v>0</v>
      </c>
      <c r="Q141" s="108" t="s">
        <v>46</v>
      </c>
      <c r="R141" s="108" t="s">
        <v>46</v>
      </c>
      <c r="S141" s="108" t="s">
        <v>46</v>
      </c>
      <c r="T141" s="108" t="s">
        <v>46</v>
      </c>
      <c r="U141" s="108" t="s">
        <v>46</v>
      </c>
      <c r="V141" s="108" t="s">
        <v>46</v>
      </c>
      <c r="W141" s="108" t="s">
        <v>46</v>
      </c>
      <c r="X141" s="108" t="s">
        <v>46</v>
      </c>
      <c r="Y141" s="108" t="s">
        <v>46</v>
      </c>
      <c r="Z141" s="108" t="s">
        <v>46</v>
      </c>
      <c r="AA141" s="108" t="s">
        <v>46</v>
      </c>
      <c r="AB141" s="108" t="s">
        <v>46</v>
      </c>
      <c r="AC141" s="108" t="s">
        <v>46</v>
      </c>
      <c r="AD141" s="108" t="s">
        <v>46</v>
      </c>
      <c r="AE141" s="108" t="s">
        <v>46</v>
      </c>
      <c r="AF141" s="108" t="s">
        <v>83</v>
      </c>
      <c r="AG141" s="108">
        <v>0</v>
      </c>
    </row>
    <row r="142" spans="1:42">
      <c r="A142" s="109" t="s">
        <v>67</v>
      </c>
      <c r="B142" s="109">
        <v>2008</v>
      </c>
      <c r="C142" s="110" t="s">
        <v>68</v>
      </c>
      <c r="D142" s="109" t="s">
        <v>4525</v>
      </c>
      <c r="E142" s="108" t="s">
        <v>46</v>
      </c>
      <c r="F142" s="108"/>
      <c r="G142" s="117" t="s">
        <v>46</v>
      </c>
      <c r="H142" s="117" t="s">
        <v>46</v>
      </c>
      <c r="I142" s="117" t="s">
        <v>46</v>
      </c>
      <c r="J142" s="117" t="s">
        <v>46</v>
      </c>
      <c r="K142" s="117" t="s">
        <v>46</v>
      </c>
      <c r="L142" s="108" t="s">
        <v>46</v>
      </c>
      <c r="M142" s="108" t="s">
        <v>46</v>
      </c>
      <c r="N142" s="108" t="s">
        <v>46</v>
      </c>
      <c r="O142" s="108" t="s">
        <v>46</v>
      </c>
      <c r="P142" s="108" t="s">
        <v>46</v>
      </c>
      <c r="Q142" s="108" t="s">
        <v>46</v>
      </c>
      <c r="R142" s="108" t="s">
        <v>46</v>
      </c>
      <c r="S142" s="108" t="s">
        <v>46</v>
      </c>
      <c r="T142" s="108" t="s">
        <v>46</v>
      </c>
      <c r="U142" s="108" t="s">
        <v>46</v>
      </c>
      <c r="V142" s="108" t="s">
        <v>46</v>
      </c>
      <c r="W142" s="108" t="s">
        <v>46</v>
      </c>
      <c r="X142" s="108" t="s">
        <v>46</v>
      </c>
      <c r="Y142" s="108" t="s">
        <v>46</v>
      </c>
      <c r="Z142" s="108" t="s">
        <v>46</v>
      </c>
      <c r="AA142" s="108" t="s">
        <v>46</v>
      </c>
      <c r="AB142" s="108" t="s">
        <v>46</v>
      </c>
      <c r="AC142" s="109">
        <v>10</v>
      </c>
      <c r="AD142" s="108" t="s">
        <v>46</v>
      </c>
      <c r="AE142" s="108" t="s">
        <v>46</v>
      </c>
      <c r="AF142" s="108" t="s">
        <v>46</v>
      </c>
      <c r="AG142" s="108" t="s">
        <v>46</v>
      </c>
    </row>
    <row r="143" spans="1:42">
      <c r="A143" s="109" t="s">
        <v>241</v>
      </c>
      <c r="B143" s="109">
        <v>2013</v>
      </c>
      <c r="C143" s="110" t="s">
        <v>242</v>
      </c>
      <c r="D143" s="109" t="s">
        <v>4525</v>
      </c>
      <c r="E143" s="109" t="s">
        <v>63</v>
      </c>
      <c r="G143" s="117" t="s">
        <v>46</v>
      </c>
      <c r="H143" s="117" t="s">
        <v>46</v>
      </c>
      <c r="I143" s="117" t="s">
        <v>46</v>
      </c>
      <c r="J143" s="117" t="s">
        <v>46</v>
      </c>
      <c r="K143" s="117" t="s">
        <v>46</v>
      </c>
      <c r="L143" s="108" t="s">
        <v>46</v>
      </c>
      <c r="M143" s="108" t="s">
        <v>46</v>
      </c>
      <c r="N143" s="108" t="s">
        <v>46</v>
      </c>
      <c r="O143" s="108" t="s">
        <v>46</v>
      </c>
      <c r="P143" s="108" t="s">
        <v>46</v>
      </c>
      <c r="Q143" s="108" t="s">
        <v>46</v>
      </c>
      <c r="R143" s="108" t="s">
        <v>46</v>
      </c>
      <c r="S143" s="108" t="s">
        <v>46</v>
      </c>
      <c r="T143" s="108" t="s">
        <v>46</v>
      </c>
      <c r="U143" s="108" t="s">
        <v>46</v>
      </c>
      <c r="V143" s="108" t="s">
        <v>46</v>
      </c>
      <c r="W143" s="109">
        <v>0</v>
      </c>
      <c r="X143" s="108" t="s">
        <v>46</v>
      </c>
      <c r="Y143" s="108" t="s">
        <v>46</v>
      </c>
      <c r="Z143" s="108" t="s">
        <v>46</v>
      </c>
      <c r="AA143" s="108" t="s">
        <v>46</v>
      </c>
      <c r="AB143" s="108" t="s">
        <v>46</v>
      </c>
      <c r="AC143" s="108" t="s">
        <v>46</v>
      </c>
      <c r="AD143" s="108" t="s">
        <v>46</v>
      </c>
      <c r="AE143" s="108" t="s">
        <v>46</v>
      </c>
      <c r="AF143" s="108" t="s">
        <v>46</v>
      </c>
      <c r="AG143" s="108" t="s">
        <v>46</v>
      </c>
    </row>
    <row r="144" spans="1:42">
      <c r="A144" s="109" t="s">
        <v>241</v>
      </c>
      <c r="B144" s="109">
        <v>2013</v>
      </c>
      <c r="C144" s="110" t="s">
        <v>242</v>
      </c>
      <c r="D144" s="109" t="s">
        <v>4525</v>
      </c>
      <c r="E144" s="109" t="s">
        <v>63</v>
      </c>
      <c r="G144" s="117" t="s">
        <v>46</v>
      </c>
      <c r="H144" s="117" t="s">
        <v>46</v>
      </c>
      <c r="I144" s="117" t="s">
        <v>46</v>
      </c>
      <c r="J144" s="117" t="s">
        <v>46</v>
      </c>
      <c r="K144" s="117" t="s">
        <v>46</v>
      </c>
      <c r="L144" s="108" t="s">
        <v>46</v>
      </c>
      <c r="M144" s="108" t="s">
        <v>46</v>
      </c>
      <c r="N144" s="108" t="s">
        <v>46</v>
      </c>
      <c r="O144" s="108" t="s">
        <v>46</v>
      </c>
      <c r="P144" s="108" t="s">
        <v>46</v>
      </c>
      <c r="Q144" s="108" t="s">
        <v>46</v>
      </c>
      <c r="R144" s="108" t="s">
        <v>46</v>
      </c>
      <c r="S144" s="108" t="s">
        <v>46</v>
      </c>
      <c r="T144" s="108" t="s">
        <v>46</v>
      </c>
      <c r="U144" s="108" t="s">
        <v>46</v>
      </c>
      <c r="V144" s="108" t="s">
        <v>46</v>
      </c>
      <c r="W144" s="109">
        <v>10</v>
      </c>
      <c r="X144" s="108" t="s">
        <v>46</v>
      </c>
      <c r="Y144" s="108" t="s">
        <v>46</v>
      </c>
      <c r="Z144" s="108" t="s">
        <v>46</v>
      </c>
      <c r="AA144" s="108" t="s">
        <v>46</v>
      </c>
      <c r="AB144" s="108" t="s">
        <v>46</v>
      </c>
      <c r="AC144" s="108" t="s">
        <v>46</v>
      </c>
      <c r="AD144" s="108" t="s">
        <v>46</v>
      </c>
      <c r="AE144" s="108" t="s">
        <v>46</v>
      </c>
      <c r="AF144" s="108" t="s">
        <v>46</v>
      </c>
      <c r="AG144" s="108" t="s">
        <v>46</v>
      </c>
    </row>
    <row r="145" spans="1:42">
      <c r="A145" s="109" t="s">
        <v>249</v>
      </c>
      <c r="B145" s="109">
        <v>2013</v>
      </c>
      <c r="C145" s="110" t="s">
        <v>250</v>
      </c>
      <c r="D145" s="109" t="s">
        <v>4525</v>
      </c>
      <c r="E145" s="109" t="s">
        <v>63</v>
      </c>
      <c r="G145" s="117" t="s">
        <v>46</v>
      </c>
      <c r="H145" s="117" t="s">
        <v>46</v>
      </c>
      <c r="I145" s="117" t="s">
        <v>46</v>
      </c>
      <c r="J145" s="117" t="s">
        <v>46</v>
      </c>
      <c r="K145" s="117" t="s">
        <v>46</v>
      </c>
      <c r="L145" s="108" t="s">
        <v>46</v>
      </c>
      <c r="M145" s="108" t="s">
        <v>46</v>
      </c>
      <c r="N145" s="108" t="s">
        <v>46</v>
      </c>
      <c r="O145" s="108" t="s">
        <v>46</v>
      </c>
      <c r="P145" s="108" t="s">
        <v>46</v>
      </c>
      <c r="Q145" s="108" t="s">
        <v>46</v>
      </c>
      <c r="R145" s="108" t="s">
        <v>46</v>
      </c>
      <c r="S145" s="108" t="s">
        <v>46</v>
      </c>
      <c r="T145" s="108" t="s">
        <v>46</v>
      </c>
      <c r="U145" s="108" t="s">
        <v>46</v>
      </c>
      <c r="V145" s="108" t="s">
        <v>46</v>
      </c>
      <c r="W145" s="108" t="s">
        <v>46</v>
      </c>
      <c r="X145" s="108" t="s">
        <v>46</v>
      </c>
      <c r="Y145" s="108" t="s">
        <v>46</v>
      </c>
      <c r="Z145" s="108" t="s">
        <v>46</v>
      </c>
      <c r="AA145" s="108" t="s">
        <v>46</v>
      </c>
      <c r="AB145" s="108" t="s">
        <v>46</v>
      </c>
      <c r="AC145" s="108" t="s">
        <v>46</v>
      </c>
      <c r="AD145" s="109">
        <v>50</v>
      </c>
      <c r="AE145" s="108" t="s">
        <v>46</v>
      </c>
      <c r="AF145" s="108" t="s">
        <v>46</v>
      </c>
      <c r="AG145" s="108" t="s">
        <v>46</v>
      </c>
    </row>
    <row r="146" spans="1:42">
      <c r="A146" s="109" t="s">
        <v>67</v>
      </c>
      <c r="B146" s="109">
        <v>2008</v>
      </c>
      <c r="C146" s="110" t="s">
        <v>68</v>
      </c>
      <c r="D146" s="109" t="s">
        <v>4525</v>
      </c>
      <c r="E146" s="108" t="s">
        <v>46</v>
      </c>
      <c r="F146" s="108"/>
      <c r="G146" s="117" t="s">
        <v>46</v>
      </c>
      <c r="H146" s="117" t="s">
        <v>46</v>
      </c>
      <c r="I146" s="117" t="s">
        <v>46</v>
      </c>
      <c r="J146" s="117" t="s">
        <v>46</v>
      </c>
      <c r="K146" s="117" t="s">
        <v>46</v>
      </c>
      <c r="L146" s="108" t="s">
        <v>46</v>
      </c>
      <c r="M146" s="108" t="s">
        <v>46</v>
      </c>
      <c r="N146" s="108" t="s">
        <v>46</v>
      </c>
      <c r="O146" s="108" t="s">
        <v>46</v>
      </c>
      <c r="P146" s="108" t="s">
        <v>46</v>
      </c>
      <c r="Q146" s="108" t="s">
        <v>46</v>
      </c>
      <c r="R146" s="108" t="s">
        <v>46</v>
      </c>
      <c r="S146" s="108" t="s">
        <v>46</v>
      </c>
      <c r="T146" s="108" t="s">
        <v>46</v>
      </c>
      <c r="U146" s="108" t="s">
        <v>46</v>
      </c>
      <c r="V146" s="108" t="s">
        <v>46</v>
      </c>
      <c r="W146" s="108" t="s">
        <v>46</v>
      </c>
      <c r="X146" s="108" t="s">
        <v>46</v>
      </c>
      <c r="Y146" s="108" t="s">
        <v>46</v>
      </c>
      <c r="Z146" s="108" t="s">
        <v>46</v>
      </c>
      <c r="AA146" s="108" t="s">
        <v>46</v>
      </c>
      <c r="AB146" s="108" t="s">
        <v>46</v>
      </c>
      <c r="AC146" s="108" t="s">
        <v>46</v>
      </c>
      <c r="AD146" s="109">
        <v>55</v>
      </c>
      <c r="AE146" s="108" t="s">
        <v>46</v>
      </c>
      <c r="AF146" s="108" t="s">
        <v>46</v>
      </c>
      <c r="AG146" s="108" t="s">
        <v>46</v>
      </c>
    </row>
    <row r="147" spans="1:42">
      <c r="A147" s="109" t="s">
        <v>251</v>
      </c>
      <c r="B147" s="109">
        <v>2011</v>
      </c>
      <c r="C147" s="110" t="s">
        <v>252</v>
      </c>
      <c r="D147" s="109" t="s">
        <v>4525</v>
      </c>
      <c r="E147" s="109" t="s">
        <v>63</v>
      </c>
      <c r="G147" s="117" t="s">
        <v>46</v>
      </c>
      <c r="H147" s="117" t="s">
        <v>46</v>
      </c>
      <c r="I147" s="117" t="s">
        <v>46</v>
      </c>
      <c r="J147" s="117" t="s">
        <v>46</v>
      </c>
      <c r="K147" s="117" t="s">
        <v>46</v>
      </c>
      <c r="L147" s="108" t="s">
        <v>46</v>
      </c>
      <c r="M147" s="108" t="s">
        <v>46</v>
      </c>
      <c r="N147" s="108" t="s">
        <v>46</v>
      </c>
      <c r="O147" s="108" t="s">
        <v>46</v>
      </c>
      <c r="P147" s="108" t="s">
        <v>46</v>
      </c>
      <c r="Q147" s="108" t="s">
        <v>46</v>
      </c>
      <c r="R147" s="108" t="s">
        <v>46</v>
      </c>
      <c r="S147" s="108" t="s">
        <v>46</v>
      </c>
      <c r="T147" s="108" t="s">
        <v>46</v>
      </c>
      <c r="U147" s="108" t="s">
        <v>46</v>
      </c>
      <c r="V147" s="108" t="s">
        <v>46</v>
      </c>
      <c r="W147" s="108" t="s">
        <v>46</v>
      </c>
      <c r="X147" s="108" t="s">
        <v>46</v>
      </c>
      <c r="Y147" s="108" t="s">
        <v>46</v>
      </c>
      <c r="Z147" s="108" t="s">
        <v>46</v>
      </c>
      <c r="AA147" s="108" t="s">
        <v>46</v>
      </c>
      <c r="AB147" s="108" t="s">
        <v>46</v>
      </c>
      <c r="AC147" s="108" t="s">
        <v>46</v>
      </c>
      <c r="AD147" s="109">
        <v>58</v>
      </c>
      <c r="AE147" s="108" t="s">
        <v>46</v>
      </c>
      <c r="AF147" s="108" t="s">
        <v>46</v>
      </c>
      <c r="AG147" s="108" t="s">
        <v>46</v>
      </c>
    </row>
    <row r="148" spans="1:42">
      <c r="A148" s="109" t="s">
        <v>251</v>
      </c>
      <c r="B148" s="109">
        <v>2011</v>
      </c>
      <c r="C148" s="110" t="s">
        <v>252</v>
      </c>
      <c r="D148" s="109" t="s">
        <v>4525</v>
      </c>
      <c r="E148" s="109" t="s">
        <v>63</v>
      </c>
      <c r="G148" s="117" t="s">
        <v>46</v>
      </c>
      <c r="H148" s="117" t="s">
        <v>46</v>
      </c>
      <c r="I148" s="117" t="s">
        <v>46</v>
      </c>
      <c r="J148" s="117" t="s">
        <v>46</v>
      </c>
      <c r="K148" s="117" t="s">
        <v>46</v>
      </c>
      <c r="L148" s="108" t="s">
        <v>46</v>
      </c>
      <c r="M148" s="108" t="s">
        <v>46</v>
      </c>
      <c r="N148" s="108" t="s">
        <v>46</v>
      </c>
      <c r="O148" s="108" t="s">
        <v>46</v>
      </c>
      <c r="P148" s="108" t="s">
        <v>46</v>
      </c>
      <c r="Q148" s="108" t="s">
        <v>46</v>
      </c>
      <c r="R148" s="108" t="s">
        <v>46</v>
      </c>
      <c r="S148" s="108" t="s">
        <v>46</v>
      </c>
      <c r="T148" s="108" t="s">
        <v>46</v>
      </c>
      <c r="U148" s="108" t="s">
        <v>46</v>
      </c>
      <c r="V148" s="108" t="s">
        <v>46</v>
      </c>
      <c r="W148" s="108" t="s">
        <v>46</v>
      </c>
      <c r="X148" s="108" t="s">
        <v>46</v>
      </c>
      <c r="Y148" s="108" t="s">
        <v>46</v>
      </c>
      <c r="Z148" s="108" t="s">
        <v>46</v>
      </c>
      <c r="AA148" s="108" t="s">
        <v>46</v>
      </c>
      <c r="AB148" s="108" t="s">
        <v>46</v>
      </c>
      <c r="AC148" s="108" t="s">
        <v>46</v>
      </c>
      <c r="AD148" s="109">
        <v>63</v>
      </c>
      <c r="AE148" s="108" t="s">
        <v>46</v>
      </c>
      <c r="AF148" s="108" t="s">
        <v>46</v>
      </c>
      <c r="AG148" s="108" t="s">
        <v>46</v>
      </c>
    </row>
    <row r="149" spans="1:42" s="127" customFormat="1">
      <c r="C149" s="128"/>
      <c r="D149" s="109" t="s">
        <v>4525</v>
      </c>
      <c r="F149" s="127" t="s">
        <v>52</v>
      </c>
      <c r="G149" s="129"/>
      <c r="H149" s="129"/>
      <c r="I149" s="129"/>
      <c r="J149" s="129"/>
      <c r="K149" s="129"/>
      <c r="L149" s="129"/>
      <c r="M149" s="129"/>
      <c r="N149" s="129">
        <f>AVERAGE(N135:N148)</f>
        <v>-15</v>
      </c>
      <c r="O149" s="129">
        <f t="shared" ref="O149:AG149" si="16">AVERAGE(O135:O148)</f>
        <v>53</v>
      </c>
      <c r="P149" s="129">
        <f t="shared" si="16"/>
        <v>0</v>
      </c>
      <c r="Q149" s="129" t="e">
        <f t="shared" si="16"/>
        <v>#DIV/0!</v>
      </c>
      <c r="R149" s="129" t="e">
        <f t="shared" si="16"/>
        <v>#DIV/0!</v>
      </c>
      <c r="S149" s="129">
        <f t="shared" si="16"/>
        <v>-15</v>
      </c>
      <c r="T149" s="129" t="e">
        <f t="shared" si="16"/>
        <v>#DIV/0!</v>
      </c>
      <c r="U149" s="129">
        <f t="shared" si="16"/>
        <v>53</v>
      </c>
      <c r="V149" s="129" t="e">
        <f t="shared" si="16"/>
        <v>#DIV/0!</v>
      </c>
      <c r="W149" s="129">
        <f t="shared" si="16"/>
        <v>5</v>
      </c>
      <c r="X149" s="129" t="e">
        <f t="shared" si="16"/>
        <v>#DIV/0!</v>
      </c>
      <c r="Y149" s="129" t="e">
        <f t="shared" si="16"/>
        <v>#DIV/0!</v>
      </c>
      <c r="Z149" s="129" t="e">
        <f t="shared" si="16"/>
        <v>#DIV/0!</v>
      </c>
      <c r="AA149" s="129" t="e">
        <f t="shared" si="16"/>
        <v>#DIV/0!</v>
      </c>
      <c r="AB149" s="129">
        <f t="shared" si="16"/>
        <v>67</v>
      </c>
      <c r="AC149" s="129">
        <f t="shared" si="16"/>
        <v>10</v>
      </c>
      <c r="AD149" s="129">
        <f t="shared" si="16"/>
        <v>56.5</v>
      </c>
      <c r="AE149" s="129" t="e">
        <f t="shared" si="16"/>
        <v>#DIV/0!</v>
      </c>
      <c r="AF149" s="129">
        <f t="shared" si="16"/>
        <v>10</v>
      </c>
      <c r="AG149" s="129">
        <f t="shared" si="16"/>
        <v>0</v>
      </c>
    </row>
    <row r="150" spans="1:42" s="127" customFormat="1">
      <c r="C150" s="128"/>
      <c r="D150" s="109" t="s">
        <v>4525</v>
      </c>
      <c r="F150" s="127" t="s">
        <v>53</v>
      </c>
      <c r="G150" s="129"/>
      <c r="H150" s="129"/>
      <c r="I150" s="129"/>
      <c r="J150" s="129"/>
      <c r="K150" s="129"/>
      <c r="L150" s="129"/>
      <c r="M150" s="129"/>
      <c r="N150" s="129" t="e">
        <f>STDEV((N135:N148))</f>
        <v>#DIV/0!</v>
      </c>
      <c r="O150" s="129" t="e">
        <f t="shared" ref="O150:AG150" si="17">STDEV((O135:O148))</f>
        <v>#DIV/0!</v>
      </c>
      <c r="P150" s="129" t="e">
        <f t="shared" si="17"/>
        <v>#DIV/0!</v>
      </c>
      <c r="Q150" s="129" t="e">
        <f t="shared" si="17"/>
        <v>#DIV/0!</v>
      </c>
      <c r="R150" s="129" t="e">
        <f t="shared" si="17"/>
        <v>#DIV/0!</v>
      </c>
      <c r="S150" s="129" t="e">
        <f t="shared" si="17"/>
        <v>#DIV/0!</v>
      </c>
      <c r="T150" s="129" t="e">
        <f t="shared" si="17"/>
        <v>#DIV/0!</v>
      </c>
      <c r="U150" s="129" t="e">
        <f t="shared" si="17"/>
        <v>#DIV/0!</v>
      </c>
      <c r="V150" s="129" t="e">
        <f t="shared" si="17"/>
        <v>#DIV/0!</v>
      </c>
      <c r="W150" s="129">
        <f t="shared" si="17"/>
        <v>7.0710678118654755</v>
      </c>
      <c r="X150" s="129" t="e">
        <f t="shared" si="17"/>
        <v>#DIV/0!</v>
      </c>
      <c r="Y150" s="129" t="e">
        <f t="shared" si="17"/>
        <v>#DIV/0!</v>
      </c>
      <c r="Z150" s="129" t="e">
        <f t="shared" si="17"/>
        <v>#DIV/0!</v>
      </c>
      <c r="AA150" s="129" t="e">
        <f t="shared" si="17"/>
        <v>#DIV/0!</v>
      </c>
      <c r="AB150" s="129">
        <f t="shared" si="17"/>
        <v>4.2426406871192848</v>
      </c>
      <c r="AC150" s="129" t="e">
        <f t="shared" si="17"/>
        <v>#DIV/0!</v>
      </c>
      <c r="AD150" s="129">
        <f t="shared" si="17"/>
        <v>5.4467115461227307</v>
      </c>
      <c r="AE150" s="129" t="e">
        <f t="shared" si="17"/>
        <v>#DIV/0!</v>
      </c>
      <c r="AF150" s="129">
        <f t="shared" si="17"/>
        <v>2.8284271247461903</v>
      </c>
      <c r="AG150" s="129" t="e">
        <f t="shared" si="17"/>
        <v>#DIV/0!</v>
      </c>
    </row>
    <row r="151" spans="1:42" s="127" customFormat="1">
      <c r="C151" s="128"/>
      <c r="D151" s="109" t="s">
        <v>4525</v>
      </c>
      <c r="F151" s="127" t="s">
        <v>55</v>
      </c>
      <c r="G151" s="129"/>
      <c r="H151" s="129"/>
      <c r="I151" s="129"/>
      <c r="J151" s="129"/>
      <c r="K151" s="129"/>
      <c r="L151" s="129"/>
      <c r="M151" s="129"/>
      <c r="N151" s="155">
        <f>AI151</f>
        <v>1.7999999999999999E-2</v>
      </c>
      <c r="O151" s="155">
        <f>AN151-AI151</f>
        <v>1.0000000000000002E-2</v>
      </c>
      <c r="P151" s="129"/>
      <c r="Q151" s="129"/>
      <c r="R151" s="129"/>
      <c r="S151" s="129"/>
      <c r="T151" s="129"/>
      <c r="U151" s="129"/>
      <c r="V151" s="155">
        <f>AK151-AI151</f>
        <v>9.0000000000000011E-3</v>
      </c>
      <c r="W151" s="129"/>
      <c r="X151" s="129"/>
      <c r="Y151" s="129"/>
      <c r="Z151" s="129"/>
      <c r="AA151" s="129"/>
      <c r="AB151" s="129"/>
      <c r="AC151" s="129"/>
      <c r="AE151" s="129"/>
      <c r="AF151" s="129"/>
      <c r="AG151" s="129"/>
      <c r="AH151" s="152">
        <v>1526</v>
      </c>
      <c r="AI151" s="153">
        <v>1.7999999999999999E-2</v>
      </c>
      <c r="AJ151" s="153">
        <v>8.9999999999999993E-3</v>
      </c>
      <c r="AK151" s="153">
        <v>2.7E-2</v>
      </c>
      <c r="AL151" s="153">
        <v>0.97299999999999998</v>
      </c>
      <c r="AM151" s="153">
        <v>0.01</v>
      </c>
      <c r="AN151" s="153">
        <v>2.8000000000000001E-2</v>
      </c>
      <c r="AO151" s="153">
        <v>0.97199999999999998</v>
      </c>
      <c r="AP151" s="154">
        <v>-1</v>
      </c>
    </row>
    <row r="152" spans="1:42" s="127" customFormat="1">
      <c r="C152" s="128"/>
      <c r="D152" s="109" t="s">
        <v>4525</v>
      </c>
      <c r="F152" s="127" t="s">
        <v>56</v>
      </c>
      <c r="G152" s="129"/>
      <c r="H152" s="129"/>
      <c r="I152" s="129"/>
      <c r="J152" s="129"/>
      <c r="K152" s="129"/>
      <c r="L152" s="129"/>
      <c r="M152" s="129"/>
      <c r="N152" s="129">
        <v>0</v>
      </c>
      <c r="O152" s="129">
        <f>O149</f>
        <v>53</v>
      </c>
      <c r="P152" s="129"/>
      <c r="Q152" s="129"/>
      <c r="R152" s="129"/>
      <c r="S152" s="129"/>
      <c r="T152" s="129"/>
      <c r="U152" s="129"/>
      <c r="V152" s="129">
        <f>O152</f>
        <v>53</v>
      </c>
      <c r="W152" s="129">
        <f>O152</f>
        <v>53</v>
      </c>
      <c r="X152" s="129"/>
      <c r="Y152" s="129"/>
      <c r="Z152" s="129"/>
      <c r="AA152" s="129"/>
      <c r="AB152" s="129"/>
      <c r="AC152" s="129"/>
      <c r="AE152" s="129"/>
      <c r="AF152" s="129"/>
      <c r="AG152" s="129"/>
      <c r="AH152" s="152"/>
      <c r="AI152" s="153"/>
      <c r="AJ152" s="153"/>
      <c r="AK152" s="153"/>
      <c r="AL152" s="153"/>
      <c r="AM152" s="153"/>
      <c r="AN152" s="153"/>
      <c r="AO152" s="153"/>
      <c r="AP152" s="154"/>
    </row>
    <row r="153" spans="1:42">
      <c r="A153" s="108" t="s">
        <v>199</v>
      </c>
      <c r="B153" s="108">
        <v>2010</v>
      </c>
      <c r="C153" s="108" t="s">
        <v>200</v>
      </c>
      <c r="D153" s="108" t="s">
        <v>4526</v>
      </c>
      <c r="E153" s="108" t="s">
        <v>60</v>
      </c>
      <c r="F153" s="108"/>
      <c r="G153" s="117" t="s">
        <v>46</v>
      </c>
      <c r="H153" s="117" t="s">
        <v>46</v>
      </c>
      <c r="I153" s="117" t="s">
        <v>46</v>
      </c>
      <c r="J153" s="117" t="s">
        <v>46</v>
      </c>
      <c r="K153" s="117" t="s">
        <v>46</v>
      </c>
      <c r="L153" s="108" t="s">
        <v>46</v>
      </c>
      <c r="M153" s="108" t="s">
        <v>46</v>
      </c>
      <c r="N153" s="108" t="s">
        <v>46</v>
      </c>
      <c r="O153" s="108" t="s">
        <v>46</v>
      </c>
      <c r="P153" s="108" t="s">
        <v>83</v>
      </c>
      <c r="Q153" s="108" t="s">
        <v>46</v>
      </c>
      <c r="R153" s="108" t="s">
        <v>46</v>
      </c>
      <c r="S153" s="108" t="s">
        <v>46</v>
      </c>
      <c r="T153" s="108" t="s">
        <v>46</v>
      </c>
      <c r="U153" s="108" t="s">
        <v>46</v>
      </c>
      <c r="V153" s="108" t="s">
        <v>46</v>
      </c>
      <c r="W153" s="108" t="s">
        <v>46</v>
      </c>
      <c r="X153" s="108" t="s">
        <v>46</v>
      </c>
      <c r="Y153" s="108" t="s">
        <v>46</v>
      </c>
      <c r="Z153" s="108" t="s">
        <v>46</v>
      </c>
      <c r="AA153" s="108" t="s">
        <v>46</v>
      </c>
      <c r="AB153" s="108" t="s">
        <v>46</v>
      </c>
      <c r="AC153" s="108" t="s">
        <v>46</v>
      </c>
      <c r="AD153" s="108" t="s">
        <v>46</v>
      </c>
      <c r="AE153" s="108" t="s">
        <v>46</v>
      </c>
      <c r="AF153" s="108">
        <v>80</v>
      </c>
      <c r="AG153" s="108" t="s">
        <v>83</v>
      </c>
    </row>
    <row r="154" spans="1:42" s="127" customFormat="1">
      <c r="A154" s="129"/>
      <c r="B154" s="129"/>
      <c r="C154" s="129"/>
      <c r="D154" s="108" t="s">
        <v>4526</v>
      </c>
      <c r="E154" s="129"/>
      <c r="F154" s="127" t="s">
        <v>52</v>
      </c>
      <c r="G154" s="129"/>
      <c r="H154" s="129"/>
      <c r="I154" s="129"/>
      <c r="J154" s="129"/>
      <c r="K154" s="129"/>
      <c r="L154" s="129"/>
      <c r="M154" s="129"/>
      <c r="N154" s="129" t="e">
        <f>AVERAGE(N153)</f>
        <v>#DIV/0!</v>
      </c>
      <c r="O154" s="129" t="e">
        <f t="shared" ref="O154:AG154" si="18">AVERAGE(O153)</f>
        <v>#DIV/0!</v>
      </c>
      <c r="P154" s="129" t="e">
        <f t="shared" si="18"/>
        <v>#DIV/0!</v>
      </c>
      <c r="Q154" s="129" t="e">
        <f t="shared" si="18"/>
        <v>#DIV/0!</v>
      </c>
      <c r="R154" s="129" t="e">
        <f t="shared" si="18"/>
        <v>#DIV/0!</v>
      </c>
      <c r="S154" s="129" t="e">
        <f t="shared" si="18"/>
        <v>#DIV/0!</v>
      </c>
      <c r="T154" s="129" t="e">
        <f t="shared" si="18"/>
        <v>#DIV/0!</v>
      </c>
      <c r="U154" s="129" t="e">
        <f t="shared" si="18"/>
        <v>#DIV/0!</v>
      </c>
      <c r="V154" s="129" t="e">
        <f t="shared" si="18"/>
        <v>#DIV/0!</v>
      </c>
      <c r="W154" s="129" t="e">
        <f t="shared" si="18"/>
        <v>#DIV/0!</v>
      </c>
      <c r="X154" s="129" t="e">
        <f t="shared" si="18"/>
        <v>#DIV/0!</v>
      </c>
      <c r="Y154" s="129" t="e">
        <f t="shared" si="18"/>
        <v>#DIV/0!</v>
      </c>
      <c r="Z154" s="129" t="e">
        <f t="shared" si="18"/>
        <v>#DIV/0!</v>
      </c>
      <c r="AA154" s="129" t="e">
        <f t="shared" si="18"/>
        <v>#DIV/0!</v>
      </c>
      <c r="AB154" s="129" t="e">
        <f t="shared" si="18"/>
        <v>#DIV/0!</v>
      </c>
      <c r="AC154" s="129" t="e">
        <f t="shared" si="18"/>
        <v>#DIV/0!</v>
      </c>
      <c r="AD154" s="129" t="e">
        <f t="shared" si="18"/>
        <v>#DIV/0!</v>
      </c>
      <c r="AE154" s="129" t="e">
        <f t="shared" si="18"/>
        <v>#DIV/0!</v>
      </c>
      <c r="AF154" s="129">
        <f t="shared" si="18"/>
        <v>80</v>
      </c>
      <c r="AG154" s="129" t="e">
        <f t="shared" si="18"/>
        <v>#DIV/0!</v>
      </c>
    </row>
    <row r="155" spans="1:42" s="127" customFormat="1">
      <c r="A155" s="129"/>
      <c r="B155" s="129"/>
      <c r="C155" s="129"/>
      <c r="D155" s="108" t="s">
        <v>4526</v>
      </c>
      <c r="E155" s="129"/>
      <c r="F155" s="127" t="s">
        <v>53</v>
      </c>
      <c r="G155" s="129"/>
      <c r="H155" s="129"/>
      <c r="I155" s="129"/>
      <c r="J155" s="129"/>
      <c r="K155" s="129"/>
      <c r="L155" s="129"/>
      <c r="M155" s="129"/>
      <c r="N155" s="129" t="e">
        <f>STDEV((N153))</f>
        <v>#DIV/0!</v>
      </c>
      <c r="O155" s="129" t="e">
        <f t="shared" ref="O155:AG155" si="19">STDEV((O153))</f>
        <v>#DIV/0!</v>
      </c>
      <c r="P155" s="129" t="e">
        <f t="shared" si="19"/>
        <v>#DIV/0!</v>
      </c>
      <c r="Q155" s="129" t="e">
        <f t="shared" si="19"/>
        <v>#DIV/0!</v>
      </c>
      <c r="R155" s="129" t="e">
        <f t="shared" si="19"/>
        <v>#DIV/0!</v>
      </c>
      <c r="S155" s="129" t="e">
        <f t="shared" si="19"/>
        <v>#DIV/0!</v>
      </c>
      <c r="T155" s="129" t="e">
        <f t="shared" si="19"/>
        <v>#DIV/0!</v>
      </c>
      <c r="U155" s="129" t="e">
        <f t="shared" si="19"/>
        <v>#DIV/0!</v>
      </c>
      <c r="V155" s="129" t="e">
        <f t="shared" si="19"/>
        <v>#DIV/0!</v>
      </c>
      <c r="W155" s="129" t="e">
        <f t="shared" si="19"/>
        <v>#DIV/0!</v>
      </c>
      <c r="X155" s="129" t="e">
        <f t="shared" si="19"/>
        <v>#DIV/0!</v>
      </c>
      <c r="Y155" s="129" t="e">
        <f t="shared" si="19"/>
        <v>#DIV/0!</v>
      </c>
      <c r="Z155" s="129" t="e">
        <f t="shared" si="19"/>
        <v>#DIV/0!</v>
      </c>
      <c r="AA155" s="129" t="e">
        <f t="shared" si="19"/>
        <v>#DIV/0!</v>
      </c>
      <c r="AB155" s="129" t="e">
        <f t="shared" si="19"/>
        <v>#DIV/0!</v>
      </c>
      <c r="AC155" s="129" t="e">
        <f t="shared" si="19"/>
        <v>#DIV/0!</v>
      </c>
      <c r="AD155" s="129" t="e">
        <f t="shared" si="19"/>
        <v>#DIV/0!</v>
      </c>
      <c r="AE155" s="129" t="e">
        <f t="shared" si="19"/>
        <v>#DIV/0!</v>
      </c>
      <c r="AF155" s="129" t="e">
        <f t="shared" si="19"/>
        <v>#DIV/0!</v>
      </c>
      <c r="AG155" s="129" t="e">
        <f t="shared" si="19"/>
        <v>#DIV/0!</v>
      </c>
    </row>
    <row r="156" spans="1:42" s="127" customFormat="1">
      <c r="A156" s="129"/>
      <c r="B156" s="129"/>
      <c r="C156" s="129"/>
      <c r="D156" s="108" t="s">
        <v>4526</v>
      </c>
      <c r="E156" s="129"/>
      <c r="F156" s="127" t="s">
        <v>55</v>
      </c>
      <c r="G156" s="129"/>
      <c r="H156" s="129"/>
      <c r="I156" s="129"/>
      <c r="J156" s="129"/>
      <c r="K156" s="129"/>
      <c r="L156" s="129"/>
      <c r="M156" s="129"/>
      <c r="N156" s="155">
        <f>AI156</f>
        <v>0.34478606753853086</v>
      </c>
      <c r="O156" s="155">
        <f>AN156-AI156</f>
        <v>0.1929003791256389</v>
      </c>
      <c r="P156" s="129"/>
      <c r="Q156" s="129"/>
      <c r="R156" s="129"/>
      <c r="S156" s="129"/>
      <c r="T156" s="129"/>
      <c r="U156" s="129"/>
      <c r="V156" s="155">
        <f>AK156-AI156</f>
        <v>0.19196368756186805</v>
      </c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44">
        <v>26</v>
      </c>
      <c r="AI156" s="135">
        <v>0.34478606753853086</v>
      </c>
      <c r="AJ156" s="135">
        <v>0.17319481875465936</v>
      </c>
      <c r="AK156" s="135">
        <v>0.53674975510039891</v>
      </c>
      <c r="AL156" s="135">
        <v>0.46325024489960093</v>
      </c>
      <c r="AM156" s="135">
        <v>0.18149884071674874</v>
      </c>
      <c r="AN156" s="135">
        <v>0.53768644666416976</v>
      </c>
      <c r="AO156" s="135">
        <v>0.46231355333583141</v>
      </c>
      <c r="AP156" s="136">
        <f>IF(ISERROR(INDEX([1]biowin!$J:$J,MATCH(#REF!,[1]biowin!$A:$A,0))),-1,INDEX([1]biowin!$J:$J,MATCH(#REF!,[1]biowin!$A:$A,0)))</f>
        <v>-1</v>
      </c>
    </row>
    <row r="157" spans="1:42" s="127" customFormat="1">
      <c r="A157" s="129"/>
      <c r="B157" s="129"/>
      <c r="C157" s="129"/>
      <c r="D157" s="108" t="s">
        <v>4526</v>
      </c>
      <c r="E157" s="129"/>
      <c r="F157" s="127" t="s">
        <v>56</v>
      </c>
      <c r="G157" s="129"/>
      <c r="H157" s="129"/>
      <c r="I157" s="129"/>
      <c r="J157" s="129"/>
      <c r="K157" s="129"/>
      <c r="L157" s="129"/>
      <c r="M157" s="129"/>
      <c r="N157" s="155">
        <f>N156</f>
        <v>0.34478606753853086</v>
      </c>
      <c r="O157" s="155">
        <f>O156</f>
        <v>0.1929003791256389</v>
      </c>
      <c r="P157" s="129"/>
      <c r="Q157" s="129"/>
      <c r="R157" s="129"/>
      <c r="S157" s="129"/>
      <c r="T157" s="129"/>
      <c r="U157" s="129"/>
      <c r="V157" s="155">
        <f>V156</f>
        <v>0.19196368756186805</v>
      </c>
      <c r="W157" s="155">
        <f>O157</f>
        <v>0.1929003791256389</v>
      </c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44"/>
      <c r="AI157" s="135"/>
      <c r="AJ157" s="135"/>
      <c r="AK157" s="135"/>
      <c r="AL157" s="135"/>
      <c r="AM157" s="135"/>
      <c r="AN157" s="135"/>
      <c r="AO157" s="135"/>
      <c r="AP157" s="136"/>
    </row>
    <row r="158" spans="1:42">
      <c r="A158" s="108" t="s">
        <v>57</v>
      </c>
      <c r="B158" s="108">
        <v>1986</v>
      </c>
      <c r="C158" s="110" t="s">
        <v>58</v>
      </c>
      <c r="D158" s="108" t="s">
        <v>4566</v>
      </c>
      <c r="E158" s="108" t="s">
        <v>60</v>
      </c>
      <c r="F158" s="108"/>
      <c r="G158" s="117" t="s">
        <v>46</v>
      </c>
      <c r="H158" s="117" t="s">
        <v>46</v>
      </c>
      <c r="I158" s="117" t="s">
        <v>46</v>
      </c>
      <c r="J158" s="117" t="s">
        <v>46</v>
      </c>
      <c r="K158" s="117" t="s">
        <v>46</v>
      </c>
      <c r="L158" s="108" t="s">
        <v>46</v>
      </c>
      <c r="M158" s="108" t="s">
        <v>46</v>
      </c>
      <c r="N158" s="108">
        <v>12</v>
      </c>
      <c r="O158" s="108">
        <v>28</v>
      </c>
      <c r="P158" s="108" t="s">
        <v>255</v>
      </c>
      <c r="Q158" s="108">
        <v>24</v>
      </c>
      <c r="R158" s="108" t="s">
        <v>46</v>
      </c>
      <c r="S158" s="108">
        <v>12</v>
      </c>
      <c r="T158" s="108" t="s">
        <v>46</v>
      </c>
      <c r="U158" s="108" t="s">
        <v>46</v>
      </c>
      <c r="V158" s="108" t="s">
        <v>46</v>
      </c>
      <c r="W158" s="108" t="s">
        <v>46</v>
      </c>
      <c r="X158" s="108" t="s">
        <v>46</v>
      </c>
      <c r="Y158" s="108">
        <v>28</v>
      </c>
      <c r="Z158" s="108" t="s">
        <v>46</v>
      </c>
      <c r="AA158" s="108">
        <v>32</v>
      </c>
      <c r="AB158" s="108" t="s">
        <v>46</v>
      </c>
      <c r="AC158" s="108" t="s">
        <v>46</v>
      </c>
      <c r="AD158" s="108" t="s">
        <v>46</v>
      </c>
      <c r="AE158" s="108" t="s">
        <v>46</v>
      </c>
      <c r="AF158" s="108" t="s">
        <v>46</v>
      </c>
      <c r="AG158" s="108" t="s">
        <v>46</v>
      </c>
    </row>
    <row r="159" spans="1:42">
      <c r="A159" s="108" t="s">
        <v>256</v>
      </c>
      <c r="B159" s="108">
        <v>1986</v>
      </c>
      <c r="C159" s="110" t="s">
        <v>257</v>
      </c>
      <c r="D159" s="108" t="s">
        <v>4566</v>
      </c>
      <c r="E159" s="108" t="s">
        <v>221</v>
      </c>
      <c r="F159" s="108"/>
      <c r="G159" s="117" t="s">
        <v>46</v>
      </c>
      <c r="H159" s="117" t="s">
        <v>46</v>
      </c>
      <c r="I159" s="117" t="s">
        <v>46</v>
      </c>
      <c r="J159" s="117" t="s">
        <v>46</v>
      </c>
      <c r="K159" s="117" t="s">
        <v>46</v>
      </c>
      <c r="L159" s="108" t="s">
        <v>46</v>
      </c>
      <c r="M159" s="108" t="s">
        <v>46</v>
      </c>
      <c r="N159" s="108" t="s">
        <v>46</v>
      </c>
      <c r="O159" s="108" t="s">
        <v>258</v>
      </c>
      <c r="P159" s="108" t="s">
        <v>259</v>
      </c>
      <c r="Q159" s="108">
        <v>50</v>
      </c>
      <c r="R159" s="108" t="s">
        <v>46</v>
      </c>
      <c r="S159" s="108" t="s">
        <v>46</v>
      </c>
      <c r="T159" s="108" t="s">
        <v>46</v>
      </c>
      <c r="U159" s="108">
        <v>71</v>
      </c>
      <c r="V159" s="108" t="s">
        <v>46</v>
      </c>
      <c r="W159" s="108" t="s">
        <v>46</v>
      </c>
      <c r="X159" s="108" t="s">
        <v>46</v>
      </c>
      <c r="Y159" s="108">
        <v>38</v>
      </c>
      <c r="Z159" s="108" t="s">
        <v>259</v>
      </c>
      <c r="AA159" s="108" t="s">
        <v>46</v>
      </c>
      <c r="AB159" s="108" t="s">
        <v>46</v>
      </c>
      <c r="AC159" s="108" t="s">
        <v>46</v>
      </c>
      <c r="AD159" s="108" t="s">
        <v>46</v>
      </c>
      <c r="AE159" s="108" t="s">
        <v>46</v>
      </c>
      <c r="AF159" s="108" t="s">
        <v>46</v>
      </c>
      <c r="AG159" s="108">
        <v>98</v>
      </c>
    </row>
    <row r="160" spans="1:42">
      <c r="A160" s="108" t="s">
        <v>260</v>
      </c>
      <c r="B160" s="108">
        <v>1973</v>
      </c>
      <c r="C160" s="110" t="s">
        <v>261</v>
      </c>
      <c r="D160" s="108" t="s">
        <v>4566</v>
      </c>
      <c r="E160" s="108" t="s">
        <v>221</v>
      </c>
      <c r="F160" s="108"/>
      <c r="G160" s="117" t="s">
        <v>46</v>
      </c>
      <c r="H160" s="117" t="s">
        <v>46</v>
      </c>
      <c r="I160" s="117" t="s">
        <v>262</v>
      </c>
      <c r="J160" s="117" t="s">
        <v>46</v>
      </c>
      <c r="K160" s="117" t="s">
        <v>46</v>
      </c>
      <c r="L160" s="108" t="s">
        <v>46</v>
      </c>
      <c r="M160" s="108" t="s">
        <v>46</v>
      </c>
      <c r="N160" s="108" t="s">
        <v>46</v>
      </c>
      <c r="O160" s="108">
        <v>0</v>
      </c>
      <c r="P160" s="108" t="s">
        <v>46</v>
      </c>
      <c r="Q160" s="108" t="s">
        <v>46</v>
      </c>
      <c r="R160" s="108">
        <v>0</v>
      </c>
      <c r="S160" s="108" t="s">
        <v>46</v>
      </c>
      <c r="T160" s="108" t="s">
        <v>46</v>
      </c>
      <c r="U160" s="108" t="s">
        <v>46</v>
      </c>
      <c r="V160" s="108" t="s">
        <v>46</v>
      </c>
      <c r="W160" s="108" t="s">
        <v>46</v>
      </c>
      <c r="X160" s="108" t="s">
        <v>46</v>
      </c>
      <c r="Y160" s="108" t="s">
        <v>46</v>
      </c>
      <c r="Z160" s="108" t="s">
        <v>46</v>
      </c>
      <c r="AA160" s="108" t="s">
        <v>46</v>
      </c>
      <c r="AB160" s="108" t="s">
        <v>46</v>
      </c>
      <c r="AC160" s="108" t="s">
        <v>46</v>
      </c>
      <c r="AD160" s="108" t="s">
        <v>46</v>
      </c>
      <c r="AE160" s="108" t="s">
        <v>46</v>
      </c>
      <c r="AF160" s="108" t="s">
        <v>46</v>
      </c>
      <c r="AG160" s="108" t="s">
        <v>46</v>
      </c>
    </row>
    <row r="161" spans="1:33">
      <c r="A161" s="108" t="s">
        <v>263</v>
      </c>
      <c r="B161" s="108">
        <v>1988</v>
      </c>
      <c r="C161" s="110" t="s">
        <v>264</v>
      </c>
      <c r="D161" s="108" t="s">
        <v>4566</v>
      </c>
      <c r="E161" s="108" t="s">
        <v>60</v>
      </c>
      <c r="F161" s="108"/>
      <c r="G161" s="117" t="s">
        <v>46</v>
      </c>
      <c r="H161" s="117" t="s">
        <v>46</v>
      </c>
      <c r="I161" s="117" t="s">
        <v>265</v>
      </c>
      <c r="J161" s="117" t="s">
        <v>46</v>
      </c>
      <c r="K161" s="117">
        <v>72</v>
      </c>
      <c r="L161" s="108" t="s">
        <v>46</v>
      </c>
      <c r="M161" s="108">
        <v>0</v>
      </c>
      <c r="N161" s="108" t="s">
        <v>46</v>
      </c>
      <c r="O161" s="108" t="s">
        <v>46</v>
      </c>
      <c r="P161" s="108" t="s">
        <v>46</v>
      </c>
      <c r="Q161" s="108" t="s">
        <v>46</v>
      </c>
      <c r="R161" s="108" t="s">
        <v>46</v>
      </c>
      <c r="S161" s="108" t="s">
        <v>46</v>
      </c>
      <c r="T161" s="108" t="s">
        <v>46</v>
      </c>
      <c r="U161" s="108" t="s">
        <v>46</v>
      </c>
      <c r="V161" s="108" t="s">
        <v>46</v>
      </c>
      <c r="W161" s="108" t="s">
        <v>46</v>
      </c>
      <c r="X161" s="108" t="s">
        <v>46</v>
      </c>
      <c r="Y161" s="108" t="s">
        <v>46</v>
      </c>
      <c r="Z161" s="108" t="s">
        <v>46</v>
      </c>
      <c r="AA161" s="108" t="s">
        <v>46</v>
      </c>
      <c r="AB161" s="108" t="s">
        <v>46</v>
      </c>
      <c r="AC161" s="108" t="s">
        <v>46</v>
      </c>
      <c r="AD161" s="108" t="s">
        <v>46</v>
      </c>
      <c r="AE161" s="108" t="s">
        <v>46</v>
      </c>
      <c r="AF161" s="108" t="s">
        <v>46</v>
      </c>
      <c r="AG161" s="108" t="s">
        <v>46</v>
      </c>
    </row>
    <row r="162" spans="1:33">
      <c r="A162" s="108" t="s">
        <v>266</v>
      </c>
      <c r="B162" s="108">
        <v>1975</v>
      </c>
      <c r="C162" s="112" t="s">
        <v>267</v>
      </c>
      <c r="D162" s="108" t="s">
        <v>4566</v>
      </c>
      <c r="E162" s="108" t="s">
        <v>221</v>
      </c>
      <c r="F162" s="108"/>
      <c r="G162" s="117" t="s">
        <v>46</v>
      </c>
      <c r="H162" s="117" t="s">
        <v>46</v>
      </c>
      <c r="I162" s="117" t="s">
        <v>46</v>
      </c>
      <c r="J162" s="117" t="s">
        <v>46</v>
      </c>
      <c r="K162" s="117" t="s">
        <v>46</v>
      </c>
      <c r="L162" s="108" t="s">
        <v>46</v>
      </c>
      <c r="M162" s="108">
        <v>14</v>
      </c>
      <c r="N162" s="108" t="s">
        <v>46</v>
      </c>
      <c r="O162" s="108" t="s">
        <v>46</v>
      </c>
      <c r="P162" s="108" t="s">
        <v>46</v>
      </c>
      <c r="Q162" s="108" t="s">
        <v>46</v>
      </c>
      <c r="R162" s="108" t="s">
        <v>46</v>
      </c>
      <c r="S162" s="108" t="s">
        <v>46</v>
      </c>
      <c r="T162" s="108" t="s">
        <v>46</v>
      </c>
      <c r="U162" s="108" t="s">
        <v>46</v>
      </c>
      <c r="V162" s="108" t="s">
        <v>46</v>
      </c>
      <c r="W162" s="108" t="s">
        <v>46</v>
      </c>
      <c r="X162" s="108" t="s">
        <v>46</v>
      </c>
      <c r="Y162" s="108" t="s">
        <v>46</v>
      </c>
      <c r="Z162" s="108" t="s">
        <v>46</v>
      </c>
      <c r="AA162" s="108" t="s">
        <v>46</v>
      </c>
      <c r="AB162" s="108" t="s">
        <v>46</v>
      </c>
      <c r="AC162" s="108" t="s">
        <v>46</v>
      </c>
      <c r="AD162" s="108" t="s">
        <v>46</v>
      </c>
      <c r="AE162" s="108" t="s">
        <v>46</v>
      </c>
      <c r="AF162" s="108" t="s">
        <v>46</v>
      </c>
      <c r="AG162" s="108" t="s">
        <v>46</v>
      </c>
    </row>
    <row r="163" spans="1:33">
      <c r="A163" s="108" t="s">
        <v>268</v>
      </c>
      <c r="B163" s="108">
        <v>1981</v>
      </c>
      <c r="C163" s="112" t="s">
        <v>269</v>
      </c>
      <c r="D163" s="108" t="s">
        <v>4566</v>
      </c>
      <c r="E163" s="108" t="s">
        <v>221</v>
      </c>
      <c r="F163" s="108"/>
      <c r="G163" s="117" t="s">
        <v>46</v>
      </c>
      <c r="H163" s="117" t="s">
        <v>46</v>
      </c>
      <c r="I163" s="117" t="s">
        <v>46</v>
      </c>
      <c r="J163" s="117" t="s">
        <v>46</v>
      </c>
      <c r="K163" s="117" t="s">
        <v>46</v>
      </c>
      <c r="L163" s="108" t="s">
        <v>46</v>
      </c>
      <c r="M163" s="108">
        <v>25</v>
      </c>
      <c r="N163" s="108" t="s">
        <v>46</v>
      </c>
      <c r="O163" s="108" t="s">
        <v>46</v>
      </c>
      <c r="P163" s="108" t="s">
        <v>46</v>
      </c>
      <c r="Q163" s="108" t="s">
        <v>46</v>
      </c>
      <c r="R163" s="108" t="s">
        <v>46</v>
      </c>
      <c r="S163" s="108" t="s">
        <v>46</v>
      </c>
      <c r="T163" s="108" t="s">
        <v>46</v>
      </c>
      <c r="U163" s="108" t="s">
        <v>46</v>
      </c>
      <c r="V163" s="108" t="s">
        <v>46</v>
      </c>
      <c r="W163" s="108" t="s">
        <v>46</v>
      </c>
      <c r="X163" s="108" t="s">
        <v>46</v>
      </c>
      <c r="Y163" s="108" t="s">
        <v>46</v>
      </c>
      <c r="Z163" s="108" t="s">
        <v>46</v>
      </c>
      <c r="AA163" s="108" t="s">
        <v>46</v>
      </c>
      <c r="AB163" s="108" t="s">
        <v>46</v>
      </c>
      <c r="AC163" s="108" t="s">
        <v>46</v>
      </c>
      <c r="AD163" s="108" t="s">
        <v>46</v>
      </c>
      <c r="AE163" s="108" t="s">
        <v>46</v>
      </c>
      <c r="AF163" s="108" t="s">
        <v>46</v>
      </c>
      <c r="AG163" s="108" t="s">
        <v>46</v>
      </c>
    </row>
    <row r="164" spans="1:33">
      <c r="A164" s="108" t="s">
        <v>270</v>
      </c>
      <c r="B164" s="108">
        <v>2003</v>
      </c>
      <c r="C164" s="112" t="s">
        <v>271</v>
      </c>
      <c r="D164" s="108" t="s">
        <v>4566</v>
      </c>
      <c r="E164" s="108" t="s">
        <v>221</v>
      </c>
      <c r="F164" s="108"/>
      <c r="G164" s="117" t="s">
        <v>46</v>
      </c>
      <c r="H164" s="117" t="s">
        <v>46</v>
      </c>
      <c r="I164" s="117" t="s">
        <v>46</v>
      </c>
      <c r="J164" s="117" t="s">
        <v>46</v>
      </c>
      <c r="K164" s="117" t="s">
        <v>46</v>
      </c>
      <c r="L164" s="108" t="s">
        <v>46</v>
      </c>
      <c r="M164" s="108">
        <v>32</v>
      </c>
      <c r="N164" s="108" t="s">
        <v>46</v>
      </c>
      <c r="O164" s="108" t="s">
        <v>46</v>
      </c>
      <c r="P164" s="108" t="s">
        <v>46</v>
      </c>
      <c r="Q164" s="108" t="s">
        <v>46</v>
      </c>
      <c r="R164" s="108" t="s">
        <v>46</v>
      </c>
      <c r="S164" s="108" t="s">
        <v>46</v>
      </c>
      <c r="T164" s="108" t="s">
        <v>46</v>
      </c>
      <c r="U164" s="108" t="s">
        <v>46</v>
      </c>
      <c r="V164" s="108" t="s">
        <v>46</v>
      </c>
      <c r="W164" s="108" t="s">
        <v>46</v>
      </c>
      <c r="X164" s="108" t="s">
        <v>46</v>
      </c>
      <c r="Y164" s="108" t="s">
        <v>46</v>
      </c>
      <c r="Z164" s="108" t="s">
        <v>46</v>
      </c>
      <c r="AA164" s="108" t="s">
        <v>46</v>
      </c>
      <c r="AB164" s="108" t="s">
        <v>46</v>
      </c>
      <c r="AC164" s="108" t="s">
        <v>46</v>
      </c>
      <c r="AD164" s="108" t="s">
        <v>46</v>
      </c>
      <c r="AE164" s="108" t="s">
        <v>46</v>
      </c>
      <c r="AF164" s="108" t="s">
        <v>46</v>
      </c>
      <c r="AG164" s="108" t="s">
        <v>46</v>
      </c>
    </row>
    <row r="165" spans="1:33">
      <c r="A165" s="108" t="s">
        <v>272</v>
      </c>
      <c r="B165" s="108">
        <v>2013</v>
      </c>
      <c r="C165" s="112" t="s">
        <v>273</v>
      </c>
      <c r="D165" s="108" t="s">
        <v>4566</v>
      </c>
      <c r="E165" s="108" t="s">
        <v>221</v>
      </c>
      <c r="F165" s="108"/>
      <c r="G165" s="117" t="s">
        <v>46</v>
      </c>
      <c r="H165" s="117" t="s">
        <v>46</v>
      </c>
      <c r="I165" s="117" t="s">
        <v>46</v>
      </c>
      <c r="J165" s="117" t="s">
        <v>46</v>
      </c>
      <c r="K165" s="117" t="s">
        <v>46</v>
      </c>
      <c r="L165" s="108" t="s">
        <v>46</v>
      </c>
      <c r="M165" s="108">
        <v>33</v>
      </c>
      <c r="N165" s="108" t="s">
        <v>46</v>
      </c>
      <c r="O165" s="108" t="s">
        <v>46</v>
      </c>
      <c r="P165" s="108" t="s">
        <v>46</v>
      </c>
      <c r="Q165" s="108" t="s">
        <v>46</v>
      </c>
      <c r="R165" s="108" t="s">
        <v>46</v>
      </c>
      <c r="S165" s="108" t="s">
        <v>46</v>
      </c>
      <c r="T165" s="108" t="s">
        <v>46</v>
      </c>
      <c r="U165" s="108" t="s">
        <v>46</v>
      </c>
      <c r="V165" s="108" t="s">
        <v>46</v>
      </c>
      <c r="W165" s="108" t="s">
        <v>46</v>
      </c>
      <c r="X165" s="108" t="s">
        <v>46</v>
      </c>
      <c r="Y165" s="108" t="s">
        <v>46</v>
      </c>
      <c r="Z165" s="108" t="s">
        <v>46</v>
      </c>
      <c r="AA165" s="108" t="s">
        <v>46</v>
      </c>
      <c r="AB165" s="108" t="s">
        <v>46</v>
      </c>
      <c r="AC165" s="108" t="s">
        <v>46</v>
      </c>
      <c r="AD165" s="108" t="s">
        <v>46</v>
      </c>
      <c r="AE165" s="108" t="s">
        <v>46</v>
      </c>
      <c r="AF165" s="108" t="s">
        <v>46</v>
      </c>
      <c r="AG165" s="108" t="s">
        <v>46</v>
      </c>
    </row>
    <row r="166" spans="1:33">
      <c r="A166" s="108" t="s">
        <v>274</v>
      </c>
      <c r="B166" s="108">
        <v>2006</v>
      </c>
      <c r="C166" s="112" t="s">
        <v>275</v>
      </c>
      <c r="D166" s="108" t="s">
        <v>4566</v>
      </c>
      <c r="E166" s="108" t="s">
        <v>221</v>
      </c>
      <c r="F166" s="108"/>
      <c r="G166" s="117" t="s">
        <v>46</v>
      </c>
      <c r="H166" s="117" t="s">
        <v>46</v>
      </c>
      <c r="I166" s="117" t="s">
        <v>46</v>
      </c>
      <c r="J166" s="117" t="s">
        <v>46</v>
      </c>
      <c r="K166" s="117" t="s">
        <v>46</v>
      </c>
      <c r="L166" s="108" t="s">
        <v>46</v>
      </c>
      <c r="M166" s="108">
        <v>33</v>
      </c>
      <c r="N166" s="108" t="s">
        <v>46</v>
      </c>
      <c r="O166" s="108" t="s">
        <v>46</v>
      </c>
      <c r="P166" s="108" t="s">
        <v>46</v>
      </c>
      <c r="Q166" s="108" t="s">
        <v>46</v>
      </c>
      <c r="R166" s="108" t="s">
        <v>46</v>
      </c>
      <c r="S166" s="108" t="s">
        <v>46</v>
      </c>
      <c r="T166" s="108" t="s">
        <v>46</v>
      </c>
      <c r="U166" s="108" t="s">
        <v>46</v>
      </c>
      <c r="V166" s="108" t="s">
        <v>46</v>
      </c>
      <c r="W166" s="108" t="s">
        <v>46</v>
      </c>
      <c r="X166" s="108" t="s">
        <v>46</v>
      </c>
      <c r="Y166" s="108" t="s">
        <v>46</v>
      </c>
      <c r="Z166" s="108" t="s">
        <v>46</v>
      </c>
      <c r="AA166" s="108" t="s">
        <v>46</v>
      </c>
      <c r="AB166" s="108" t="s">
        <v>46</v>
      </c>
      <c r="AC166" s="108" t="s">
        <v>46</v>
      </c>
      <c r="AD166" s="108" t="s">
        <v>46</v>
      </c>
      <c r="AE166" s="108" t="s">
        <v>46</v>
      </c>
      <c r="AF166" s="108" t="s">
        <v>46</v>
      </c>
      <c r="AG166" s="108" t="s">
        <v>46</v>
      </c>
    </row>
    <row r="167" spans="1:33">
      <c r="A167" s="108" t="s">
        <v>276</v>
      </c>
      <c r="B167" s="108">
        <v>1979</v>
      </c>
      <c r="C167" s="112" t="s">
        <v>277</v>
      </c>
      <c r="D167" s="108" t="s">
        <v>4566</v>
      </c>
      <c r="E167" s="108" t="s">
        <v>221</v>
      </c>
      <c r="F167" s="108"/>
      <c r="G167" s="117" t="s">
        <v>46</v>
      </c>
      <c r="H167" s="117" t="s">
        <v>46</v>
      </c>
      <c r="I167" s="117" t="s">
        <v>46</v>
      </c>
      <c r="J167" s="117" t="s">
        <v>46</v>
      </c>
      <c r="K167" s="117" t="s">
        <v>46</v>
      </c>
      <c r="L167" s="108" t="s">
        <v>46</v>
      </c>
      <c r="M167" s="108">
        <v>39</v>
      </c>
      <c r="N167" s="108" t="s">
        <v>46</v>
      </c>
      <c r="O167" s="108" t="s">
        <v>46</v>
      </c>
      <c r="P167" s="108" t="s">
        <v>46</v>
      </c>
      <c r="Q167" s="108" t="s">
        <v>46</v>
      </c>
      <c r="R167" s="108" t="s">
        <v>46</v>
      </c>
      <c r="S167" s="108" t="s">
        <v>46</v>
      </c>
      <c r="T167" s="108" t="s">
        <v>46</v>
      </c>
      <c r="U167" s="108" t="s">
        <v>46</v>
      </c>
      <c r="V167" s="108" t="s">
        <v>46</v>
      </c>
      <c r="W167" s="108" t="s">
        <v>46</v>
      </c>
      <c r="X167" s="108" t="s">
        <v>46</v>
      </c>
      <c r="Y167" s="108" t="s">
        <v>46</v>
      </c>
      <c r="Z167" s="108" t="s">
        <v>46</v>
      </c>
      <c r="AA167" s="108" t="s">
        <v>46</v>
      </c>
      <c r="AB167" s="108" t="s">
        <v>46</v>
      </c>
      <c r="AC167" s="108" t="s">
        <v>46</v>
      </c>
      <c r="AD167" s="108" t="s">
        <v>46</v>
      </c>
      <c r="AE167" s="108" t="s">
        <v>46</v>
      </c>
      <c r="AF167" s="108" t="s">
        <v>46</v>
      </c>
      <c r="AG167" s="108" t="s">
        <v>46</v>
      </c>
    </row>
    <row r="168" spans="1:33">
      <c r="A168" s="108" t="s">
        <v>278</v>
      </c>
      <c r="B168" s="108">
        <v>1990</v>
      </c>
      <c r="C168" s="112" t="s">
        <v>279</v>
      </c>
      <c r="D168" s="108" t="s">
        <v>4566</v>
      </c>
      <c r="E168" s="108" t="s">
        <v>221</v>
      </c>
      <c r="F168" s="108"/>
      <c r="G168" s="117" t="s">
        <v>46</v>
      </c>
      <c r="H168" s="117" t="s">
        <v>46</v>
      </c>
      <c r="I168" s="117" t="s">
        <v>46</v>
      </c>
      <c r="J168" s="117" t="s">
        <v>46</v>
      </c>
      <c r="K168" s="117" t="s">
        <v>46</v>
      </c>
      <c r="L168" s="108" t="s">
        <v>46</v>
      </c>
      <c r="M168" s="108">
        <v>41</v>
      </c>
      <c r="N168" s="108" t="s">
        <v>46</v>
      </c>
      <c r="O168" s="108" t="s">
        <v>46</v>
      </c>
      <c r="P168" s="108" t="s">
        <v>46</v>
      </c>
      <c r="Q168" s="108" t="s">
        <v>46</v>
      </c>
      <c r="R168" s="108" t="s">
        <v>46</v>
      </c>
      <c r="S168" s="108" t="s">
        <v>46</v>
      </c>
      <c r="T168" s="108" t="s">
        <v>46</v>
      </c>
      <c r="U168" s="108" t="s">
        <v>46</v>
      </c>
      <c r="V168" s="108" t="s">
        <v>46</v>
      </c>
      <c r="W168" s="108" t="s">
        <v>46</v>
      </c>
      <c r="X168" s="108" t="s">
        <v>46</v>
      </c>
      <c r="Y168" s="108" t="s">
        <v>46</v>
      </c>
      <c r="Z168" s="108" t="s">
        <v>46</v>
      </c>
      <c r="AA168" s="108" t="s">
        <v>46</v>
      </c>
      <c r="AB168" s="108" t="s">
        <v>46</v>
      </c>
      <c r="AC168" s="108" t="s">
        <v>46</v>
      </c>
      <c r="AD168" s="108" t="s">
        <v>46</v>
      </c>
      <c r="AE168" s="108" t="s">
        <v>46</v>
      </c>
      <c r="AF168" s="108" t="s">
        <v>46</v>
      </c>
      <c r="AG168" s="108" t="s">
        <v>46</v>
      </c>
    </row>
    <row r="169" spans="1:33">
      <c r="A169" s="108" t="s">
        <v>280</v>
      </c>
      <c r="B169" s="108">
        <v>1974</v>
      </c>
      <c r="C169" s="110" t="s">
        <v>281</v>
      </c>
      <c r="D169" s="108" t="s">
        <v>4566</v>
      </c>
      <c r="E169" s="108" t="s">
        <v>221</v>
      </c>
      <c r="F169" s="108"/>
      <c r="G169" s="117" t="s">
        <v>46</v>
      </c>
      <c r="H169" s="117" t="s">
        <v>46</v>
      </c>
      <c r="I169" s="117" t="s">
        <v>46</v>
      </c>
      <c r="J169" s="117" t="s">
        <v>46</v>
      </c>
      <c r="K169" s="117" t="s">
        <v>46</v>
      </c>
      <c r="L169" s="108" t="s">
        <v>46</v>
      </c>
      <c r="M169" s="108">
        <v>50</v>
      </c>
      <c r="N169" s="108" t="s">
        <v>46</v>
      </c>
      <c r="O169" s="108" t="s">
        <v>46</v>
      </c>
      <c r="P169" s="108" t="s">
        <v>46</v>
      </c>
      <c r="Q169" s="108" t="s">
        <v>46</v>
      </c>
      <c r="R169" s="108" t="s">
        <v>46</v>
      </c>
      <c r="S169" s="108" t="s">
        <v>46</v>
      </c>
      <c r="T169" s="108" t="s">
        <v>46</v>
      </c>
      <c r="U169" s="108" t="s">
        <v>46</v>
      </c>
      <c r="V169" s="108" t="s">
        <v>46</v>
      </c>
      <c r="W169" s="108" t="s">
        <v>46</v>
      </c>
      <c r="X169" s="108" t="s">
        <v>46</v>
      </c>
      <c r="Y169" s="108" t="s">
        <v>46</v>
      </c>
      <c r="Z169" s="108" t="s">
        <v>46</v>
      </c>
      <c r="AA169" s="108" t="s">
        <v>46</v>
      </c>
      <c r="AB169" s="108" t="s">
        <v>46</v>
      </c>
      <c r="AC169" s="108" t="s">
        <v>46</v>
      </c>
      <c r="AD169" s="108" t="s">
        <v>46</v>
      </c>
      <c r="AE169" s="108" t="s">
        <v>46</v>
      </c>
      <c r="AF169" s="108" t="s">
        <v>46</v>
      </c>
      <c r="AG169" s="108" t="s">
        <v>46</v>
      </c>
    </row>
    <row r="170" spans="1:33">
      <c r="A170" s="108" t="s">
        <v>282</v>
      </c>
      <c r="B170" s="108">
        <v>2007</v>
      </c>
      <c r="C170" s="110" t="s">
        <v>283</v>
      </c>
      <c r="D170" s="108" t="s">
        <v>4566</v>
      </c>
      <c r="E170" s="108" t="s">
        <v>60</v>
      </c>
      <c r="F170" s="108"/>
      <c r="G170" s="117" t="s">
        <v>46</v>
      </c>
      <c r="H170" s="117" t="s">
        <v>46</v>
      </c>
      <c r="I170" s="117" t="s">
        <v>46</v>
      </c>
      <c r="J170" s="117" t="s">
        <v>46</v>
      </c>
      <c r="K170" s="117" t="s">
        <v>46</v>
      </c>
      <c r="L170" s="108" t="s">
        <v>46</v>
      </c>
      <c r="M170" s="108">
        <v>60</v>
      </c>
      <c r="N170" s="108" t="s">
        <v>46</v>
      </c>
      <c r="O170" s="108" t="s">
        <v>46</v>
      </c>
      <c r="P170" s="108" t="s">
        <v>46</v>
      </c>
      <c r="Q170" s="108" t="s">
        <v>46</v>
      </c>
      <c r="R170" s="108" t="s">
        <v>46</v>
      </c>
      <c r="S170" s="108" t="s">
        <v>46</v>
      </c>
      <c r="T170" s="108" t="s">
        <v>46</v>
      </c>
      <c r="U170" s="108" t="s">
        <v>46</v>
      </c>
      <c r="V170" s="108" t="s">
        <v>46</v>
      </c>
      <c r="W170" s="108" t="s">
        <v>46</v>
      </c>
      <c r="X170" s="108" t="s">
        <v>46</v>
      </c>
      <c r="Y170" s="108" t="s">
        <v>46</v>
      </c>
      <c r="Z170" s="108" t="s">
        <v>46</v>
      </c>
      <c r="AA170" s="108" t="s">
        <v>46</v>
      </c>
      <c r="AB170" s="108" t="s">
        <v>46</v>
      </c>
      <c r="AC170" s="108" t="s">
        <v>46</v>
      </c>
      <c r="AD170" s="108" t="s">
        <v>46</v>
      </c>
      <c r="AE170" s="108" t="s">
        <v>46</v>
      </c>
      <c r="AF170" s="108" t="s">
        <v>46</v>
      </c>
      <c r="AG170" s="108" t="s">
        <v>46</v>
      </c>
    </row>
    <row r="171" spans="1:33">
      <c r="A171" s="108" t="s">
        <v>278</v>
      </c>
      <c r="B171" s="108">
        <v>1990</v>
      </c>
      <c r="C171" s="112" t="s">
        <v>284</v>
      </c>
      <c r="D171" s="108" t="s">
        <v>4566</v>
      </c>
      <c r="E171" s="108" t="s">
        <v>221</v>
      </c>
      <c r="F171" s="108"/>
      <c r="G171" s="117" t="s">
        <v>46</v>
      </c>
      <c r="H171" s="117" t="s">
        <v>46</v>
      </c>
      <c r="I171" s="117" t="s">
        <v>46</v>
      </c>
      <c r="J171" s="117" t="s">
        <v>46</v>
      </c>
      <c r="K171" s="117" t="s">
        <v>46</v>
      </c>
      <c r="L171" s="108" t="s">
        <v>46</v>
      </c>
      <c r="M171" s="108">
        <v>67</v>
      </c>
      <c r="N171" s="108" t="s">
        <v>46</v>
      </c>
      <c r="O171" s="108" t="s">
        <v>46</v>
      </c>
      <c r="P171" s="108" t="s">
        <v>46</v>
      </c>
      <c r="Q171" s="108" t="s">
        <v>46</v>
      </c>
      <c r="R171" s="108" t="s">
        <v>46</v>
      </c>
      <c r="S171" s="108" t="s">
        <v>46</v>
      </c>
      <c r="T171" s="108" t="s">
        <v>46</v>
      </c>
      <c r="U171" s="108" t="s">
        <v>46</v>
      </c>
      <c r="V171" s="108" t="s">
        <v>46</v>
      </c>
      <c r="W171" s="108" t="s">
        <v>46</v>
      </c>
      <c r="X171" s="108" t="s">
        <v>46</v>
      </c>
      <c r="Y171" s="108" t="s">
        <v>46</v>
      </c>
      <c r="Z171" s="108" t="s">
        <v>46</v>
      </c>
      <c r="AA171" s="108" t="s">
        <v>46</v>
      </c>
      <c r="AB171" s="108" t="s">
        <v>46</v>
      </c>
      <c r="AC171" s="108" t="s">
        <v>46</v>
      </c>
      <c r="AD171" s="108" t="s">
        <v>46</v>
      </c>
      <c r="AE171" s="108" t="s">
        <v>46</v>
      </c>
      <c r="AF171" s="108" t="s">
        <v>46</v>
      </c>
      <c r="AG171" s="108" t="s">
        <v>46</v>
      </c>
    </row>
    <row r="172" spans="1:33">
      <c r="A172" s="108" t="s">
        <v>285</v>
      </c>
      <c r="B172" s="108">
        <v>2015</v>
      </c>
      <c r="C172" s="112" t="s">
        <v>286</v>
      </c>
      <c r="D172" s="108" t="s">
        <v>4566</v>
      </c>
      <c r="E172" s="108" t="s">
        <v>221</v>
      </c>
      <c r="F172" s="108"/>
      <c r="G172" s="117" t="s">
        <v>46</v>
      </c>
      <c r="H172" s="117" t="s">
        <v>46</v>
      </c>
      <c r="I172" s="117" t="s">
        <v>46</v>
      </c>
      <c r="J172" s="117" t="s">
        <v>46</v>
      </c>
      <c r="K172" s="117" t="s">
        <v>46</v>
      </c>
      <c r="L172" s="108" t="s">
        <v>46</v>
      </c>
      <c r="M172" s="108">
        <v>68</v>
      </c>
      <c r="N172" s="108" t="s">
        <v>46</v>
      </c>
      <c r="O172" s="108" t="s">
        <v>46</v>
      </c>
      <c r="P172" s="108" t="s">
        <v>46</v>
      </c>
      <c r="Q172" s="108" t="s">
        <v>46</v>
      </c>
      <c r="R172" s="108" t="s">
        <v>46</v>
      </c>
      <c r="S172" s="108" t="s">
        <v>46</v>
      </c>
      <c r="T172" s="108" t="s">
        <v>46</v>
      </c>
      <c r="U172" s="108" t="s">
        <v>46</v>
      </c>
      <c r="V172" s="108" t="s">
        <v>46</v>
      </c>
      <c r="W172" s="108" t="s">
        <v>46</v>
      </c>
      <c r="X172" s="108" t="s">
        <v>46</v>
      </c>
      <c r="Y172" s="108" t="s">
        <v>46</v>
      </c>
      <c r="Z172" s="108" t="s">
        <v>46</v>
      </c>
      <c r="AA172" s="108" t="s">
        <v>46</v>
      </c>
      <c r="AB172" s="108" t="s">
        <v>46</v>
      </c>
      <c r="AC172" s="108" t="s">
        <v>46</v>
      </c>
      <c r="AD172" s="108" t="s">
        <v>46</v>
      </c>
      <c r="AE172" s="108" t="s">
        <v>46</v>
      </c>
      <c r="AF172" s="108" t="s">
        <v>46</v>
      </c>
      <c r="AG172" s="108" t="s">
        <v>46</v>
      </c>
    </row>
    <row r="173" spans="1:33">
      <c r="A173" s="108" t="s">
        <v>276</v>
      </c>
      <c r="B173" s="108">
        <v>1979</v>
      </c>
      <c r="C173" s="110" t="s">
        <v>277</v>
      </c>
      <c r="D173" s="108" t="s">
        <v>4566</v>
      </c>
      <c r="E173" s="108" t="s">
        <v>221</v>
      </c>
      <c r="F173" s="108"/>
      <c r="G173" s="117" t="s">
        <v>46</v>
      </c>
      <c r="H173" s="117" t="s">
        <v>46</v>
      </c>
      <c r="I173" s="117" t="s">
        <v>46</v>
      </c>
      <c r="J173" s="117" t="s">
        <v>46</v>
      </c>
      <c r="K173" s="117" t="s">
        <v>46</v>
      </c>
      <c r="L173" s="108" t="s">
        <v>46</v>
      </c>
      <c r="M173" s="108">
        <v>72</v>
      </c>
      <c r="N173" s="108" t="s">
        <v>46</v>
      </c>
      <c r="O173" s="108" t="s">
        <v>46</v>
      </c>
      <c r="P173" s="108" t="s">
        <v>46</v>
      </c>
      <c r="Q173" s="108" t="s">
        <v>46</v>
      </c>
      <c r="R173" s="108" t="s">
        <v>46</v>
      </c>
      <c r="S173" s="108" t="s">
        <v>46</v>
      </c>
      <c r="T173" s="108" t="s">
        <v>46</v>
      </c>
      <c r="U173" s="108" t="s">
        <v>46</v>
      </c>
      <c r="V173" s="108" t="s">
        <v>46</v>
      </c>
      <c r="W173" s="108" t="s">
        <v>46</v>
      </c>
      <c r="X173" s="108" t="s">
        <v>46</v>
      </c>
      <c r="Y173" s="108" t="s">
        <v>46</v>
      </c>
      <c r="Z173" s="108" t="s">
        <v>46</v>
      </c>
      <c r="AA173" s="108" t="s">
        <v>46</v>
      </c>
      <c r="AB173" s="108" t="s">
        <v>46</v>
      </c>
      <c r="AC173" s="108" t="s">
        <v>46</v>
      </c>
      <c r="AD173" s="108" t="s">
        <v>46</v>
      </c>
      <c r="AE173" s="108" t="s">
        <v>46</v>
      </c>
      <c r="AF173" s="108" t="s">
        <v>46</v>
      </c>
      <c r="AG173" s="108" t="s">
        <v>46</v>
      </c>
    </row>
    <row r="174" spans="1:33">
      <c r="A174" s="108" t="s">
        <v>287</v>
      </c>
      <c r="B174" s="108">
        <v>2016</v>
      </c>
      <c r="C174" s="112" t="s">
        <v>288</v>
      </c>
      <c r="D174" s="108" t="s">
        <v>4566</v>
      </c>
      <c r="E174" s="108" t="s">
        <v>221</v>
      </c>
      <c r="F174" s="108"/>
      <c r="G174" s="117" t="s">
        <v>46</v>
      </c>
      <c r="H174" s="117" t="s">
        <v>46</v>
      </c>
      <c r="I174" s="117" t="s">
        <v>46</v>
      </c>
      <c r="J174" s="117" t="s">
        <v>46</v>
      </c>
      <c r="K174" s="117" t="s">
        <v>46</v>
      </c>
      <c r="L174" s="108" t="s">
        <v>46</v>
      </c>
      <c r="M174" s="108" t="s">
        <v>46</v>
      </c>
      <c r="N174" s="108" t="s">
        <v>46</v>
      </c>
      <c r="O174" s="108" t="s">
        <v>46</v>
      </c>
      <c r="P174" s="108" t="s">
        <v>46</v>
      </c>
      <c r="Q174" s="108" t="s">
        <v>46</v>
      </c>
      <c r="R174" s="108" t="s">
        <v>46</v>
      </c>
      <c r="S174" s="108" t="s">
        <v>46</v>
      </c>
      <c r="T174" s="108" t="s">
        <v>46</v>
      </c>
      <c r="U174" s="108" t="s">
        <v>46</v>
      </c>
      <c r="V174" s="108" t="s">
        <v>46</v>
      </c>
      <c r="W174" s="108" t="s">
        <v>46</v>
      </c>
      <c r="X174" s="108" t="s">
        <v>46</v>
      </c>
      <c r="Y174" s="108" t="s">
        <v>46</v>
      </c>
      <c r="Z174" s="108" t="s">
        <v>46</v>
      </c>
      <c r="AA174" s="108" t="s">
        <v>46</v>
      </c>
      <c r="AB174" s="108" t="s">
        <v>46</v>
      </c>
      <c r="AC174" s="108" t="s">
        <v>46</v>
      </c>
      <c r="AD174" s="108" t="s">
        <v>46</v>
      </c>
      <c r="AE174" s="108" t="s">
        <v>46</v>
      </c>
      <c r="AF174" s="108" t="s">
        <v>46</v>
      </c>
      <c r="AG174" s="108" t="s">
        <v>46</v>
      </c>
    </row>
    <row r="175" spans="1:33">
      <c r="A175" s="109" t="s">
        <v>280</v>
      </c>
      <c r="B175" s="109">
        <v>1974</v>
      </c>
      <c r="C175" s="115" t="s">
        <v>281</v>
      </c>
      <c r="D175" s="108" t="s">
        <v>4566</v>
      </c>
      <c r="E175" s="109" t="s">
        <v>63</v>
      </c>
      <c r="G175" s="117" t="s">
        <v>46</v>
      </c>
      <c r="H175" s="117" t="s">
        <v>46</v>
      </c>
      <c r="I175" s="117" t="s">
        <v>46</v>
      </c>
      <c r="J175" s="117" t="s">
        <v>46</v>
      </c>
      <c r="K175" s="117" t="s">
        <v>46</v>
      </c>
      <c r="L175" s="108" t="s">
        <v>46</v>
      </c>
      <c r="M175" s="108" t="s">
        <v>46</v>
      </c>
      <c r="N175" s="108" t="s">
        <v>46</v>
      </c>
      <c r="O175" s="109">
        <v>80</v>
      </c>
      <c r="P175" s="108" t="s">
        <v>46</v>
      </c>
      <c r="Q175" s="108" t="s">
        <v>46</v>
      </c>
      <c r="R175" s="108" t="s">
        <v>46</v>
      </c>
      <c r="S175" s="108" t="s">
        <v>46</v>
      </c>
      <c r="T175" s="108" t="s">
        <v>46</v>
      </c>
      <c r="U175" s="109">
        <v>80</v>
      </c>
      <c r="V175" s="108" t="s">
        <v>46</v>
      </c>
      <c r="W175" s="108" t="s">
        <v>46</v>
      </c>
      <c r="X175" s="108" t="s">
        <v>46</v>
      </c>
      <c r="Y175" s="108" t="s">
        <v>46</v>
      </c>
      <c r="Z175" s="108" t="s">
        <v>46</v>
      </c>
      <c r="AA175" s="108" t="s">
        <v>46</v>
      </c>
      <c r="AB175" s="108" t="s">
        <v>46</v>
      </c>
      <c r="AC175" s="108" t="s">
        <v>46</v>
      </c>
      <c r="AD175" s="108" t="s">
        <v>46</v>
      </c>
      <c r="AE175" s="108" t="s">
        <v>46</v>
      </c>
      <c r="AF175" s="108" t="s">
        <v>46</v>
      </c>
      <c r="AG175" s="108" t="s">
        <v>46</v>
      </c>
    </row>
    <row r="176" spans="1:33">
      <c r="A176" s="108" t="s">
        <v>289</v>
      </c>
      <c r="B176" s="108">
        <v>1975</v>
      </c>
      <c r="C176" s="110" t="s">
        <v>290</v>
      </c>
      <c r="D176" s="108" t="s">
        <v>4566</v>
      </c>
      <c r="E176" s="108" t="s">
        <v>60</v>
      </c>
      <c r="F176" s="108"/>
      <c r="G176" s="117" t="s">
        <v>46</v>
      </c>
      <c r="H176" s="117" t="s">
        <v>46</v>
      </c>
      <c r="I176" s="117" t="s">
        <v>46</v>
      </c>
      <c r="J176" s="117" t="s">
        <v>46</v>
      </c>
      <c r="K176" s="117" t="s">
        <v>46</v>
      </c>
      <c r="L176" s="108" t="s">
        <v>46</v>
      </c>
      <c r="M176" s="108" t="s">
        <v>46</v>
      </c>
      <c r="N176" s="108">
        <v>14</v>
      </c>
      <c r="O176" s="108">
        <v>66</v>
      </c>
      <c r="P176" s="108" t="s">
        <v>46</v>
      </c>
      <c r="Q176" s="108" t="s">
        <v>46</v>
      </c>
      <c r="R176" s="108" t="s">
        <v>46</v>
      </c>
      <c r="S176" s="108">
        <v>14</v>
      </c>
      <c r="T176" s="108" t="s">
        <v>46</v>
      </c>
      <c r="U176" s="108">
        <v>66</v>
      </c>
      <c r="V176" s="108" t="s">
        <v>46</v>
      </c>
      <c r="W176" s="108" t="s">
        <v>46</v>
      </c>
      <c r="X176" s="108" t="s">
        <v>46</v>
      </c>
      <c r="Y176" s="108" t="s">
        <v>46</v>
      </c>
      <c r="Z176" s="108" t="s">
        <v>46</v>
      </c>
      <c r="AA176" s="108" t="s">
        <v>46</v>
      </c>
      <c r="AB176" s="108" t="s">
        <v>46</v>
      </c>
      <c r="AC176" s="108" t="s">
        <v>46</v>
      </c>
      <c r="AD176" s="108" t="s">
        <v>46</v>
      </c>
      <c r="AE176" s="108" t="s">
        <v>46</v>
      </c>
      <c r="AF176" s="108" t="s">
        <v>46</v>
      </c>
      <c r="AG176" s="108" t="s">
        <v>46</v>
      </c>
    </row>
    <row r="177" spans="1:33">
      <c r="A177" s="108" t="s">
        <v>260</v>
      </c>
      <c r="B177" s="108">
        <v>1973</v>
      </c>
      <c r="C177" s="110" t="s">
        <v>261</v>
      </c>
      <c r="D177" s="108" t="s">
        <v>4566</v>
      </c>
      <c r="E177" s="109" t="s">
        <v>63</v>
      </c>
      <c r="G177" s="117" t="s">
        <v>46</v>
      </c>
      <c r="H177" s="117" t="s">
        <v>46</v>
      </c>
      <c r="I177" s="117" t="s">
        <v>46</v>
      </c>
      <c r="J177" s="117" t="s">
        <v>46</v>
      </c>
      <c r="K177" s="117" t="s">
        <v>46</v>
      </c>
      <c r="L177" s="108" t="s">
        <v>46</v>
      </c>
      <c r="M177" s="108" t="s">
        <v>46</v>
      </c>
      <c r="N177" s="108" t="s">
        <v>46</v>
      </c>
      <c r="O177" s="109">
        <v>11</v>
      </c>
      <c r="P177" s="108" t="s">
        <v>46</v>
      </c>
      <c r="Q177" s="108" t="s">
        <v>46</v>
      </c>
      <c r="R177" s="108" t="s">
        <v>46</v>
      </c>
      <c r="S177" s="108" t="s">
        <v>46</v>
      </c>
      <c r="T177" s="108" t="s">
        <v>46</v>
      </c>
      <c r="U177" s="109">
        <v>11</v>
      </c>
      <c r="V177" s="108" t="s">
        <v>46</v>
      </c>
      <c r="W177" s="108" t="s">
        <v>46</v>
      </c>
      <c r="X177" s="108" t="s">
        <v>46</v>
      </c>
      <c r="Y177" s="108" t="s">
        <v>46</v>
      </c>
      <c r="Z177" s="108" t="s">
        <v>46</v>
      </c>
      <c r="AA177" s="108" t="s">
        <v>46</v>
      </c>
      <c r="AB177" s="108" t="s">
        <v>46</v>
      </c>
      <c r="AC177" s="108" t="s">
        <v>46</v>
      </c>
      <c r="AD177" s="108" t="s">
        <v>46</v>
      </c>
      <c r="AE177" s="108" t="s">
        <v>46</v>
      </c>
      <c r="AF177" s="108" t="s">
        <v>46</v>
      </c>
      <c r="AG177" s="108" t="s">
        <v>46</v>
      </c>
    </row>
    <row r="178" spans="1:33">
      <c r="A178" s="108" t="s">
        <v>260</v>
      </c>
      <c r="B178" s="108">
        <v>1973</v>
      </c>
      <c r="C178" s="110" t="s">
        <v>261</v>
      </c>
      <c r="D178" s="108" t="s">
        <v>4566</v>
      </c>
      <c r="E178" s="109" t="s">
        <v>63</v>
      </c>
      <c r="G178" s="117" t="s">
        <v>46</v>
      </c>
      <c r="H178" s="117" t="s">
        <v>46</v>
      </c>
      <c r="I178" s="117" t="s">
        <v>46</v>
      </c>
      <c r="J178" s="117" t="s">
        <v>46</v>
      </c>
      <c r="K178" s="117" t="s">
        <v>46</v>
      </c>
      <c r="L178" s="108" t="s">
        <v>46</v>
      </c>
      <c r="M178" s="108" t="s">
        <v>46</v>
      </c>
      <c r="N178" s="108" t="s">
        <v>46</v>
      </c>
      <c r="O178" s="109">
        <v>29</v>
      </c>
      <c r="P178" s="108" t="s">
        <v>46</v>
      </c>
      <c r="Q178" s="108" t="s">
        <v>46</v>
      </c>
      <c r="R178" s="108" t="s">
        <v>46</v>
      </c>
      <c r="S178" s="108" t="s">
        <v>46</v>
      </c>
      <c r="T178" s="108" t="s">
        <v>46</v>
      </c>
      <c r="U178" s="109">
        <v>29</v>
      </c>
      <c r="V178" s="108" t="s">
        <v>46</v>
      </c>
      <c r="W178" s="108" t="s">
        <v>46</v>
      </c>
      <c r="X178" s="108" t="s">
        <v>46</v>
      </c>
      <c r="Y178" s="108" t="s">
        <v>46</v>
      </c>
      <c r="Z178" s="108" t="s">
        <v>46</v>
      </c>
      <c r="AA178" s="108" t="s">
        <v>46</v>
      </c>
      <c r="AB178" s="108" t="s">
        <v>46</v>
      </c>
      <c r="AC178" s="108" t="s">
        <v>46</v>
      </c>
      <c r="AD178" s="108" t="s">
        <v>46</v>
      </c>
      <c r="AE178" s="108" t="s">
        <v>46</v>
      </c>
      <c r="AF178" s="108" t="s">
        <v>46</v>
      </c>
      <c r="AG178" s="108" t="s">
        <v>46</v>
      </c>
    </row>
    <row r="179" spans="1:33">
      <c r="A179" s="108" t="s">
        <v>260</v>
      </c>
      <c r="B179" s="108">
        <v>1973</v>
      </c>
      <c r="C179" s="110" t="s">
        <v>261</v>
      </c>
      <c r="D179" s="108" t="s">
        <v>4566</v>
      </c>
      <c r="E179" s="109" t="s">
        <v>63</v>
      </c>
      <c r="G179" s="117" t="s">
        <v>46</v>
      </c>
      <c r="H179" s="117" t="s">
        <v>46</v>
      </c>
      <c r="I179" s="117" t="s">
        <v>46</v>
      </c>
      <c r="J179" s="117" t="s">
        <v>46</v>
      </c>
      <c r="K179" s="117" t="s">
        <v>46</v>
      </c>
      <c r="L179" s="108" t="s">
        <v>46</v>
      </c>
      <c r="M179" s="108" t="s">
        <v>46</v>
      </c>
      <c r="N179" s="109">
        <v>0</v>
      </c>
      <c r="O179" s="108" t="s">
        <v>46</v>
      </c>
      <c r="P179" s="108" t="s">
        <v>46</v>
      </c>
      <c r="Q179" s="108" t="s">
        <v>46</v>
      </c>
      <c r="R179" s="108" t="s">
        <v>46</v>
      </c>
      <c r="S179" s="109">
        <v>0</v>
      </c>
      <c r="T179" s="108" t="s">
        <v>46</v>
      </c>
      <c r="U179" s="108" t="s">
        <v>46</v>
      </c>
      <c r="V179" s="108" t="s">
        <v>46</v>
      </c>
      <c r="W179" s="108" t="s">
        <v>46</v>
      </c>
      <c r="X179" s="108" t="s">
        <v>46</v>
      </c>
      <c r="Y179" s="108" t="s">
        <v>46</v>
      </c>
      <c r="Z179" s="108" t="s">
        <v>46</v>
      </c>
      <c r="AA179" s="108" t="s">
        <v>46</v>
      </c>
      <c r="AB179" s="108" t="s">
        <v>46</v>
      </c>
      <c r="AC179" s="108" t="s">
        <v>46</v>
      </c>
      <c r="AD179" s="108" t="s">
        <v>46</v>
      </c>
      <c r="AE179" s="108" t="s">
        <v>46</v>
      </c>
      <c r="AF179" s="108" t="s">
        <v>46</v>
      </c>
      <c r="AG179" s="108" t="s">
        <v>46</v>
      </c>
    </row>
    <row r="180" spans="1:33">
      <c r="A180" s="108" t="s">
        <v>260</v>
      </c>
      <c r="B180" s="108">
        <v>1973</v>
      </c>
      <c r="C180" s="110" t="s">
        <v>261</v>
      </c>
      <c r="D180" s="108" t="s">
        <v>4566</v>
      </c>
      <c r="E180" s="109" t="s">
        <v>63</v>
      </c>
      <c r="G180" s="117" t="s">
        <v>46</v>
      </c>
      <c r="H180" s="117" t="s">
        <v>46</v>
      </c>
      <c r="I180" s="117" t="s">
        <v>46</v>
      </c>
      <c r="J180" s="117" t="s">
        <v>46</v>
      </c>
      <c r="K180" s="117" t="s">
        <v>46</v>
      </c>
      <c r="L180" s="108" t="s">
        <v>46</v>
      </c>
      <c r="M180" s="108" t="s">
        <v>46</v>
      </c>
      <c r="N180" s="109">
        <v>13</v>
      </c>
      <c r="O180" s="108" t="s">
        <v>46</v>
      </c>
      <c r="P180" s="108" t="s">
        <v>46</v>
      </c>
      <c r="Q180" s="108" t="s">
        <v>46</v>
      </c>
      <c r="R180" s="108" t="s">
        <v>46</v>
      </c>
      <c r="S180" s="109">
        <v>13</v>
      </c>
      <c r="T180" s="108" t="s">
        <v>46</v>
      </c>
      <c r="U180" s="108" t="s">
        <v>46</v>
      </c>
      <c r="V180" s="108" t="s">
        <v>46</v>
      </c>
      <c r="W180" s="108" t="s">
        <v>46</v>
      </c>
      <c r="X180" s="108" t="s">
        <v>46</v>
      </c>
      <c r="Y180" s="108" t="s">
        <v>46</v>
      </c>
      <c r="Z180" s="108" t="s">
        <v>46</v>
      </c>
      <c r="AA180" s="108" t="s">
        <v>46</v>
      </c>
      <c r="AB180" s="108" t="s">
        <v>46</v>
      </c>
      <c r="AC180" s="108" t="s">
        <v>46</v>
      </c>
      <c r="AD180" s="108" t="s">
        <v>46</v>
      </c>
      <c r="AE180" s="108" t="s">
        <v>46</v>
      </c>
      <c r="AF180" s="108" t="s">
        <v>46</v>
      </c>
      <c r="AG180" s="108" t="s">
        <v>46</v>
      </c>
    </row>
    <row r="181" spans="1:33">
      <c r="A181" s="108" t="s">
        <v>260</v>
      </c>
      <c r="B181" s="108">
        <v>1973</v>
      </c>
      <c r="C181" s="110" t="s">
        <v>261</v>
      </c>
      <c r="D181" s="108" t="s">
        <v>4566</v>
      </c>
      <c r="E181" s="109" t="s">
        <v>63</v>
      </c>
      <c r="G181" s="117" t="s">
        <v>46</v>
      </c>
      <c r="H181" s="117" t="s">
        <v>46</v>
      </c>
      <c r="I181" s="117" t="s">
        <v>46</v>
      </c>
      <c r="J181" s="117" t="s">
        <v>46</v>
      </c>
      <c r="K181" s="117" t="s">
        <v>46</v>
      </c>
      <c r="L181" s="108" t="s">
        <v>46</v>
      </c>
      <c r="M181" s="108" t="s">
        <v>46</v>
      </c>
      <c r="N181" s="109">
        <v>20</v>
      </c>
      <c r="O181" s="108" t="s">
        <v>46</v>
      </c>
      <c r="P181" s="108" t="s">
        <v>46</v>
      </c>
      <c r="Q181" s="108" t="s">
        <v>46</v>
      </c>
      <c r="R181" s="108" t="s">
        <v>46</v>
      </c>
      <c r="S181" s="109">
        <v>20</v>
      </c>
      <c r="T181" s="108" t="s">
        <v>46</v>
      </c>
      <c r="U181" s="108" t="s">
        <v>46</v>
      </c>
      <c r="V181" s="108" t="s">
        <v>46</v>
      </c>
      <c r="W181" s="108" t="s">
        <v>46</v>
      </c>
      <c r="X181" s="108" t="s">
        <v>46</v>
      </c>
      <c r="Y181" s="108" t="s">
        <v>46</v>
      </c>
      <c r="Z181" s="108" t="s">
        <v>46</v>
      </c>
      <c r="AA181" s="108" t="s">
        <v>46</v>
      </c>
      <c r="AB181" s="108" t="s">
        <v>46</v>
      </c>
      <c r="AC181" s="108" t="s">
        <v>46</v>
      </c>
      <c r="AD181" s="108" t="s">
        <v>46</v>
      </c>
      <c r="AE181" s="108" t="s">
        <v>46</v>
      </c>
      <c r="AF181" s="108" t="s">
        <v>46</v>
      </c>
      <c r="AG181" s="108" t="s">
        <v>46</v>
      </c>
    </row>
    <row r="182" spans="1:33">
      <c r="A182" s="108" t="s">
        <v>260</v>
      </c>
      <c r="B182" s="108">
        <v>1973</v>
      </c>
      <c r="C182" s="110" t="s">
        <v>261</v>
      </c>
      <c r="D182" s="108" t="s">
        <v>4566</v>
      </c>
      <c r="E182" s="109" t="s">
        <v>63</v>
      </c>
      <c r="G182" s="117" t="s">
        <v>46</v>
      </c>
      <c r="H182" s="117" t="s">
        <v>46</v>
      </c>
      <c r="I182" s="117" t="s">
        <v>46</v>
      </c>
      <c r="J182" s="117" t="s">
        <v>46</v>
      </c>
      <c r="K182" s="117" t="s">
        <v>46</v>
      </c>
      <c r="L182" s="108" t="s">
        <v>46</v>
      </c>
      <c r="M182" s="108" t="s">
        <v>46</v>
      </c>
      <c r="N182" s="109">
        <v>25</v>
      </c>
      <c r="O182" s="108" t="s">
        <v>46</v>
      </c>
      <c r="P182" s="108" t="s">
        <v>46</v>
      </c>
      <c r="Q182" s="108" t="s">
        <v>46</v>
      </c>
      <c r="R182" s="108" t="s">
        <v>46</v>
      </c>
      <c r="S182" s="109">
        <v>25</v>
      </c>
      <c r="T182" s="108" t="s">
        <v>46</v>
      </c>
      <c r="U182" s="108" t="s">
        <v>46</v>
      </c>
      <c r="V182" s="108" t="s">
        <v>46</v>
      </c>
      <c r="W182" s="108" t="s">
        <v>46</v>
      </c>
      <c r="X182" s="108" t="s">
        <v>46</v>
      </c>
      <c r="Y182" s="108" t="s">
        <v>46</v>
      </c>
      <c r="Z182" s="108" t="s">
        <v>46</v>
      </c>
      <c r="AA182" s="108" t="s">
        <v>46</v>
      </c>
      <c r="AB182" s="108" t="s">
        <v>46</v>
      </c>
      <c r="AC182" s="108" t="s">
        <v>46</v>
      </c>
      <c r="AD182" s="108" t="s">
        <v>46</v>
      </c>
      <c r="AE182" s="108" t="s">
        <v>46</v>
      </c>
      <c r="AF182" s="108" t="s">
        <v>46</v>
      </c>
      <c r="AG182" s="108" t="s">
        <v>46</v>
      </c>
    </row>
    <row r="183" spans="1:33">
      <c r="A183" s="109" t="s">
        <v>57</v>
      </c>
      <c r="B183" s="109">
        <v>1986</v>
      </c>
      <c r="C183" s="110" t="s">
        <v>58</v>
      </c>
      <c r="D183" s="108" t="s">
        <v>4566</v>
      </c>
      <c r="E183" s="109" t="s">
        <v>63</v>
      </c>
      <c r="G183" s="117" t="s">
        <v>46</v>
      </c>
      <c r="H183" s="117" t="s">
        <v>46</v>
      </c>
      <c r="I183" s="117" t="s">
        <v>46</v>
      </c>
      <c r="J183" s="117" t="s">
        <v>46</v>
      </c>
      <c r="K183" s="117" t="s">
        <v>46</v>
      </c>
      <c r="L183" s="108" t="s">
        <v>46</v>
      </c>
      <c r="M183" s="108" t="s">
        <v>46</v>
      </c>
      <c r="N183" s="109">
        <v>12</v>
      </c>
      <c r="O183" s="108" t="s">
        <v>46</v>
      </c>
      <c r="P183" s="108" t="s">
        <v>46</v>
      </c>
      <c r="Q183" s="108" t="s">
        <v>46</v>
      </c>
      <c r="R183" s="108" t="s">
        <v>46</v>
      </c>
      <c r="S183" s="109">
        <v>12</v>
      </c>
      <c r="T183" s="108" t="s">
        <v>46</v>
      </c>
      <c r="U183" s="108" t="s">
        <v>46</v>
      </c>
      <c r="V183" s="108" t="s">
        <v>46</v>
      </c>
      <c r="W183" s="108" t="s">
        <v>46</v>
      </c>
      <c r="X183" s="108" t="s">
        <v>46</v>
      </c>
      <c r="Y183" s="108" t="s">
        <v>46</v>
      </c>
      <c r="Z183" s="108" t="s">
        <v>46</v>
      </c>
      <c r="AA183" s="108" t="s">
        <v>46</v>
      </c>
      <c r="AB183" s="108" t="s">
        <v>46</v>
      </c>
      <c r="AC183" s="108" t="s">
        <v>46</v>
      </c>
      <c r="AD183" s="108" t="s">
        <v>46</v>
      </c>
      <c r="AE183" s="108" t="s">
        <v>46</v>
      </c>
      <c r="AF183" s="108" t="s">
        <v>46</v>
      </c>
      <c r="AG183" s="108" t="s">
        <v>46</v>
      </c>
    </row>
    <row r="184" spans="1:33">
      <c r="A184" s="108" t="s">
        <v>282</v>
      </c>
      <c r="B184" s="108">
        <v>2007</v>
      </c>
      <c r="C184" s="110" t="s">
        <v>283</v>
      </c>
      <c r="D184" s="108" t="s">
        <v>4566</v>
      </c>
      <c r="E184" s="109" t="s">
        <v>63</v>
      </c>
      <c r="G184" s="117" t="s">
        <v>46</v>
      </c>
      <c r="H184" s="117" t="s">
        <v>46</v>
      </c>
      <c r="I184" s="117" t="s">
        <v>46</v>
      </c>
      <c r="J184" s="117" t="s">
        <v>46</v>
      </c>
      <c r="K184" s="117" t="s">
        <v>46</v>
      </c>
      <c r="L184" s="108" t="s">
        <v>46</v>
      </c>
      <c r="M184" s="108" t="s">
        <v>46</v>
      </c>
      <c r="N184" s="108" t="s">
        <v>46</v>
      </c>
      <c r="O184" s="109">
        <v>60</v>
      </c>
      <c r="P184" s="108" t="s">
        <v>46</v>
      </c>
      <c r="Q184" s="108" t="s">
        <v>46</v>
      </c>
      <c r="R184" s="108" t="s">
        <v>46</v>
      </c>
      <c r="S184" s="108" t="s">
        <v>46</v>
      </c>
      <c r="T184" s="108" t="s">
        <v>46</v>
      </c>
      <c r="U184" s="109">
        <v>60</v>
      </c>
      <c r="V184" s="108" t="s">
        <v>46</v>
      </c>
      <c r="W184" s="108" t="s">
        <v>46</v>
      </c>
      <c r="X184" s="108" t="s">
        <v>46</v>
      </c>
      <c r="Y184" s="108" t="s">
        <v>46</v>
      </c>
      <c r="Z184" s="108" t="s">
        <v>46</v>
      </c>
      <c r="AA184" s="108" t="s">
        <v>46</v>
      </c>
      <c r="AB184" s="108" t="s">
        <v>46</v>
      </c>
      <c r="AC184" s="108" t="s">
        <v>46</v>
      </c>
      <c r="AD184" s="108" t="s">
        <v>46</v>
      </c>
      <c r="AE184" s="108" t="s">
        <v>46</v>
      </c>
      <c r="AF184" s="108" t="s">
        <v>46</v>
      </c>
      <c r="AG184" s="108" t="s">
        <v>46</v>
      </c>
    </row>
    <row r="185" spans="1:33">
      <c r="A185" s="108" t="s">
        <v>291</v>
      </c>
      <c r="B185" s="108">
        <v>1983</v>
      </c>
      <c r="C185" s="110" t="s">
        <v>292</v>
      </c>
      <c r="D185" s="108" t="s">
        <v>4566</v>
      </c>
      <c r="E185" s="108" t="s">
        <v>221</v>
      </c>
      <c r="F185" s="108"/>
      <c r="G185" s="117" t="s">
        <v>46</v>
      </c>
      <c r="H185" s="117" t="s">
        <v>46</v>
      </c>
      <c r="I185" s="117" t="s">
        <v>46</v>
      </c>
      <c r="J185" s="117" t="s">
        <v>46</v>
      </c>
      <c r="K185" s="117" t="s">
        <v>46</v>
      </c>
      <c r="L185" s="108" t="s">
        <v>46</v>
      </c>
      <c r="M185" s="108" t="s">
        <v>46</v>
      </c>
      <c r="N185" s="108">
        <v>72</v>
      </c>
      <c r="O185" s="108" t="s">
        <v>46</v>
      </c>
      <c r="P185" s="108" t="s">
        <v>46</v>
      </c>
      <c r="Q185" s="108" t="s">
        <v>46</v>
      </c>
      <c r="R185" s="108" t="s">
        <v>46</v>
      </c>
      <c r="S185" s="108">
        <v>72</v>
      </c>
      <c r="T185" s="108" t="s">
        <v>46</v>
      </c>
      <c r="U185" s="108" t="s">
        <v>46</v>
      </c>
      <c r="V185" s="108" t="s">
        <v>46</v>
      </c>
      <c r="W185" s="108" t="s">
        <v>46</v>
      </c>
      <c r="X185" s="108" t="s">
        <v>46</v>
      </c>
      <c r="Y185" s="108" t="s">
        <v>46</v>
      </c>
      <c r="Z185" s="108" t="s">
        <v>46</v>
      </c>
      <c r="AA185" s="108" t="s">
        <v>46</v>
      </c>
      <c r="AB185" s="108" t="s">
        <v>46</v>
      </c>
      <c r="AC185" s="108" t="s">
        <v>46</v>
      </c>
      <c r="AD185" s="108" t="s">
        <v>46</v>
      </c>
      <c r="AE185" s="108" t="s">
        <v>46</v>
      </c>
      <c r="AF185" s="108" t="s">
        <v>46</v>
      </c>
      <c r="AG185" s="108" t="s">
        <v>46</v>
      </c>
    </row>
    <row r="186" spans="1:33">
      <c r="A186" s="109" t="s">
        <v>293</v>
      </c>
      <c r="B186" s="109">
        <v>1974</v>
      </c>
      <c r="C186" s="115" t="s">
        <v>281</v>
      </c>
      <c r="D186" s="108" t="s">
        <v>4566</v>
      </c>
      <c r="E186" s="109" t="s">
        <v>63</v>
      </c>
      <c r="G186" s="117" t="s">
        <v>46</v>
      </c>
      <c r="H186" s="117" t="s">
        <v>46</v>
      </c>
      <c r="I186" s="117" t="s">
        <v>46</v>
      </c>
      <c r="J186" s="117" t="s">
        <v>46</v>
      </c>
      <c r="K186" s="117" t="s">
        <v>46</v>
      </c>
      <c r="L186" s="108" t="s">
        <v>46</v>
      </c>
      <c r="M186" s="108" t="s">
        <v>46</v>
      </c>
      <c r="N186" s="109">
        <v>58</v>
      </c>
      <c r="O186" s="108" t="s">
        <v>46</v>
      </c>
      <c r="P186" s="108" t="s">
        <v>46</v>
      </c>
      <c r="Q186" s="108" t="s">
        <v>46</v>
      </c>
      <c r="R186" s="108" t="s">
        <v>46</v>
      </c>
      <c r="S186" s="109">
        <v>58</v>
      </c>
      <c r="T186" s="108" t="s">
        <v>46</v>
      </c>
      <c r="U186" s="108" t="s">
        <v>46</v>
      </c>
      <c r="V186" s="108" t="s">
        <v>46</v>
      </c>
      <c r="W186" s="108" t="s">
        <v>46</v>
      </c>
      <c r="X186" s="108" t="s">
        <v>46</v>
      </c>
      <c r="Y186" s="108" t="s">
        <v>46</v>
      </c>
      <c r="Z186" s="108" t="s">
        <v>46</v>
      </c>
      <c r="AA186" s="108" t="s">
        <v>46</v>
      </c>
      <c r="AB186" s="108" t="s">
        <v>46</v>
      </c>
      <c r="AC186" s="108" t="s">
        <v>46</v>
      </c>
      <c r="AD186" s="108" t="s">
        <v>46</v>
      </c>
      <c r="AE186" s="108" t="s">
        <v>46</v>
      </c>
      <c r="AF186" s="108" t="s">
        <v>46</v>
      </c>
      <c r="AG186" s="108" t="s">
        <v>46</v>
      </c>
    </row>
    <row r="187" spans="1:33">
      <c r="A187" s="108" t="s">
        <v>220</v>
      </c>
      <c r="B187" s="108">
        <v>2018</v>
      </c>
      <c r="C187" s="112" t="s">
        <v>294</v>
      </c>
      <c r="D187" s="108" t="s">
        <v>4566</v>
      </c>
      <c r="E187" s="108" t="s">
        <v>221</v>
      </c>
      <c r="F187" s="108"/>
      <c r="G187" s="117" t="s">
        <v>46</v>
      </c>
      <c r="H187" s="117" t="s">
        <v>222</v>
      </c>
      <c r="I187" s="117" t="s">
        <v>46</v>
      </c>
      <c r="J187" s="117" t="s">
        <v>46</v>
      </c>
      <c r="K187" s="117" t="s">
        <v>46</v>
      </c>
      <c r="L187" s="108" t="s">
        <v>46</v>
      </c>
      <c r="M187" s="108" t="s">
        <v>46</v>
      </c>
      <c r="N187" s="108" t="s">
        <v>46</v>
      </c>
      <c r="O187" s="108">
        <v>45</v>
      </c>
      <c r="P187" s="108" t="s">
        <v>46</v>
      </c>
      <c r="Q187" s="108" t="s">
        <v>46</v>
      </c>
      <c r="R187" s="108" t="s">
        <v>46</v>
      </c>
      <c r="S187" s="108" t="s">
        <v>46</v>
      </c>
      <c r="T187" s="108" t="s">
        <v>46</v>
      </c>
      <c r="U187" s="108">
        <v>45</v>
      </c>
      <c r="V187" s="108" t="s">
        <v>46</v>
      </c>
      <c r="W187" s="108" t="s">
        <v>46</v>
      </c>
      <c r="X187" s="108" t="s">
        <v>46</v>
      </c>
      <c r="Y187" s="108" t="s">
        <v>46</v>
      </c>
      <c r="Z187" s="108" t="s">
        <v>46</v>
      </c>
      <c r="AA187" s="108" t="s">
        <v>46</v>
      </c>
      <c r="AB187" s="108" t="s">
        <v>46</v>
      </c>
      <c r="AC187" s="108" t="s">
        <v>46</v>
      </c>
      <c r="AD187" s="108" t="s">
        <v>46</v>
      </c>
      <c r="AE187" s="108" t="s">
        <v>46</v>
      </c>
      <c r="AF187" s="108" t="s">
        <v>46</v>
      </c>
      <c r="AG187" s="108" t="s">
        <v>46</v>
      </c>
    </row>
    <row r="188" spans="1:33">
      <c r="A188" s="109" t="s">
        <v>293</v>
      </c>
      <c r="B188" s="109">
        <v>1974</v>
      </c>
      <c r="C188" s="115" t="s">
        <v>281</v>
      </c>
      <c r="D188" s="108" t="s">
        <v>4566</v>
      </c>
      <c r="E188" s="109" t="s">
        <v>63</v>
      </c>
      <c r="G188" s="117" t="s">
        <v>46</v>
      </c>
      <c r="H188" s="117" t="s">
        <v>46</v>
      </c>
      <c r="I188" s="117" t="s">
        <v>46</v>
      </c>
      <c r="J188" s="117" t="s">
        <v>46</v>
      </c>
      <c r="K188" s="117" t="s">
        <v>46</v>
      </c>
      <c r="L188" s="108" t="s">
        <v>46</v>
      </c>
      <c r="M188" s="108" t="s">
        <v>46</v>
      </c>
      <c r="N188" s="108" t="s">
        <v>46</v>
      </c>
      <c r="O188" s="109">
        <v>60</v>
      </c>
      <c r="P188" s="108" t="s">
        <v>46</v>
      </c>
      <c r="Q188" s="108" t="s">
        <v>46</v>
      </c>
      <c r="R188" s="108" t="s">
        <v>46</v>
      </c>
      <c r="S188" s="108" t="s">
        <v>46</v>
      </c>
      <c r="T188" s="108" t="s">
        <v>46</v>
      </c>
      <c r="U188" s="109">
        <v>60</v>
      </c>
      <c r="V188" s="108" t="s">
        <v>46</v>
      </c>
      <c r="W188" s="108" t="s">
        <v>46</v>
      </c>
      <c r="X188" s="108" t="s">
        <v>46</v>
      </c>
      <c r="Y188" s="108" t="s">
        <v>46</v>
      </c>
      <c r="Z188" s="108" t="s">
        <v>46</v>
      </c>
      <c r="AA188" s="108" t="s">
        <v>46</v>
      </c>
      <c r="AB188" s="108" t="s">
        <v>46</v>
      </c>
      <c r="AC188" s="108" t="s">
        <v>46</v>
      </c>
      <c r="AD188" s="108" t="s">
        <v>46</v>
      </c>
      <c r="AE188" s="108" t="s">
        <v>46</v>
      </c>
      <c r="AF188" s="108" t="s">
        <v>46</v>
      </c>
      <c r="AG188" s="108" t="s">
        <v>46</v>
      </c>
    </row>
    <row r="189" spans="1:33">
      <c r="A189" s="108" t="s">
        <v>211</v>
      </c>
      <c r="B189" s="108">
        <v>2005</v>
      </c>
      <c r="C189" s="110" t="s">
        <v>212</v>
      </c>
      <c r="D189" s="108" t="s">
        <v>4566</v>
      </c>
      <c r="E189" s="108" t="s">
        <v>46</v>
      </c>
      <c r="F189" s="108"/>
      <c r="G189" s="117" t="s">
        <v>46</v>
      </c>
      <c r="H189" s="117" t="s">
        <v>46</v>
      </c>
      <c r="I189" s="117" t="s">
        <v>46</v>
      </c>
      <c r="J189" s="117" t="s">
        <v>46</v>
      </c>
      <c r="K189" s="117" t="s">
        <v>46</v>
      </c>
      <c r="L189" s="108">
        <v>75</v>
      </c>
      <c r="M189" s="108" t="s">
        <v>46</v>
      </c>
      <c r="N189" s="108" t="s">
        <v>46</v>
      </c>
      <c r="O189" s="108" t="s">
        <v>46</v>
      </c>
      <c r="P189" s="108" t="s">
        <v>46</v>
      </c>
      <c r="Q189" s="108" t="s">
        <v>46</v>
      </c>
      <c r="R189" s="108" t="s">
        <v>46</v>
      </c>
      <c r="S189" s="108" t="s">
        <v>46</v>
      </c>
      <c r="T189" s="108" t="s">
        <v>46</v>
      </c>
      <c r="U189" s="108" t="s">
        <v>46</v>
      </c>
      <c r="V189" s="108" t="s">
        <v>46</v>
      </c>
      <c r="W189" s="108" t="s">
        <v>46</v>
      </c>
      <c r="X189" s="108" t="s">
        <v>46</v>
      </c>
      <c r="Y189" s="108" t="s">
        <v>46</v>
      </c>
      <c r="Z189" s="108" t="s">
        <v>46</v>
      </c>
      <c r="AA189" s="108" t="s">
        <v>46</v>
      </c>
      <c r="AB189" s="108" t="s">
        <v>46</v>
      </c>
      <c r="AC189" s="108" t="s">
        <v>46</v>
      </c>
      <c r="AD189" s="108" t="s">
        <v>46</v>
      </c>
      <c r="AE189" s="108" t="s">
        <v>46</v>
      </c>
      <c r="AF189" s="108" t="s">
        <v>46</v>
      </c>
      <c r="AG189" s="108" t="s">
        <v>46</v>
      </c>
    </row>
    <row r="190" spans="1:33">
      <c r="A190" s="108" t="s">
        <v>211</v>
      </c>
      <c r="B190" s="108">
        <v>2005</v>
      </c>
      <c r="C190" s="110" t="s">
        <v>212</v>
      </c>
      <c r="D190" s="108" t="s">
        <v>4566</v>
      </c>
      <c r="E190" s="108" t="s">
        <v>46</v>
      </c>
      <c r="F190" s="108"/>
      <c r="G190" s="117" t="s">
        <v>46</v>
      </c>
      <c r="H190" s="117" t="s">
        <v>46</v>
      </c>
      <c r="I190" s="117" t="s">
        <v>46</v>
      </c>
      <c r="J190" s="117" t="s">
        <v>46</v>
      </c>
      <c r="K190" s="117" t="s">
        <v>46</v>
      </c>
      <c r="L190" s="108">
        <v>30</v>
      </c>
      <c r="M190" s="108" t="s">
        <v>46</v>
      </c>
      <c r="N190" s="108" t="s">
        <v>46</v>
      </c>
      <c r="O190" s="108" t="s">
        <v>46</v>
      </c>
      <c r="P190" s="108" t="s">
        <v>46</v>
      </c>
      <c r="Q190" s="108" t="s">
        <v>46</v>
      </c>
      <c r="R190" s="108" t="s">
        <v>46</v>
      </c>
      <c r="S190" s="108" t="s">
        <v>46</v>
      </c>
      <c r="T190" s="108" t="s">
        <v>46</v>
      </c>
      <c r="U190" s="108" t="s">
        <v>46</v>
      </c>
      <c r="V190" s="108" t="s">
        <v>46</v>
      </c>
      <c r="W190" s="108" t="s">
        <v>46</v>
      </c>
      <c r="X190" s="108" t="s">
        <v>46</v>
      </c>
      <c r="Y190" s="108" t="s">
        <v>46</v>
      </c>
      <c r="Z190" s="108" t="s">
        <v>46</v>
      </c>
      <c r="AA190" s="108" t="s">
        <v>46</v>
      </c>
      <c r="AB190" s="108" t="s">
        <v>46</v>
      </c>
      <c r="AC190" s="108" t="s">
        <v>46</v>
      </c>
      <c r="AD190" s="108" t="s">
        <v>46</v>
      </c>
      <c r="AE190" s="108" t="s">
        <v>46</v>
      </c>
      <c r="AF190" s="108" t="s">
        <v>46</v>
      </c>
      <c r="AG190" s="108" t="s">
        <v>46</v>
      </c>
    </row>
    <row r="191" spans="1:33">
      <c r="A191" s="108" t="s">
        <v>213</v>
      </c>
      <c r="B191" s="108">
        <v>2011</v>
      </c>
      <c r="C191" s="108" t="s">
        <v>214</v>
      </c>
      <c r="D191" s="108" t="s">
        <v>4566</v>
      </c>
      <c r="E191" s="108" t="s">
        <v>254</v>
      </c>
      <c r="F191" s="108"/>
      <c r="G191" s="117" t="s">
        <v>46</v>
      </c>
      <c r="H191" s="117" t="s">
        <v>46</v>
      </c>
      <c r="I191" s="117" t="s">
        <v>46</v>
      </c>
      <c r="J191" s="117" t="s">
        <v>46</v>
      </c>
      <c r="K191" s="117" t="s">
        <v>46</v>
      </c>
      <c r="L191" s="108" t="s">
        <v>46</v>
      </c>
      <c r="M191" s="108" t="s">
        <v>46</v>
      </c>
      <c r="N191" s="108" t="s">
        <v>46</v>
      </c>
      <c r="O191" s="108" t="s">
        <v>46</v>
      </c>
      <c r="P191" s="108" t="s">
        <v>46</v>
      </c>
      <c r="Q191" s="108" t="s">
        <v>46</v>
      </c>
      <c r="R191" s="108" t="s">
        <v>46</v>
      </c>
      <c r="S191" s="108" t="s">
        <v>46</v>
      </c>
      <c r="T191" s="108" t="s">
        <v>46</v>
      </c>
      <c r="U191" s="108" t="s">
        <v>46</v>
      </c>
      <c r="V191" s="108" t="s">
        <v>46</v>
      </c>
      <c r="W191" s="108" t="s">
        <v>46</v>
      </c>
      <c r="X191" s="108" t="s">
        <v>46</v>
      </c>
      <c r="Y191" s="108" t="s">
        <v>46</v>
      </c>
      <c r="Z191" s="108" t="s">
        <v>46</v>
      </c>
      <c r="AA191" s="108" t="s">
        <v>46</v>
      </c>
      <c r="AB191" s="108" t="s">
        <v>46</v>
      </c>
      <c r="AC191" s="108" t="s">
        <v>46</v>
      </c>
      <c r="AD191" s="108" t="s">
        <v>46</v>
      </c>
      <c r="AE191" s="108" t="s">
        <v>46</v>
      </c>
      <c r="AF191" s="108">
        <v>55</v>
      </c>
      <c r="AG191" s="108" t="s">
        <v>46</v>
      </c>
    </row>
    <row r="192" spans="1:33">
      <c r="A192" s="108" t="s">
        <v>199</v>
      </c>
      <c r="B192" s="108">
        <v>2010</v>
      </c>
      <c r="C192" s="108" t="s">
        <v>295</v>
      </c>
      <c r="D192" s="108" t="s">
        <v>4566</v>
      </c>
      <c r="E192" s="108" t="s">
        <v>254</v>
      </c>
      <c r="F192" s="108"/>
      <c r="G192" s="117" t="s">
        <v>46</v>
      </c>
      <c r="H192" s="117" t="s">
        <v>46</v>
      </c>
      <c r="I192" s="117" t="s">
        <v>46</v>
      </c>
      <c r="J192" s="117" t="s">
        <v>46</v>
      </c>
      <c r="K192" s="117" t="s">
        <v>46</v>
      </c>
      <c r="L192" s="108" t="s">
        <v>46</v>
      </c>
      <c r="M192" s="108" t="s">
        <v>46</v>
      </c>
      <c r="N192" s="108" t="s">
        <v>46</v>
      </c>
      <c r="O192" s="108" t="s">
        <v>46</v>
      </c>
      <c r="P192" s="108" t="s">
        <v>46</v>
      </c>
      <c r="Q192" s="108" t="s">
        <v>46</v>
      </c>
      <c r="R192" s="108" t="s">
        <v>46</v>
      </c>
      <c r="S192" s="108" t="s">
        <v>46</v>
      </c>
      <c r="T192" s="108" t="s">
        <v>46</v>
      </c>
      <c r="U192" s="108" t="s">
        <v>46</v>
      </c>
      <c r="V192" s="108" t="s">
        <v>46</v>
      </c>
      <c r="W192" s="108" t="s">
        <v>46</v>
      </c>
      <c r="X192" s="108" t="s">
        <v>46</v>
      </c>
      <c r="Y192" s="108" t="s">
        <v>46</v>
      </c>
      <c r="Z192" s="108" t="s">
        <v>46</v>
      </c>
      <c r="AA192" s="108" t="s">
        <v>46</v>
      </c>
      <c r="AB192" s="108" t="s">
        <v>46</v>
      </c>
      <c r="AC192" s="108" t="s">
        <v>46</v>
      </c>
      <c r="AD192" s="108" t="s">
        <v>46</v>
      </c>
      <c r="AE192" s="108" t="s">
        <v>46</v>
      </c>
      <c r="AF192" s="108" t="s">
        <v>296</v>
      </c>
      <c r="AG192" s="108" t="s">
        <v>46</v>
      </c>
    </row>
    <row r="193" spans="1:33">
      <c r="A193" s="108" t="s">
        <v>223</v>
      </c>
      <c r="B193" s="108" t="s">
        <v>46</v>
      </c>
      <c r="C193" s="108" t="s">
        <v>224</v>
      </c>
      <c r="D193" s="108" t="s">
        <v>4566</v>
      </c>
      <c r="E193" s="108" t="s">
        <v>206</v>
      </c>
      <c r="F193" s="108"/>
      <c r="G193" s="117" t="s">
        <v>46</v>
      </c>
      <c r="H193" s="117" t="s">
        <v>46</v>
      </c>
      <c r="I193" s="120" t="s">
        <v>297</v>
      </c>
      <c r="J193" s="117" t="s">
        <v>46</v>
      </c>
      <c r="K193" s="117" t="s">
        <v>298</v>
      </c>
      <c r="L193" s="108" t="s">
        <v>46</v>
      </c>
      <c r="M193" s="108" t="s">
        <v>46</v>
      </c>
      <c r="N193" s="108" t="s">
        <v>46</v>
      </c>
      <c r="O193" s="108" t="s">
        <v>46</v>
      </c>
      <c r="P193" s="108" t="s">
        <v>46</v>
      </c>
      <c r="Q193" s="108" t="s">
        <v>46</v>
      </c>
      <c r="R193" s="108" t="s">
        <v>46</v>
      </c>
      <c r="S193" s="108" t="s">
        <v>46</v>
      </c>
      <c r="T193" s="108" t="s">
        <v>46</v>
      </c>
      <c r="U193" s="108" t="s">
        <v>46</v>
      </c>
      <c r="V193" s="108" t="s">
        <v>46</v>
      </c>
      <c r="W193" s="108" t="s">
        <v>46</v>
      </c>
      <c r="X193" s="108" t="s">
        <v>46</v>
      </c>
      <c r="Y193" s="108" t="s">
        <v>46</v>
      </c>
      <c r="Z193" s="108" t="s">
        <v>46</v>
      </c>
      <c r="AA193" s="108" t="s">
        <v>46</v>
      </c>
      <c r="AB193" s="108" t="s">
        <v>46</v>
      </c>
      <c r="AC193" s="108" t="s">
        <v>46</v>
      </c>
      <c r="AD193" s="108" t="s">
        <v>46</v>
      </c>
      <c r="AE193" s="108" t="s">
        <v>46</v>
      </c>
      <c r="AF193" s="108" t="s">
        <v>46</v>
      </c>
      <c r="AG193" s="108" t="s">
        <v>46</v>
      </c>
    </row>
    <row r="194" spans="1:33">
      <c r="A194" s="108" t="s">
        <v>299</v>
      </c>
      <c r="B194" s="108">
        <v>2007</v>
      </c>
      <c r="C194" s="110" t="s">
        <v>300</v>
      </c>
      <c r="D194" s="108" t="s">
        <v>4566</v>
      </c>
      <c r="E194" s="108" t="s">
        <v>221</v>
      </c>
      <c r="F194" s="108"/>
      <c r="G194" s="108" t="s">
        <v>46</v>
      </c>
      <c r="H194" s="108" t="s">
        <v>46</v>
      </c>
      <c r="I194" s="108" t="s">
        <v>46</v>
      </c>
      <c r="J194" s="108" t="s">
        <v>46</v>
      </c>
      <c r="K194" s="108" t="s">
        <v>46</v>
      </c>
      <c r="L194" s="108" t="s">
        <v>46</v>
      </c>
      <c r="M194" s="108" t="s">
        <v>46</v>
      </c>
      <c r="N194" s="108" t="s">
        <v>46</v>
      </c>
      <c r="O194" s="108" t="s">
        <v>46</v>
      </c>
      <c r="P194" s="108" t="s">
        <v>46</v>
      </c>
      <c r="Q194" s="108" t="s">
        <v>46</v>
      </c>
      <c r="R194" s="108" t="s">
        <v>46</v>
      </c>
      <c r="S194" s="108" t="s">
        <v>46</v>
      </c>
      <c r="T194" s="108" t="s">
        <v>46</v>
      </c>
      <c r="U194" s="108" t="s">
        <v>46</v>
      </c>
      <c r="V194" s="108" t="s">
        <v>46</v>
      </c>
      <c r="W194" s="108" t="s">
        <v>46</v>
      </c>
      <c r="X194" s="108" t="s">
        <v>46</v>
      </c>
      <c r="Y194" s="108" t="s">
        <v>46</v>
      </c>
      <c r="Z194" s="108" t="s">
        <v>46</v>
      </c>
      <c r="AA194" s="108" t="s">
        <v>46</v>
      </c>
      <c r="AB194" s="108">
        <v>97</v>
      </c>
      <c r="AC194" s="108" t="s">
        <v>46</v>
      </c>
      <c r="AD194" s="108" t="s">
        <v>46</v>
      </c>
      <c r="AE194" s="108" t="s">
        <v>46</v>
      </c>
      <c r="AF194" s="108" t="s">
        <v>46</v>
      </c>
      <c r="AG194" s="108" t="s">
        <v>46</v>
      </c>
    </row>
    <row r="195" spans="1:33">
      <c r="A195" s="109" t="s">
        <v>57</v>
      </c>
      <c r="B195" s="109">
        <v>1986</v>
      </c>
      <c r="C195" s="110" t="s">
        <v>58</v>
      </c>
      <c r="D195" s="108" t="s">
        <v>4566</v>
      </c>
      <c r="E195" s="109" t="s">
        <v>63</v>
      </c>
      <c r="G195" s="117" t="s">
        <v>46</v>
      </c>
      <c r="H195" s="117" t="s">
        <v>46</v>
      </c>
      <c r="I195" s="117" t="s">
        <v>46</v>
      </c>
      <c r="J195" s="117" t="s">
        <v>46</v>
      </c>
      <c r="K195" s="117" t="s">
        <v>46</v>
      </c>
      <c r="L195" s="108" t="s">
        <v>46</v>
      </c>
      <c r="M195" s="108" t="s">
        <v>46</v>
      </c>
      <c r="N195" s="108" t="s">
        <v>46</v>
      </c>
      <c r="O195" s="108" t="s">
        <v>46</v>
      </c>
      <c r="P195" s="108" t="s">
        <v>46</v>
      </c>
      <c r="Q195" s="108" t="s">
        <v>46</v>
      </c>
      <c r="R195" s="108" t="s">
        <v>46</v>
      </c>
      <c r="S195" s="108" t="s">
        <v>46</v>
      </c>
      <c r="T195" s="108" t="s">
        <v>46</v>
      </c>
      <c r="U195" s="108" t="s">
        <v>46</v>
      </c>
      <c r="V195" s="108" t="s">
        <v>46</v>
      </c>
      <c r="W195" s="109">
        <v>24</v>
      </c>
      <c r="X195" s="108" t="s">
        <v>46</v>
      </c>
      <c r="Y195" s="108" t="s">
        <v>46</v>
      </c>
      <c r="Z195" s="108" t="s">
        <v>46</v>
      </c>
      <c r="AA195" s="108" t="s">
        <v>46</v>
      </c>
      <c r="AB195" s="108" t="s">
        <v>46</v>
      </c>
      <c r="AC195" s="108" t="s">
        <v>46</v>
      </c>
      <c r="AD195" s="108" t="s">
        <v>46</v>
      </c>
      <c r="AE195" s="108" t="s">
        <v>46</v>
      </c>
      <c r="AF195" s="108" t="s">
        <v>46</v>
      </c>
      <c r="AG195" s="108" t="s">
        <v>46</v>
      </c>
    </row>
    <row r="196" spans="1:33">
      <c r="A196" s="109" t="s">
        <v>57</v>
      </c>
      <c r="B196" s="109">
        <v>1986</v>
      </c>
      <c r="C196" s="110" t="s">
        <v>58</v>
      </c>
      <c r="D196" s="108" t="s">
        <v>4566</v>
      </c>
      <c r="E196" s="109" t="s">
        <v>63</v>
      </c>
      <c r="G196" s="117" t="s">
        <v>46</v>
      </c>
      <c r="H196" s="117" t="s">
        <v>46</v>
      </c>
      <c r="I196" s="117" t="s">
        <v>46</v>
      </c>
      <c r="J196" s="117" t="s">
        <v>46</v>
      </c>
      <c r="K196" s="117" t="s">
        <v>46</v>
      </c>
      <c r="L196" s="108" t="s">
        <v>46</v>
      </c>
      <c r="M196" s="108" t="s">
        <v>46</v>
      </c>
      <c r="N196" s="108" t="s">
        <v>46</v>
      </c>
      <c r="O196" s="108" t="s">
        <v>46</v>
      </c>
      <c r="P196" s="108" t="s">
        <v>46</v>
      </c>
      <c r="Q196" s="108" t="s">
        <v>46</v>
      </c>
      <c r="R196" s="108" t="s">
        <v>46</v>
      </c>
      <c r="S196" s="108" t="s">
        <v>46</v>
      </c>
      <c r="T196" s="108" t="s">
        <v>46</v>
      </c>
      <c r="U196" s="108" t="s">
        <v>46</v>
      </c>
      <c r="V196" s="108" t="s">
        <v>46</v>
      </c>
      <c r="W196" s="109">
        <v>28</v>
      </c>
      <c r="X196" s="108" t="s">
        <v>46</v>
      </c>
      <c r="Y196" s="108" t="s">
        <v>46</v>
      </c>
      <c r="Z196" s="108" t="s">
        <v>46</v>
      </c>
      <c r="AA196" s="108" t="s">
        <v>46</v>
      </c>
      <c r="AB196" s="108" t="s">
        <v>46</v>
      </c>
      <c r="AC196" s="108" t="s">
        <v>46</v>
      </c>
      <c r="AD196" s="108" t="s">
        <v>46</v>
      </c>
      <c r="AE196" s="108" t="s">
        <v>46</v>
      </c>
      <c r="AF196" s="108" t="s">
        <v>46</v>
      </c>
      <c r="AG196" s="108" t="s">
        <v>46</v>
      </c>
    </row>
    <row r="197" spans="1:33">
      <c r="A197" s="108" t="s">
        <v>226</v>
      </c>
      <c r="B197" s="108">
        <v>2018</v>
      </c>
      <c r="C197" s="110" t="s">
        <v>227</v>
      </c>
      <c r="D197" s="108" t="s">
        <v>4566</v>
      </c>
      <c r="E197" s="108" t="s">
        <v>60</v>
      </c>
      <c r="F197" s="108"/>
      <c r="G197" s="117" t="s">
        <v>46</v>
      </c>
      <c r="H197" s="117" t="s">
        <v>46</v>
      </c>
      <c r="I197" s="117" t="s">
        <v>301</v>
      </c>
      <c r="J197" s="117" t="s">
        <v>46</v>
      </c>
      <c r="K197" s="117">
        <v>130</v>
      </c>
      <c r="L197" s="108" t="s">
        <v>46</v>
      </c>
      <c r="M197" s="108" t="s">
        <v>46</v>
      </c>
      <c r="N197" s="108" t="s">
        <v>46</v>
      </c>
      <c r="O197" s="108" t="s">
        <v>46</v>
      </c>
      <c r="P197" s="108" t="s">
        <v>46</v>
      </c>
      <c r="Q197" s="108" t="s">
        <v>46</v>
      </c>
      <c r="R197" s="108" t="s">
        <v>46</v>
      </c>
      <c r="S197" s="108" t="s">
        <v>46</v>
      </c>
      <c r="T197" s="108" t="s">
        <v>46</v>
      </c>
      <c r="U197" s="108" t="s">
        <v>46</v>
      </c>
      <c r="V197" s="108" t="s">
        <v>46</v>
      </c>
      <c r="W197" s="108" t="s">
        <v>46</v>
      </c>
      <c r="X197" s="108" t="s">
        <v>46</v>
      </c>
      <c r="Y197" s="108" t="s">
        <v>46</v>
      </c>
      <c r="Z197" s="108" t="s">
        <v>46</v>
      </c>
      <c r="AA197" s="108" t="s">
        <v>46</v>
      </c>
      <c r="AB197" s="108" t="s">
        <v>46</v>
      </c>
      <c r="AC197" s="108" t="s">
        <v>46</v>
      </c>
      <c r="AD197" s="108" t="s">
        <v>46</v>
      </c>
      <c r="AE197" s="108" t="s">
        <v>46</v>
      </c>
      <c r="AF197" s="108" t="s">
        <v>46</v>
      </c>
      <c r="AG197" s="108" t="s">
        <v>46</v>
      </c>
    </row>
    <row r="198" spans="1:33">
      <c r="A198" s="108" t="s">
        <v>226</v>
      </c>
      <c r="B198" s="108">
        <v>2018</v>
      </c>
      <c r="C198" s="110" t="s">
        <v>227</v>
      </c>
      <c r="D198" s="108" t="s">
        <v>4566</v>
      </c>
      <c r="E198" s="108" t="s">
        <v>60</v>
      </c>
      <c r="F198" s="108"/>
      <c r="G198" s="117" t="s">
        <v>46</v>
      </c>
      <c r="H198" s="117" t="s">
        <v>46</v>
      </c>
      <c r="I198" s="117" t="s">
        <v>302</v>
      </c>
      <c r="J198" s="117" t="s">
        <v>46</v>
      </c>
      <c r="K198" s="117">
        <v>100</v>
      </c>
      <c r="L198" s="108" t="s">
        <v>46</v>
      </c>
      <c r="M198" s="108" t="s">
        <v>46</v>
      </c>
      <c r="N198" s="108" t="s">
        <v>46</v>
      </c>
      <c r="O198" s="108" t="s">
        <v>46</v>
      </c>
      <c r="P198" s="108" t="s">
        <v>46</v>
      </c>
      <c r="Q198" s="108" t="s">
        <v>46</v>
      </c>
      <c r="R198" s="108" t="s">
        <v>46</v>
      </c>
      <c r="S198" s="108" t="s">
        <v>46</v>
      </c>
      <c r="T198" s="108" t="s">
        <v>46</v>
      </c>
      <c r="U198" s="108" t="s">
        <v>46</v>
      </c>
      <c r="V198" s="108" t="s">
        <v>46</v>
      </c>
      <c r="W198" s="108" t="s">
        <v>46</v>
      </c>
      <c r="X198" s="108" t="s">
        <v>46</v>
      </c>
      <c r="Y198" s="108" t="s">
        <v>46</v>
      </c>
      <c r="Z198" s="108" t="s">
        <v>46</v>
      </c>
      <c r="AA198" s="108" t="s">
        <v>46</v>
      </c>
      <c r="AB198" s="108" t="s">
        <v>46</v>
      </c>
      <c r="AC198" s="108" t="s">
        <v>46</v>
      </c>
      <c r="AD198" s="108" t="s">
        <v>46</v>
      </c>
      <c r="AE198" s="108" t="s">
        <v>46</v>
      </c>
      <c r="AF198" s="108" t="s">
        <v>46</v>
      </c>
      <c r="AG198" s="108" t="s">
        <v>46</v>
      </c>
    </row>
    <row r="199" spans="1:33">
      <c r="A199" s="108" t="s">
        <v>226</v>
      </c>
      <c r="B199" s="108">
        <v>2018</v>
      </c>
      <c r="C199" s="110" t="s">
        <v>227</v>
      </c>
      <c r="D199" s="108" t="s">
        <v>4566</v>
      </c>
      <c r="E199" s="108" t="s">
        <v>60</v>
      </c>
      <c r="F199" s="108"/>
      <c r="G199" s="117" t="s">
        <v>46</v>
      </c>
      <c r="H199" s="117" t="s">
        <v>303</v>
      </c>
      <c r="I199" s="117" t="s">
        <v>92</v>
      </c>
      <c r="J199" s="117" t="s">
        <v>46</v>
      </c>
      <c r="K199" s="117">
        <v>20</v>
      </c>
      <c r="L199" s="108" t="s">
        <v>46</v>
      </c>
      <c r="M199" s="108" t="s">
        <v>46</v>
      </c>
      <c r="N199" s="108" t="s">
        <v>46</v>
      </c>
      <c r="O199" s="108" t="s">
        <v>46</v>
      </c>
      <c r="P199" s="108" t="s">
        <v>46</v>
      </c>
      <c r="Q199" s="108" t="s">
        <v>46</v>
      </c>
      <c r="R199" s="108" t="s">
        <v>46</v>
      </c>
      <c r="S199" s="108" t="s">
        <v>46</v>
      </c>
      <c r="T199" s="108" t="s">
        <v>46</v>
      </c>
      <c r="U199" s="108" t="s">
        <v>46</v>
      </c>
      <c r="V199" s="108" t="s">
        <v>46</v>
      </c>
      <c r="W199" s="108" t="s">
        <v>46</v>
      </c>
      <c r="X199" s="108" t="s">
        <v>46</v>
      </c>
      <c r="Y199" s="108" t="s">
        <v>46</v>
      </c>
      <c r="Z199" s="108" t="s">
        <v>46</v>
      </c>
      <c r="AA199" s="108" t="s">
        <v>46</v>
      </c>
      <c r="AB199" s="108" t="s">
        <v>46</v>
      </c>
      <c r="AC199" s="108" t="s">
        <v>46</v>
      </c>
      <c r="AD199" s="108" t="s">
        <v>46</v>
      </c>
      <c r="AE199" s="108" t="s">
        <v>46</v>
      </c>
      <c r="AF199" s="108" t="s">
        <v>46</v>
      </c>
      <c r="AG199" s="108" t="s">
        <v>46</v>
      </c>
    </row>
    <row r="200" spans="1:33">
      <c r="A200" s="108" t="s">
        <v>226</v>
      </c>
      <c r="B200" s="108">
        <v>2018</v>
      </c>
      <c r="C200" s="110" t="s">
        <v>227</v>
      </c>
      <c r="D200" s="108" t="s">
        <v>4566</v>
      </c>
      <c r="E200" s="108" t="s">
        <v>60</v>
      </c>
      <c r="F200" s="108"/>
      <c r="G200" s="117" t="s">
        <v>46</v>
      </c>
      <c r="H200" s="117" t="s">
        <v>304</v>
      </c>
      <c r="I200" s="117" t="s">
        <v>305</v>
      </c>
      <c r="J200" s="117" t="s">
        <v>46</v>
      </c>
      <c r="K200" s="117">
        <v>90</v>
      </c>
      <c r="L200" s="108" t="s">
        <v>46</v>
      </c>
      <c r="M200" s="108" t="s">
        <v>46</v>
      </c>
      <c r="N200" s="108" t="s">
        <v>46</v>
      </c>
      <c r="O200" s="108" t="s">
        <v>46</v>
      </c>
      <c r="P200" s="108" t="s">
        <v>46</v>
      </c>
      <c r="Q200" s="108" t="s">
        <v>46</v>
      </c>
      <c r="R200" s="108" t="s">
        <v>46</v>
      </c>
      <c r="S200" s="108" t="s">
        <v>46</v>
      </c>
      <c r="T200" s="108" t="s">
        <v>46</v>
      </c>
      <c r="U200" s="108" t="s">
        <v>46</v>
      </c>
      <c r="V200" s="108" t="s">
        <v>46</v>
      </c>
      <c r="W200" s="108" t="s">
        <v>46</v>
      </c>
      <c r="X200" s="108" t="s">
        <v>46</v>
      </c>
      <c r="Y200" s="108" t="s">
        <v>46</v>
      </c>
      <c r="Z200" s="108" t="s">
        <v>46</v>
      </c>
      <c r="AA200" s="108" t="s">
        <v>46</v>
      </c>
      <c r="AB200" s="108" t="s">
        <v>46</v>
      </c>
      <c r="AC200" s="108" t="s">
        <v>46</v>
      </c>
      <c r="AD200" s="108" t="s">
        <v>46</v>
      </c>
      <c r="AE200" s="108" t="s">
        <v>46</v>
      </c>
      <c r="AF200" s="108" t="s">
        <v>46</v>
      </c>
      <c r="AG200" s="108" t="s">
        <v>46</v>
      </c>
    </row>
    <row r="201" spans="1:33">
      <c r="A201" s="108" t="s">
        <v>226</v>
      </c>
      <c r="B201" s="108">
        <v>2018</v>
      </c>
      <c r="C201" s="110" t="s">
        <v>227</v>
      </c>
      <c r="D201" s="108" t="s">
        <v>4566</v>
      </c>
      <c r="E201" s="108" t="s">
        <v>60</v>
      </c>
      <c r="F201" s="108"/>
      <c r="G201" s="117" t="s">
        <v>46</v>
      </c>
      <c r="H201" s="117" t="s">
        <v>46</v>
      </c>
      <c r="I201" s="117" t="s">
        <v>301</v>
      </c>
      <c r="J201" s="117" t="s">
        <v>46</v>
      </c>
      <c r="K201" s="117">
        <v>130</v>
      </c>
      <c r="L201" s="108" t="s">
        <v>46</v>
      </c>
      <c r="M201" s="108" t="s">
        <v>46</v>
      </c>
      <c r="N201" s="108" t="s">
        <v>46</v>
      </c>
      <c r="O201" s="108" t="s">
        <v>46</v>
      </c>
      <c r="P201" s="108" t="s">
        <v>46</v>
      </c>
      <c r="Q201" s="108" t="s">
        <v>46</v>
      </c>
      <c r="R201" s="108" t="s">
        <v>46</v>
      </c>
      <c r="S201" s="108" t="s">
        <v>46</v>
      </c>
      <c r="T201" s="108" t="s">
        <v>46</v>
      </c>
      <c r="U201" s="108" t="s">
        <v>46</v>
      </c>
      <c r="V201" s="108" t="s">
        <v>46</v>
      </c>
      <c r="W201" s="108" t="s">
        <v>46</v>
      </c>
      <c r="X201" s="108" t="s">
        <v>46</v>
      </c>
      <c r="Y201" s="108" t="s">
        <v>46</v>
      </c>
      <c r="Z201" s="108" t="s">
        <v>46</v>
      </c>
      <c r="AA201" s="108" t="s">
        <v>46</v>
      </c>
      <c r="AB201" s="108" t="s">
        <v>46</v>
      </c>
      <c r="AC201" s="108" t="s">
        <v>46</v>
      </c>
      <c r="AD201" s="108" t="s">
        <v>46</v>
      </c>
      <c r="AE201" s="108" t="s">
        <v>46</v>
      </c>
      <c r="AF201" s="108" t="s">
        <v>46</v>
      </c>
      <c r="AG201" s="108" t="s">
        <v>46</v>
      </c>
    </row>
    <row r="202" spans="1:33">
      <c r="A202" s="108" t="s">
        <v>306</v>
      </c>
      <c r="B202" s="108">
        <v>2020</v>
      </c>
      <c r="C202" s="110" t="s">
        <v>307</v>
      </c>
      <c r="D202" s="108" t="s">
        <v>4566</v>
      </c>
      <c r="E202" s="108" t="s">
        <v>46</v>
      </c>
      <c r="F202" s="108"/>
      <c r="G202" s="117" t="s">
        <v>46</v>
      </c>
      <c r="H202" s="117" t="s">
        <v>46</v>
      </c>
      <c r="I202" s="117" t="s">
        <v>46</v>
      </c>
      <c r="J202" s="117" t="s">
        <v>46</v>
      </c>
      <c r="K202" s="117" t="s">
        <v>46</v>
      </c>
      <c r="L202" s="108" t="s">
        <v>46</v>
      </c>
      <c r="M202" s="108" t="s">
        <v>46</v>
      </c>
      <c r="N202" s="108" t="s">
        <v>46</v>
      </c>
      <c r="O202" s="108" t="s">
        <v>46</v>
      </c>
      <c r="P202" s="108" t="s">
        <v>46</v>
      </c>
      <c r="Q202" s="108" t="s">
        <v>46</v>
      </c>
      <c r="R202" s="108" t="s">
        <v>46</v>
      </c>
      <c r="S202" s="108" t="s">
        <v>46</v>
      </c>
      <c r="T202" s="108" t="s">
        <v>46</v>
      </c>
      <c r="U202" s="108" t="s">
        <v>46</v>
      </c>
      <c r="V202" s="108" t="s">
        <v>46</v>
      </c>
      <c r="W202" s="108" t="s">
        <v>46</v>
      </c>
      <c r="X202" s="108" t="s">
        <v>46</v>
      </c>
      <c r="Y202" s="108" t="s">
        <v>46</v>
      </c>
      <c r="Z202" s="108" t="s">
        <v>46</v>
      </c>
      <c r="AA202" s="108" t="s">
        <v>46</v>
      </c>
      <c r="AB202" s="108" t="s">
        <v>46</v>
      </c>
      <c r="AC202" s="108">
        <v>87</v>
      </c>
      <c r="AD202" s="108" t="s">
        <v>46</v>
      </c>
      <c r="AE202" s="108" t="s">
        <v>46</v>
      </c>
      <c r="AF202" s="108" t="s">
        <v>46</v>
      </c>
      <c r="AG202" s="108" t="s">
        <v>46</v>
      </c>
    </row>
    <row r="203" spans="1:33">
      <c r="A203" s="108" t="s">
        <v>308</v>
      </c>
      <c r="B203" s="108">
        <v>2014</v>
      </c>
      <c r="C203" s="108" t="s">
        <v>309</v>
      </c>
      <c r="D203" s="108" t="s">
        <v>4566</v>
      </c>
      <c r="E203" s="108" t="s">
        <v>46</v>
      </c>
      <c r="F203" s="108"/>
      <c r="G203" s="117" t="s">
        <v>46</v>
      </c>
      <c r="H203" s="117" t="s">
        <v>46</v>
      </c>
      <c r="I203" s="117" t="s">
        <v>46</v>
      </c>
      <c r="J203" s="117" t="s">
        <v>46</v>
      </c>
      <c r="K203" s="117" t="s">
        <v>46</v>
      </c>
      <c r="L203" s="108" t="s">
        <v>46</v>
      </c>
      <c r="M203" s="108" t="s">
        <v>46</v>
      </c>
      <c r="N203" s="108" t="s">
        <v>46</v>
      </c>
      <c r="O203" s="108" t="s">
        <v>46</v>
      </c>
      <c r="P203" s="108" t="s">
        <v>46</v>
      </c>
      <c r="Q203" s="108" t="s">
        <v>46</v>
      </c>
      <c r="R203" s="108" t="s">
        <v>46</v>
      </c>
      <c r="S203" s="108" t="s">
        <v>46</v>
      </c>
      <c r="T203" s="108" t="s">
        <v>46</v>
      </c>
      <c r="U203" s="108" t="s">
        <v>46</v>
      </c>
      <c r="V203" s="108" t="s">
        <v>46</v>
      </c>
      <c r="W203" s="108" t="s">
        <v>46</v>
      </c>
      <c r="X203" s="108" t="s">
        <v>46</v>
      </c>
      <c r="Y203" s="108" t="s">
        <v>46</v>
      </c>
      <c r="Z203" s="108" t="s">
        <v>46</v>
      </c>
      <c r="AA203" s="108" t="s">
        <v>46</v>
      </c>
      <c r="AB203" s="108" t="s">
        <v>46</v>
      </c>
      <c r="AC203" s="108" t="s">
        <v>46</v>
      </c>
      <c r="AD203" s="108" t="s">
        <v>46</v>
      </c>
      <c r="AE203" s="108" t="s">
        <v>46</v>
      </c>
      <c r="AF203" s="108" t="s">
        <v>46</v>
      </c>
      <c r="AG203" s="108" t="s">
        <v>46</v>
      </c>
    </row>
    <row r="204" spans="1:33">
      <c r="A204" s="108" t="s">
        <v>235</v>
      </c>
      <c r="B204" s="108">
        <v>1995</v>
      </c>
      <c r="C204" s="110" t="s">
        <v>236</v>
      </c>
      <c r="D204" s="108" t="s">
        <v>4566</v>
      </c>
      <c r="E204" s="108" t="s">
        <v>46</v>
      </c>
      <c r="F204" s="108"/>
      <c r="G204" s="117" t="s">
        <v>46</v>
      </c>
      <c r="H204" s="117" t="s">
        <v>46</v>
      </c>
      <c r="I204" s="117" t="s">
        <v>46</v>
      </c>
      <c r="J204" s="117" t="s">
        <v>46</v>
      </c>
      <c r="K204" s="117" t="s">
        <v>46</v>
      </c>
      <c r="L204" s="108" t="s">
        <v>46</v>
      </c>
      <c r="M204" s="108" t="s">
        <v>46</v>
      </c>
      <c r="N204" s="108" t="s">
        <v>46</v>
      </c>
      <c r="O204" s="108" t="s">
        <v>46</v>
      </c>
      <c r="P204" s="108" t="s">
        <v>46</v>
      </c>
      <c r="Q204" s="108" t="s">
        <v>46</v>
      </c>
      <c r="R204" s="108" t="s">
        <v>46</v>
      </c>
      <c r="S204" s="108" t="s">
        <v>46</v>
      </c>
      <c r="T204" s="108" t="s">
        <v>46</v>
      </c>
      <c r="U204" s="108" t="s">
        <v>46</v>
      </c>
      <c r="V204" s="108" t="s">
        <v>46</v>
      </c>
      <c r="W204" s="108">
        <v>23</v>
      </c>
      <c r="X204" s="108" t="s">
        <v>46</v>
      </c>
      <c r="Y204" s="108" t="s">
        <v>46</v>
      </c>
      <c r="Z204" s="108" t="s">
        <v>46</v>
      </c>
      <c r="AA204" s="108" t="s">
        <v>46</v>
      </c>
      <c r="AB204" s="108" t="s">
        <v>46</v>
      </c>
      <c r="AC204" s="108" t="s">
        <v>46</v>
      </c>
      <c r="AD204" s="108" t="s">
        <v>46</v>
      </c>
      <c r="AE204" s="108" t="s">
        <v>46</v>
      </c>
      <c r="AF204" s="108" t="s">
        <v>46</v>
      </c>
      <c r="AG204" s="108" t="s">
        <v>46</v>
      </c>
    </row>
    <row r="205" spans="1:33">
      <c r="A205" s="108" t="s">
        <v>263</v>
      </c>
      <c r="B205" s="108">
        <v>1988</v>
      </c>
      <c r="C205" s="110" t="s">
        <v>264</v>
      </c>
      <c r="D205" s="108" t="s">
        <v>4566</v>
      </c>
      <c r="E205" s="108" t="s">
        <v>60</v>
      </c>
      <c r="F205" s="108"/>
      <c r="G205" s="117" t="s">
        <v>46</v>
      </c>
      <c r="H205" s="117" t="s">
        <v>46</v>
      </c>
      <c r="I205" s="117" t="s">
        <v>310</v>
      </c>
      <c r="J205" s="117">
        <v>192</v>
      </c>
      <c r="K205" s="117">
        <v>192</v>
      </c>
      <c r="L205" s="108">
        <v>45</v>
      </c>
      <c r="M205" s="108" t="s">
        <v>46</v>
      </c>
      <c r="N205" s="108" t="s">
        <v>46</v>
      </c>
      <c r="O205" s="108" t="s">
        <v>46</v>
      </c>
      <c r="P205" s="108" t="s">
        <v>83</v>
      </c>
      <c r="Q205" s="108" t="s">
        <v>46</v>
      </c>
      <c r="R205" s="108" t="s">
        <v>46</v>
      </c>
      <c r="S205" s="108" t="s">
        <v>46</v>
      </c>
      <c r="T205" s="108" t="s">
        <v>46</v>
      </c>
      <c r="U205" s="108" t="s">
        <v>46</v>
      </c>
      <c r="V205" s="108" t="s">
        <v>46</v>
      </c>
      <c r="W205" s="108" t="s">
        <v>46</v>
      </c>
      <c r="X205" s="108" t="s">
        <v>46</v>
      </c>
      <c r="Y205" s="108" t="s">
        <v>46</v>
      </c>
      <c r="Z205" s="108" t="s">
        <v>46</v>
      </c>
      <c r="AA205" s="108" t="s">
        <v>46</v>
      </c>
      <c r="AB205" s="108" t="s">
        <v>46</v>
      </c>
      <c r="AC205" s="108" t="s">
        <v>46</v>
      </c>
      <c r="AD205" s="108" t="s">
        <v>46</v>
      </c>
      <c r="AE205" s="108" t="s">
        <v>46</v>
      </c>
      <c r="AF205" s="108" t="s">
        <v>46</v>
      </c>
      <c r="AG205" s="108" t="s">
        <v>83</v>
      </c>
    </row>
    <row r="206" spans="1:33">
      <c r="A206" s="108" t="s">
        <v>263</v>
      </c>
      <c r="B206" s="108">
        <v>1988</v>
      </c>
      <c r="C206" s="110" t="s">
        <v>264</v>
      </c>
      <c r="D206" s="108" t="s">
        <v>4566</v>
      </c>
      <c r="E206" s="108" t="s">
        <v>60</v>
      </c>
      <c r="F206" s="108"/>
      <c r="G206" s="117" t="s">
        <v>46</v>
      </c>
      <c r="H206" s="117" t="s">
        <v>46</v>
      </c>
      <c r="I206" s="117" t="s">
        <v>311</v>
      </c>
      <c r="J206" s="117">
        <v>89</v>
      </c>
      <c r="K206" s="117">
        <v>89</v>
      </c>
      <c r="L206" s="108">
        <v>27</v>
      </c>
      <c r="M206" s="108" t="s">
        <v>46</v>
      </c>
      <c r="N206" s="108" t="s">
        <v>46</v>
      </c>
      <c r="O206" s="108" t="s">
        <v>46</v>
      </c>
      <c r="P206" s="108" t="s">
        <v>83</v>
      </c>
      <c r="Q206" s="108" t="s">
        <v>46</v>
      </c>
      <c r="R206" s="108" t="s">
        <v>46</v>
      </c>
      <c r="S206" s="108" t="s">
        <v>46</v>
      </c>
      <c r="T206" s="108" t="s">
        <v>46</v>
      </c>
      <c r="U206" s="108" t="s">
        <v>46</v>
      </c>
      <c r="V206" s="108" t="s">
        <v>46</v>
      </c>
      <c r="W206" s="108" t="s">
        <v>46</v>
      </c>
      <c r="X206" s="108" t="s">
        <v>46</v>
      </c>
      <c r="Y206" s="108" t="s">
        <v>46</v>
      </c>
      <c r="Z206" s="108" t="s">
        <v>46</v>
      </c>
      <c r="AA206" s="108" t="s">
        <v>46</v>
      </c>
      <c r="AB206" s="108" t="s">
        <v>46</v>
      </c>
      <c r="AC206" s="108" t="s">
        <v>46</v>
      </c>
      <c r="AD206" s="108" t="s">
        <v>46</v>
      </c>
      <c r="AE206" s="108" t="s">
        <v>46</v>
      </c>
      <c r="AF206" s="108" t="s">
        <v>46</v>
      </c>
      <c r="AG206" s="108" t="s">
        <v>83</v>
      </c>
    </row>
    <row r="207" spans="1:33">
      <c r="A207" s="108" t="s">
        <v>312</v>
      </c>
      <c r="B207" s="108">
        <v>1995</v>
      </c>
      <c r="C207" s="110" t="s">
        <v>313</v>
      </c>
      <c r="D207" s="108" t="s">
        <v>4566</v>
      </c>
      <c r="E207" s="108" t="s">
        <v>221</v>
      </c>
      <c r="F207" s="108"/>
      <c r="G207" s="117" t="s">
        <v>46</v>
      </c>
      <c r="H207" s="117" t="s">
        <v>46</v>
      </c>
      <c r="I207" s="117" t="s">
        <v>46</v>
      </c>
      <c r="J207" s="117" t="s">
        <v>46</v>
      </c>
      <c r="K207" s="117" t="s">
        <v>46</v>
      </c>
      <c r="L207" s="108" t="s">
        <v>46</v>
      </c>
      <c r="M207" s="108" t="s">
        <v>46</v>
      </c>
      <c r="N207" s="108" t="s">
        <v>46</v>
      </c>
      <c r="O207" s="108" t="s">
        <v>46</v>
      </c>
      <c r="P207" s="108" t="s">
        <v>46</v>
      </c>
      <c r="Q207" s="108" t="s">
        <v>46</v>
      </c>
      <c r="R207" s="108" t="s">
        <v>46</v>
      </c>
      <c r="S207" s="108" t="s">
        <v>46</v>
      </c>
      <c r="T207" s="108" t="s">
        <v>46</v>
      </c>
      <c r="U207" s="108" t="s">
        <v>46</v>
      </c>
      <c r="V207" s="108" t="s">
        <v>46</v>
      </c>
      <c r="W207" s="108" t="s">
        <v>46</v>
      </c>
      <c r="X207" s="108" t="s">
        <v>46</v>
      </c>
      <c r="Y207" s="108" t="s">
        <v>46</v>
      </c>
      <c r="Z207" s="108" t="s">
        <v>46</v>
      </c>
      <c r="AA207" s="108" t="s">
        <v>46</v>
      </c>
      <c r="AB207" s="108" t="s">
        <v>46</v>
      </c>
      <c r="AC207" s="108" t="s">
        <v>46</v>
      </c>
      <c r="AD207" s="108">
        <v>60</v>
      </c>
      <c r="AE207" s="108" t="s">
        <v>46</v>
      </c>
      <c r="AF207" s="108" t="s">
        <v>46</v>
      </c>
      <c r="AG207" s="108" t="s">
        <v>46</v>
      </c>
    </row>
    <row r="208" spans="1:33">
      <c r="A208" s="108" t="s">
        <v>314</v>
      </c>
      <c r="B208" s="108">
        <v>1973</v>
      </c>
      <c r="C208" s="112" t="s">
        <v>315</v>
      </c>
      <c r="D208" s="108" t="s">
        <v>4566</v>
      </c>
      <c r="E208" s="108" t="s">
        <v>221</v>
      </c>
      <c r="F208" s="108"/>
      <c r="G208" s="117" t="s">
        <v>46</v>
      </c>
      <c r="H208" s="117" t="s">
        <v>46</v>
      </c>
      <c r="I208" s="117" t="s">
        <v>46</v>
      </c>
      <c r="J208" s="117" t="s">
        <v>46</v>
      </c>
      <c r="K208" s="117" t="s">
        <v>46</v>
      </c>
      <c r="L208" s="108" t="s">
        <v>46</v>
      </c>
      <c r="M208" s="108" t="s">
        <v>46</v>
      </c>
      <c r="N208" s="108" t="s">
        <v>46</v>
      </c>
      <c r="O208" s="108" t="s">
        <v>46</v>
      </c>
      <c r="P208" s="108" t="s">
        <v>46</v>
      </c>
      <c r="Q208" s="108" t="s">
        <v>46</v>
      </c>
      <c r="R208" s="108" t="s">
        <v>46</v>
      </c>
      <c r="S208" s="108" t="s">
        <v>46</v>
      </c>
      <c r="T208" s="108" t="s">
        <v>46</v>
      </c>
      <c r="U208" s="108" t="s">
        <v>46</v>
      </c>
      <c r="V208" s="108" t="s">
        <v>46</v>
      </c>
      <c r="W208" s="108" t="s">
        <v>46</v>
      </c>
      <c r="X208" s="108" t="s">
        <v>46</v>
      </c>
      <c r="Y208" s="108" t="s">
        <v>46</v>
      </c>
      <c r="Z208" s="108" t="s">
        <v>46</v>
      </c>
      <c r="AA208" s="108" t="s">
        <v>46</v>
      </c>
      <c r="AB208" s="108" t="s">
        <v>46</v>
      </c>
      <c r="AC208" s="108" t="s">
        <v>46</v>
      </c>
      <c r="AD208" s="108" t="s">
        <v>46</v>
      </c>
      <c r="AE208" s="108" t="s">
        <v>46</v>
      </c>
      <c r="AF208" s="108" t="s">
        <v>46</v>
      </c>
      <c r="AG208" s="108" t="s">
        <v>46</v>
      </c>
    </row>
    <row r="209" spans="1:42">
      <c r="A209" s="108" t="s">
        <v>316</v>
      </c>
      <c r="B209" s="108">
        <v>2002</v>
      </c>
      <c r="C209" s="110" t="s">
        <v>317</v>
      </c>
      <c r="D209" s="108" t="s">
        <v>4566</v>
      </c>
      <c r="E209" s="108" t="s">
        <v>60</v>
      </c>
      <c r="F209" s="108"/>
      <c r="G209" s="117" t="s">
        <v>46</v>
      </c>
      <c r="H209" s="117" t="s">
        <v>46</v>
      </c>
      <c r="I209" s="117" t="s">
        <v>318</v>
      </c>
      <c r="J209" s="117" t="s">
        <v>46</v>
      </c>
      <c r="K209" s="117">
        <v>10</v>
      </c>
      <c r="L209" s="108" t="s">
        <v>46</v>
      </c>
      <c r="M209" s="108" t="s">
        <v>46</v>
      </c>
      <c r="N209" s="108" t="s">
        <v>46</v>
      </c>
      <c r="O209" s="108" t="s">
        <v>46</v>
      </c>
      <c r="P209" s="108" t="s">
        <v>46</v>
      </c>
      <c r="Q209" s="108" t="s">
        <v>46</v>
      </c>
      <c r="R209" s="108" t="s">
        <v>46</v>
      </c>
      <c r="S209" s="108" t="s">
        <v>46</v>
      </c>
      <c r="T209" s="108" t="s">
        <v>46</v>
      </c>
      <c r="U209" s="108" t="s">
        <v>46</v>
      </c>
      <c r="V209" s="108" t="s">
        <v>46</v>
      </c>
      <c r="W209" s="108" t="s">
        <v>46</v>
      </c>
      <c r="X209" s="108" t="s">
        <v>46</v>
      </c>
      <c r="Y209" s="108" t="s">
        <v>46</v>
      </c>
      <c r="Z209" s="108" t="s">
        <v>46</v>
      </c>
      <c r="AA209" s="108" t="s">
        <v>46</v>
      </c>
      <c r="AB209" s="108" t="s">
        <v>46</v>
      </c>
      <c r="AC209" s="108" t="s">
        <v>46</v>
      </c>
      <c r="AD209" s="108" t="s">
        <v>46</v>
      </c>
      <c r="AE209" s="108" t="s">
        <v>46</v>
      </c>
      <c r="AF209" s="108" t="s">
        <v>46</v>
      </c>
      <c r="AG209" s="108" t="s">
        <v>46</v>
      </c>
    </row>
    <row r="210" spans="1:42">
      <c r="A210" s="108" t="s">
        <v>237</v>
      </c>
      <c r="B210" s="108">
        <v>2018</v>
      </c>
      <c r="C210" s="110" t="s">
        <v>238</v>
      </c>
      <c r="D210" s="108" t="s">
        <v>4566</v>
      </c>
      <c r="E210" s="108" t="s">
        <v>254</v>
      </c>
      <c r="F210" s="108"/>
      <c r="G210" s="117" t="s">
        <v>46</v>
      </c>
      <c r="H210" s="117" t="s">
        <v>46</v>
      </c>
      <c r="I210" s="117" t="s">
        <v>46</v>
      </c>
      <c r="J210" s="117" t="s">
        <v>46</v>
      </c>
      <c r="K210" s="117" t="s">
        <v>46</v>
      </c>
      <c r="L210" s="108">
        <v>61</v>
      </c>
      <c r="M210" s="108" t="s">
        <v>46</v>
      </c>
      <c r="N210" s="108" t="s">
        <v>46</v>
      </c>
      <c r="O210" s="108" t="s">
        <v>46</v>
      </c>
      <c r="P210" s="108" t="s">
        <v>46</v>
      </c>
      <c r="Q210" s="108" t="s">
        <v>46</v>
      </c>
      <c r="R210" s="108" t="s">
        <v>46</v>
      </c>
      <c r="S210" s="108" t="s">
        <v>46</v>
      </c>
      <c r="T210" s="108" t="s">
        <v>46</v>
      </c>
      <c r="U210" s="108" t="s">
        <v>46</v>
      </c>
      <c r="V210" s="108" t="s">
        <v>46</v>
      </c>
      <c r="W210" s="108" t="s">
        <v>46</v>
      </c>
      <c r="X210" s="108" t="s">
        <v>46</v>
      </c>
      <c r="Y210" s="108" t="s">
        <v>46</v>
      </c>
      <c r="Z210" s="108" t="s">
        <v>46</v>
      </c>
      <c r="AA210" s="108" t="s">
        <v>46</v>
      </c>
      <c r="AB210" s="108" t="s">
        <v>46</v>
      </c>
      <c r="AC210" s="108" t="s">
        <v>46</v>
      </c>
      <c r="AD210" s="108" t="s">
        <v>46</v>
      </c>
      <c r="AE210" s="108" t="s">
        <v>46</v>
      </c>
      <c r="AF210" s="108" t="s">
        <v>46</v>
      </c>
      <c r="AG210" s="108" t="s">
        <v>46</v>
      </c>
    </row>
    <row r="211" spans="1:42" s="127" customFormat="1">
      <c r="A211" s="129"/>
      <c r="B211" s="129"/>
      <c r="C211" s="128"/>
      <c r="D211" s="108" t="s">
        <v>4566</v>
      </c>
      <c r="E211" s="129"/>
      <c r="F211" s="127" t="s">
        <v>52</v>
      </c>
      <c r="G211" s="129"/>
      <c r="H211" s="129"/>
      <c r="I211" s="129"/>
      <c r="J211" s="129"/>
      <c r="K211" s="129"/>
      <c r="L211" s="129"/>
      <c r="M211" s="129"/>
      <c r="N211" s="129">
        <f>AVERAGE(N158:N210)</f>
        <v>25.111111111111111</v>
      </c>
      <c r="O211" s="129">
        <f t="shared" ref="O211:AG211" si="20">AVERAGE(O158:O210)</f>
        <v>42.111111111111114</v>
      </c>
      <c r="P211" s="129" t="e">
        <f t="shared" si="20"/>
        <v>#DIV/0!</v>
      </c>
      <c r="Q211" s="129">
        <f t="shared" si="20"/>
        <v>37</v>
      </c>
      <c r="R211" s="129">
        <f t="shared" si="20"/>
        <v>0</v>
      </c>
      <c r="S211" s="129">
        <f t="shared" si="20"/>
        <v>25.111111111111111</v>
      </c>
      <c r="T211" s="129" t="e">
        <f t="shared" si="20"/>
        <v>#DIV/0!</v>
      </c>
      <c r="U211" s="129">
        <f t="shared" si="20"/>
        <v>52.75</v>
      </c>
      <c r="V211" s="129" t="e">
        <f t="shared" si="20"/>
        <v>#DIV/0!</v>
      </c>
      <c r="W211" s="129">
        <f t="shared" si="20"/>
        <v>25</v>
      </c>
      <c r="X211" s="129" t="e">
        <f t="shared" si="20"/>
        <v>#DIV/0!</v>
      </c>
      <c r="Y211" s="129">
        <f t="shared" si="20"/>
        <v>33</v>
      </c>
      <c r="Z211" s="129" t="e">
        <f t="shared" si="20"/>
        <v>#DIV/0!</v>
      </c>
      <c r="AA211" s="129">
        <f t="shared" si="20"/>
        <v>32</v>
      </c>
      <c r="AB211" s="129">
        <f t="shared" si="20"/>
        <v>97</v>
      </c>
      <c r="AC211" s="129">
        <f t="shared" si="20"/>
        <v>87</v>
      </c>
      <c r="AD211" s="129">
        <f t="shared" si="20"/>
        <v>60</v>
      </c>
      <c r="AE211" s="129" t="e">
        <f t="shared" si="20"/>
        <v>#DIV/0!</v>
      </c>
      <c r="AF211" s="129">
        <f t="shared" si="20"/>
        <v>55</v>
      </c>
      <c r="AG211" s="129">
        <f t="shared" si="20"/>
        <v>98</v>
      </c>
    </row>
    <row r="212" spans="1:42" s="127" customFormat="1">
      <c r="A212" s="129"/>
      <c r="B212" s="129"/>
      <c r="C212" s="128"/>
      <c r="D212" s="108" t="s">
        <v>4566</v>
      </c>
      <c r="E212" s="129"/>
      <c r="F212" s="127" t="s">
        <v>53</v>
      </c>
      <c r="G212" s="129"/>
      <c r="H212" s="129"/>
      <c r="I212" s="129"/>
      <c r="J212" s="129"/>
      <c r="K212" s="129"/>
      <c r="L212" s="129"/>
      <c r="M212" s="129"/>
      <c r="N212" s="129">
        <f>STDEV((N158:N210))</f>
        <v>23.850809443520173</v>
      </c>
      <c r="O212" s="129">
        <f t="shared" ref="O212:AG212" si="21">STDEV((O158:O210))</f>
        <v>26.848856793374111</v>
      </c>
      <c r="P212" s="129" t="e">
        <f t="shared" si="21"/>
        <v>#DIV/0!</v>
      </c>
      <c r="Q212" s="129">
        <f t="shared" si="21"/>
        <v>18.384776310850235</v>
      </c>
      <c r="R212" s="129" t="e">
        <f t="shared" si="21"/>
        <v>#DIV/0!</v>
      </c>
      <c r="S212" s="129">
        <f t="shared" si="21"/>
        <v>23.850809443520173</v>
      </c>
      <c r="T212" s="129" t="e">
        <f t="shared" si="21"/>
        <v>#DIV/0!</v>
      </c>
      <c r="U212" s="129">
        <f t="shared" si="21"/>
        <v>23.063576726704195</v>
      </c>
      <c r="V212" s="129" t="e">
        <f t="shared" si="21"/>
        <v>#DIV/0!</v>
      </c>
      <c r="W212" s="129">
        <f t="shared" si="21"/>
        <v>2.6457513110645907</v>
      </c>
      <c r="X212" s="129" t="e">
        <f t="shared" si="21"/>
        <v>#DIV/0!</v>
      </c>
      <c r="Y212" s="129">
        <f t="shared" si="21"/>
        <v>7.0710678118654755</v>
      </c>
      <c r="Z212" s="129" t="e">
        <f t="shared" si="21"/>
        <v>#DIV/0!</v>
      </c>
      <c r="AA212" s="129" t="e">
        <f t="shared" si="21"/>
        <v>#DIV/0!</v>
      </c>
      <c r="AB212" s="129" t="e">
        <f t="shared" si="21"/>
        <v>#DIV/0!</v>
      </c>
      <c r="AC212" s="129" t="e">
        <f t="shared" si="21"/>
        <v>#DIV/0!</v>
      </c>
      <c r="AD212" s="129" t="e">
        <f t="shared" si="21"/>
        <v>#DIV/0!</v>
      </c>
      <c r="AE212" s="129" t="e">
        <f t="shared" si="21"/>
        <v>#DIV/0!</v>
      </c>
      <c r="AF212" s="129" t="e">
        <f t="shared" si="21"/>
        <v>#DIV/0!</v>
      </c>
      <c r="AG212" s="129" t="e">
        <f t="shared" si="21"/>
        <v>#DIV/0!</v>
      </c>
    </row>
    <row r="213" spans="1:42" s="127" customFormat="1">
      <c r="A213" s="129"/>
      <c r="B213" s="129"/>
      <c r="C213" s="128"/>
      <c r="D213" s="108" t="s">
        <v>4566</v>
      </c>
      <c r="E213" s="129"/>
      <c r="F213" s="127" t="s">
        <v>55</v>
      </c>
      <c r="G213" s="129"/>
      <c r="H213" s="129"/>
      <c r="I213" s="129"/>
      <c r="J213" s="129"/>
      <c r="K213" s="129"/>
      <c r="L213" s="129"/>
      <c r="M213" s="129"/>
      <c r="N213" s="155">
        <f>AI213</f>
        <v>0.34478606753853086</v>
      </c>
      <c r="O213" s="155">
        <f>AN213-AI213</f>
        <v>0.1929003791256389</v>
      </c>
      <c r="P213" s="129"/>
      <c r="Q213" s="129"/>
      <c r="R213" s="129"/>
      <c r="S213" s="129"/>
      <c r="T213" s="129"/>
      <c r="U213" s="129"/>
      <c r="V213" s="155">
        <f>AK213-AI213</f>
        <v>0.19196368756186805</v>
      </c>
      <c r="W213" s="129"/>
      <c r="X213" s="129"/>
      <c r="Y213" s="129"/>
      <c r="Z213" s="129"/>
      <c r="AA213" s="129"/>
      <c r="AB213" s="129"/>
      <c r="AC213" s="129"/>
      <c r="AD213" s="129"/>
      <c r="AE213" s="129"/>
      <c r="AF213" s="129"/>
      <c r="AG213" s="129"/>
      <c r="AH213" s="144">
        <v>2362</v>
      </c>
      <c r="AI213" s="135">
        <v>0.34478606753853086</v>
      </c>
      <c r="AJ213" s="135">
        <v>0.17319481875465936</v>
      </c>
      <c r="AK213" s="135">
        <v>0.53674975510039891</v>
      </c>
      <c r="AL213" s="135">
        <v>0.46325024489960093</v>
      </c>
      <c r="AM213" s="135">
        <v>0.18149884071674874</v>
      </c>
      <c r="AN213" s="135">
        <v>0.53768644666416976</v>
      </c>
      <c r="AO213" s="135">
        <v>0.46231355333583141</v>
      </c>
      <c r="AP213" s="136">
        <f>IF(ISERROR(INDEX([1]biowin!$J:$J,MATCH(#REF!,[1]biowin!$A:$A,0))),-1,INDEX([1]biowin!$J:$J,MATCH(#REF!,[1]biowin!$A:$A,0)))</f>
        <v>-1</v>
      </c>
    </row>
    <row r="214" spans="1:42" s="127" customFormat="1">
      <c r="A214" s="129"/>
      <c r="B214" s="129"/>
      <c r="C214" s="128"/>
      <c r="D214" s="108" t="s">
        <v>4566</v>
      </c>
      <c r="E214" s="129"/>
      <c r="F214" s="127" t="s">
        <v>56</v>
      </c>
      <c r="G214" s="129"/>
      <c r="H214" s="129"/>
      <c r="I214" s="129"/>
      <c r="J214" s="129"/>
      <c r="K214" s="129"/>
      <c r="L214" s="129"/>
      <c r="M214" s="129"/>
      <c r="N214" s="129">
        <f>N211</f>
        <v>25.111111111111111</v>
      </c>
      <c r="O214" s="129">
        <f>O211</f>
        <v>42.111111111111114</v>
      </c>
      <c r="P214" s="129"/>
      <c r="Q214" s="129"/>
      <c r="R214" s="129"/>
      <c r="S214" s="129"/>
      <c r="T214" s="129"/>
      <c r="U214" s="129"/>
      <c r="V214" s="129">
        <f>O214</f>
        <v>42.111111111111114</v>
      </c>
      <c r="W214" s="129">
        <f>O214</f>
        <v>42.111111111111114</v>
      </c>
      <c r="X214" s="129"/>
      <c r="Y214" s="129"/>
      <c r="Z214" s="129"/>
      <c r="AA214" s="129"/>
      <c r="AB214" s="129"/>
      <c r="AC214" s="129"/>
      <c r="AD214" s="129"/>
      <c r="AE214" s="129"/>
      <c r="AF214" s="129"/>
      <c r="AG214" s="129"/>
      <c r="AH214" s="144"/>
      <c r="AI214" s="135"/>
      <c r="AJ214" s="135"/>
      <c r="AK214" s="135"/>
      <c r="AL214" s="135"/>
      <c r="AM214" s="135"/>
      <c r="AN214" s="135"/>
      <c r="AO214" s="135"/>
      <c r="AP214" s="136"/>
    </row>
    <row r="215" spans="1:42">
      <c r="A215" s="108" t="s">
        <v>57</v>
      </c>
      <c r="B215" s="108">
        <v>1986</v>
      </c>
      <c r="C215" s="110" t="s">
        <v>58</v>
      </c>
      <c r="D215" s="108" t="s">
        <v>319</v>
      </c>
      <c r="E215" s="108" t="s">
        <v>60</v>
      </c>
      <c r="F215" s="108"/>
      <c r="G215" s="117" t="s">
        <v>83</v>
      </c>
      <c r="H215" s="117" t="s">
        <v>83</v>
      </c>
      <c r="I215" s="117" t="s">
        <v>83</v>
      </c>
      <c r="J215" s="117" t="s">
        <v>83</v>
      </c>
      <c r="K215" s="117" t="s">
        <v>83</v>
      </c>
      <c r="L215" s="108" t="s">
        <v>83</v>
      </c>
      <c r="M215" s="108">
        <v>74</v>
      </c>
      <c r="N215" s="108">
        <v>59</v>
      </c>
      <c r="O215" s="108">
        <v>70</v>
      </c>
      <c r="P215" s="108" t="s">
        <v>320</v>
      </c>
      <c r="Q215" s="108" t="s">
        <v>83</v>
      </c>
      <c r="R215" s="108" t="s">
        <v>83</v>
      </c>
      <c r="S215" s="108" t="s">
        <v>83</v>
      </c>
      <c r="T215" s="108" t="s">
        <v>83</v>
      </c>
      <c r="U215" s="108" t="s">
        <v>83</v>
      </c>
      <c r="V215" s="108" t="s">
        <v>83</v>
      </c>
      <c r="W215" s="108">
        <v>-13</v>
      </c>
      <c r="X215" s="108">
        <v>59</v>
      </c>
      <c r="Y215" s="108">
        <v>70</v>
      </c>
      <c r="Z215" s="108">
        <v>77</v>
      </c>
      <c r="AA215" s="108" t="s">
        <v>83</v>
      </c>
      <c r="AB215" s="108" t="s">
        <v>83</v>
      </c>
      <c r="AC215" s="108" t="s">
        <v>83</v>
      </c>
      <c r="AD215" s="108" t="s">
        <v>83</v>
      </c>
      <c r="AE215" s="108" t="s">
        <v>83</v>
      </c>
      <c r="AF215" s="108" t="s">
        <v>83</v>
      </c>
      <c r="AG215" s="108" t="s">
        <v>83</v>
      </c>
    </row>
    <row r="216" spans="1:42" s="127" customFormat="1" ht="16" customHeight="1">
      <c r="A216" s="129"/>
      <c r="B216" s="129"/>
      <c r="C216" s="128"/>
      <c r="D216" s="129" t="s">
        <v>319</v>
      </c>
      <c r="E216" s="129"/>
      <c r="F216" s="127" t="s">
        <v>52</v>
      </c>
      <c r="G216" s="129"/>
      <c r="H216" s="129"/>
      <c r="I216" s="129"/>
      <c r="J216" s="129"/>
      <c r="K216" s="129"/>
      <c r="L216" s="129"/>
      <c r="M216" s="129"/>
      <c r="N216" s="129">
        <f>AVERAGE(N215:N215)</f>
        <v>59</v>
      </c>
      <c r="O216" s="129">
        <f t="shared" ref="O216:AG216" si="22">AVERAGE(O215:O215)</f>
        <v>70</v>
      </c>
      <c r="P216" s="129" t="e">
        <f t="shared" si="22"/>
        <v>#DIV/0!</v>
      </c>
      <c r="Q216" s="129" t="e">
        <f t="shared" si="22"/>
        <v>#DIV/0!</v>
      </c>
      <c r="R216" s="129" t="e">
        <f t="shared" si="22"/>
        <v>#DIV/0!</v>
      </c>
      <c r="S216" s="129" t="e">
        <f t="shared" si="22"/>
        <v>#DIV/0!</v>
      </c>
      <c r="T216" s="129" t="e">
        <f t="shared" si="22"/>
        <v>#DIV/0!</v>
      </c>
      <c r="U216" s="129" t="e">
        <f t="shared" si="22"/>
        <v>#DIV/0!</v>
      </c>
      <c r="V216" s="129" t="e">
        <f t="shared" si="22"/>
        <v>#DIV/0!</v>
      </c>
      <c r="W216" s="129">
        <f t="shared" si="22"/>
        <v>-13</v>
      </c>
      <c r="X216" s="129">
        <f t="shared" si="22"/>
        <v>59</v>
      </c>
      <c r="Y216" s="129">
        <f t="shared" si="22"/>
        <v>70</v>
      </c>
      <c r="Z216" s="129">
        <f t="shared" si="22"/>
        <v>77</v>
      </c>
      <c r="AA216" s="129" t="e">
        <f t="shared" si="22"/>
        <v>#DIV/0!</v>
      </c>
      <c r="AB216" s="129" t="e">
        <f t="shared" si="22"/>
        <v>#DIV/0!</v>
      </c>
      <c r="AC216" s="129" t="e">
        <f t="shared" si="22"/>
        <v>#DIV/0!</v>
      </c>
      <c r="AD216" s="129" t="e">
        <f t="shared" si="22"/>
        <v>#DIV/0!</v>
      </c>
      <c r="AE216" s="129" t="e">
        <f t="shared" si="22"/>
        <v>#DIV/0!</v>
      </c>
      <c r="AF216" s="129" t="e">
        <f t="shared" si="22"/>
        <v>#DIV/0!</v>
      </c>
      <c r="AG216" s="129" t="e">
        <f t="shared" si="22"/>
        <v>#DIV/0!</v>
      </c>
    </row>
    <row r="217" spans="1:42" s="127" customFormat="1">
      <c r="A217" s="129"/>
      <c r="B217" s="129"/>
      <c r="C217" s="128"/>
      <c r="D217" s="129" t="s">
        <v>319</v>
      </c>
      <c r="E217" s="129"/>
      <c r="F217" s="127" t="s">
        <v>53</v>
      </c>
      <c r="G217" s="129"/>
      <c r="H217" s="129"/>
      <c r="I217" s="129"/>
      <c r="J217" s="129"/>
      <c r="K217" s="129"/>
      <c r="L217" s="129"/>
      <c r="M217" s="129"/>
      <c r="N217" s="129" t="e">
        <f>STDEV((N215:N215))</f>
        <v>#DIV/0!</v>
      </c>
      <c r="O217" s="129" t="e">
        <f t="shared" ref="O217:AG217" si="23">STDEV((O215:O215))</f>
        <v>#DIV/0!</v>
      </c>
      <c r="P217" s="129" t="e">
        <f t="shared" si="23"/>
        <v>#DIV/0!</v>
      </c>
      <c r="Q217" s="129" t="e">
        <f t="shared" si="23"/>
        <v>#DIV/0!</v>
      </c>
      <c r="R217" s="129" t="e">
        <f t="shared" si="23"/>
        <v>#DIV/0!</v>
      </c>
      <c r="S217" s="129" t="e">
        <f t="shared" si="23"/>
        <v>#DIV/0!</v>
      </c>
      <c r="T217" s="129" t="e">
        <f t="shared" si="23"/>
        <v>#DIV/0!</v>
      </c>
      <c r="U217" s="129" t="e">
        <f t="shared" si="23"/>
        <v>#DIV/0!</v>
      </c>
      <c r="V217" s="129" t="e">
        <f t="shared" si="23"/>
        <v>#DIV/0!</v>
      </c>
      <c r="W217" s="129" t="e">
        <f t="shared" si="23"/>
        <v>#DIV/0!</v>
      </c>
      <c r="X217" s="129" t="e">
        <f t="shared" si="23"/>
        <v>#DIV/0!</v>
      </c>
      <c r="Y217" s="129" t="e">
        <f t="shared" si="23"/>
        <v>#DIV/0!</v>
      </c>
      <c r="Z217" s="129" t="e">
        <f t="shared" si="23"/>
        <v>#DIV/0!</v>
      </c>
      <c r="AA217" s="129" t="e">
        <f t="shared" si="23"/>
        <v>#DIV/0!</v>
      </c>
      <c r="AB217" s="129" t="e">
        <f t="shared" si="23"/>
        <v>#DIV/0!</v>
      </c>
      <c r="AC217" s="129" t="e">
        <f t="shared" si="23"/>
        <v>#DIV/0!</v>
      </c>
      <c r="AD217" s="129" t="e">
        <f t="shared" si="23"/>
        <v>#DIV/0!</v>
      </c>
      <c r="AE217" s="129" t="e">
        <f t="shared" si="23"/>
        <v>#DIV/0!</v>
      </c>
      <c r="AF217" s="129" t="e">
        <f t="shared" si="23"/>
        <v>#DIV/0!</v>
      </c>
      <c r="AG217" s="129" t="e">
        <f t="shared" si="23"/>
        <v>#DIV/0!</v>
      </c>
    </row>
    <row r="218" spans="1:42" s="127" customFormat="1">
      <c r="A218" s="129"/>
      <c r="B218" s="129"/>
      <c r="C218" s="128"/>
      <c r="D218" s="162" t="s">
        <v>319</v>
      </c>
      <c r="E218" s="129"/>
      <c r="F218" s="127" t="s">
        <v>55</v>
      </c>
      <c r="G218" s="129"/>
      <c r="H218" s="129"/>
      <c r="I218" s="129"/>
      <c r="J218" s="129"/>
      <c r="K218" s="129"/>
      <c r="L218" s="129"/>
      <c r="M218" s="129"/>
      <c r="N218" s="155" t="str">
        <f>AI218</f>
        <v>not available in pistocci</v>
      </c>
      <c r="O218" s="155">
        <f>AN218</f>
        <v>0</v>
      </c>
      <c r="P218" s="129"/>
      <c r="Q218" s="129"/>
      <c r="R218" s="129"/>
      <c r="S218" s="129"/>
      <c r="T218" s="129"/>
      <c r="U218" s="129"/>
      <c r="V218" s="155">
        <f>AK218</f>
        <v>0</v>
      </c>
      <c r="W218" s="129"/>
      <c r="X218" s="129"/>
      <c r="Y218" s="129"/>
      <c r="Z218" s="129"/>
      <c r="AA218" s="129"/>
      <c r="AB218" s="129"/>
      <c r="AC218" s="129"/>
      <c r="AD218" s="129"/>
      <c r="AE218" s="129"/>
      <c r="AF218" s="129"/>
      <c r="AG218" s="129"/>
      <c r="AI218" s="127" t="s">
        <v>74</v>
      </c>
    </row>
    <row r="219" spans="1:42" s="127" customFormat="1">
      <c r="A219" s="129"/>
      <c r="B219" s="129"/>
      <c r="C219" s="128"/>
      <c r="D219" s="129" t="s">
        <v>319</v>
      </c>
      <c r="E219" s="129"/>
      <c r="F219" s="127" t="s">
        <v>56</v>
      </c>
      <c r="G219" s="129"/>
      <c r="H219" s="129"/>
      <c r="I219" s="129"/>
      <c r="J219" s="129"/>
      <c r="K219" s="129"/>
      <c r="L219" s="129"/>
      <c r="M219" s="129"/>
      <c r="N219" s="129">
        <f>N216</f>
        <v>59</v>
      </c>
      <c r="O219" s="129">
        <f>O216</f>
        <v>70</v>
      </c>
      <c r="P219" s="129"/>
      <c r="Q219" s="129"/>
      <c r="R219" s="129"/>
      <c r="S219" s="129"/>
      <c r="T219" s="129"/>
      <c r="U219" s="129"/>
      <c r="V219" s="129">
        <f>O219</f>
        <v>70</v>
      </c>
      <c r="W219" s="129">
        <f>O219</f>
        <v>70</v>
      </c>
      <c r="X219" s="129"/>
      <c r="Y219" s="129"/>
      <c r="Z219" s="129"/>
      <c r="AA219" s="129"/>
      <c r="AB219" s="129"/>
      <c r="AC219" s="129"/>
      <c r="AD219" s="129"/>
      <c r="AE219" s="129"/>
      <c r="AF219" s="129"/>
      <c r="AG219" s="129"/>
    </row>
    <row r="220" spans="1:42">
      <c r="A220" s="109" t="s">
        <v>42</v>
      </c>
      <c r="B220" s="109">
        <v>1996</v>
      </c>
      <c r="C220" s="110" t="s">
        <v>43</v>
      </c>
      <c r="D220" s="109" t="s">
        <v>4527</v>
      </c>
      <c r="E220" s="109" t="s">
        <v>63</v>
      </c>
      <c r="G220" s="117" t="s">
        <v>46</v>
      </c>
      <c r="H220" s="117" t="s">
        <v>46</v>
      </c>
      <c r="I220" s="117" t="s">
        <v>46</v>
      </c>
      <c r="J220" s="117" t="s">
        <v>46</v>
      </c>
      <c r="K220" s="117" t="s">
        <v>46</v>
      </c>
      <c r="L220" s="108" t="s">
        <v>46</v>
      </c>
      <c r="M220" s="108" t="s">
        <v>46</v>
      </c>
      <c r="N220" s="109">
        <v>24.5</v>
      </c>
      <c r="O220" s="108" t="s">
        <v>46</v>
      </c>
      <c r="P220" s="108" t="s">
        <v>46</v>
      </c>
      <c r="Q220" s="108" t="s">
        <v>46</v>
      </c>
      <c r="R220" s="108" t="s">
        <v>46</v>
      </c>
      <c r="S220" s="109">
        <v>24.5</v>
      </c>
      <c r="T220" s="108" t="s">
        <v>46</v>
      </c>
      <c r="U220" s="108" t="s">
        <v>46</v>
      </c>
      <c r="V220" s="108" t="s">
        <v>46</v>
      </c>
      <c r="W220" s="108" t="s">
        <v>46</v>
      </c>
      <c r="X220" s="108" t="s">
        <v>46</v>
      </c>
      <c r="Y220" s="108" t="s">
        <v>46</v>
      </c>
      <c r="Z220" s="108" t="s">
        <v>46</v>
      </c>
      <c r="AA220" s="108" t="s">
        <v>46</v>
      </c>
      <c r="AB220" s="108" t="s">
        <v>46</v>
      </c>
      <c r="AC220" s="108" t="s">
        <v>46</v>
      </c>
      <c r="AD220" s="108" t="s">
        <v>46</v>
      </c>
      <c r="AE220" s="108" t="s">
        <v>46</v>
      </c>
      <c r="AF220" s="108" t="s">
        <v>46</v>
      </c>
      <c r="AG220" s="108" t="s">
        <v>46</v>
      </c>
    </row>
    <row r="221" spans="1:42">
      <c r="A221" s="109" t="s">
        <v>57</v>
      </c>
      <c r="B221" s="109">
        <v>1986</v>
      </c>
      <c r="C221" s="110" t="s">
        <v>58</v>
      </c>
      <c r="D221" s="109" t="s">
        <v>4527</v>
      </c>
      <c r="E221" s="109" t="s">
        <v>63</v>
      </c>
      <c r="G221" s="117" t="s">
        <v>46</v>
      </c>
      <c r="H221" s="117" t="s">
        <v>46</v>
      </c>
      <c r="I221" s="117" t="s">
        <v>46</v>
      </c>
      <c r="J221" s="117" t="s">
        <v>46</v>
      </c>
      <c r="K221" s="117" t="s">
        <v>46</v>
      </c>
      <c r="L221" s="108" t="s">
        <v>46</v>
      </c>
      <c r="M221" s="108" t="s">
        <v>46</v>
      </c>
      <c r="N221" s="132">
        <v>-13</v>
      </c>
      <c r="O221" s="108" t="s">
        <v>46</v>
      </c>
      <c r="P221" s="108" t="s">
        <v>46</v>
      </c>
      <c r="Q221" s="108" t="s">
        <v>46</v>
      </c>
      <c r="R221" s="108" t="s">
        <v>46</v>
      </c>
      <c r="S221" s="109">
        <v>-13</v>
      </c>
      <c r="T221" s="108" t="s">
        <v>46</v>
      </c>
      <c r="U221" s="108" t="s">
        <v>46</v>
      </c>
      <c r="V221" s="108" t="s">
        <v>46</v>
      </c>
      <c r="W221" s="108" t="s">
        <v>46</v>
      </c>
      <c r="X221" s="108" t="s">
        <v>46</v>
      </c>
      <c r="Y221" s="108" t="s">
        <v>46</v>
      </c>
      <c r="Z221" s="108" t="s">
        <v>46</v>
      </c>
      <c r="AA221" s="108" t="s">
        <v>46</v>
      </c>
      <c r="AB221" s="108" t="s">
        <v>46</v>
      </c>
      <c r="AC221" s="108" t="s">
        <v>46</v>
      </c>
      <c r="AD221" s="108" t="s">
        <v>46</v>
      </c>
      <c r="AE221" s="108" t="s">
        <v>46</v>
      </c>
      <c r="AF221" s="108" t="s">
        <v>46</v>
      </c>
      <c r="AG221" s="108" t="s">
        <v>46</v>
      </c>
    </row>
    <row r="222" spans="1:42">
      <c r="A222" s="109" t="s">
        <v>57</v>
      </c>
      <c r="B222" s="109">
        <v>1986</v>
      </c>
      <c r="C222" s="110" t="s">
        <v>58</v>
      </c>
      <c r="D222" s="109" t="s">
        <v>4527</v>
      </c>
      <c r="E222" s="109" t="s">
        <v>63</v>
      </c>
      <c r="G222" s="117" t="s">
        <v>46</v>
      </c>
      <c r="H222" s="117" t="s">
        <v>46</v>
      </c>
      <c r="I222" s="117" t="s">
        <v>46</v>
      </c>
      <c r="J222" s="117" t="s">
        <v>46</v>
      </c>
      <c r="K222" s="117" t="s">
        <v>46</v>
      </c>
      <c r="L222" s="108" t="s">
        <v>46</v>
      </c>
      <c r="M222" s="108" t="s">
        <v>46</v>
      </c>
      <c r="N222" s="109">
        <v>19</v>
      </c>
      <c r="O222" s="108" t="s">
        <v>46</v>
      </c>
      <c r="P222" s="108" t="s">
        <v>46</v>
      </c>
      <c r="Q222" s="108" t="s">
        <v>46</v>
      </c>
      <c r="R222" s="108" t="s">
        <v>46</v>
      </c>
      <c r="S222" s="109">
        <v>19</v>
      </c>
      <c r="T222" s="108" t="s">
        <v>46</v>
      </c>
      <c r="U222" s="108" t="s">
        <v>46</v>
      </c>
      <c r="V222" s="108" t="s">
        <v>46</v>
      </c>
      <c r="W222" s="108" t="s">
        <v>46</v>
      </c>
      <c r="X222" s="108" t="s">
        <v>46</v>
      </c>
      <c r="Y222" s="108" t="s">
        <v>46</v>
      </c>
      <c r="Z222" s="108" t="s">
        <v>46</v>
      </c>
      <c r="AA222" s="108" t="s">
        <v>46</v>
      </c>
      <c r="AB222" s="108" t="s">
        <v>46</v>
      </c>
      <c r="AC222" s="108" t="s">
        <v>46</v>
      </c>
      <c r="AD222" s="108" t="s">
        <v>46</v>
      </c>
      <c r="AE222" s="108" t="s">
        <v>46</v>
      </c>
      <c r="AF222" s="108" t="s">
        <v>46</v>
      </c>
      <c r="AG222" s="108" t="s">
        <v>46</v>
      </c>
    </row>
    <row r="223" spans="1:42">
      <c r="A223" s="109" t="s">
        <v>57</v>
      </c>
      <c r="B223" s="109">
        <v>1986</v>
      </c>
      <c r="C223" s="110" t="s">
        <v>58</v>
      </c>
      <c r="D223" s="109" t="s">
        <v>4527</v>
      </c>
      <c r="E223" s="109" t="s">
        <v>63</v>
      </c>
      <c r="G223" s="117" t="s">
        <v>46</v>
      </c>
      <c r="H223" s="117" t="s">
        <v>46</v>
      </c>
      <c r="I223" s="117" t="s">
        <v>46</v>
      </c>
      <c r="J223" s="117" t="s">
        <v>46</v>
      </c>
      <c r="K223" s="117" t="s">
        <v>46</v>
      </c>
      <c r="L223" s="108" t="s">
        <v>46</v>
      </c>
      <c r="M223" s="108" t="s">
        <v>46</v>
      </c>
      <c r="N223" s="109">
        <v>22</v>
      </c>
      <c r="O223" s="108" t="s">
        <v>46</v>
      </c>
      <c r="P223" s="108" t="s">
        <v>46</v>
      </c>
      <c r="Q223" s="108" t="s">
        <v>46</v>
      </c>
      <c r="R223" s="108" t="s">
        <v>46</v>
      </c>
      <c r="S223" s="109">
        <v>22</v>
      </c>
      <c r="T223" s="108" t="s">
        <v>46</v>
      </c>
      <c r="U223" s="108" t="s">
        <v>46</v>
      </c>
      <c r="V223" s="108" t="s">
        <v>46</v>
      </c>
      <c r="W223" s="108" t="s">
        <v>46</v>
      </c>
      <c r="X223" s="108" t="s">
        <v>46</v>
      </c>
      <c r="Y223" s="108" t="s">
        <v>46</v>
      </c>
      <c r="Z223" s="108" t="s">
        <v>46</v>
      </c>
      <c r="AA223" s="108" t="s">
        <v>46</v>
      </c>
      <c r="AB223" s="108" t="s">
        <v>46</v>
      </c>
      <c r="AC223" s="108" t="s">
        <v>46</v>
      </c>
      <c r="AD223" s="108" t="s">
        <v>46</v>
      </c>
      <c r="AE223" s="108" t="s">
        <v>46</v>
      </c>
      <c r="AF223" s="108" t="s">
        <v>46</v>
      </c>
      <c r="AG223" s="108" t="s">
        <v>46</v>
      </c>
    </row>
    <row r="224" spans="1:42">
      <c r="A224" s="109" t="s">
        <v>42</v>
      </c>
      <c r="B224" s="109">
        <v>1996</v>
      </c>
      <c r="C224" s="110" t="s">
        <v>43</v>
      </c>
      <c r="D224" s="109" t="s">
        <v>4527</v>
      </c>
      <c r="E224" s="109" t="s">
        <v>63</v>
      </c>
      <c r="G224" s="117" t="s">
        <v>46</v>
      </c>
      <c r="H224" s="117" t="s">
        <v>46</v>
      </c>
      <c r="I224" s="117" t="s">
        <v>46</v>
      </c>
      <c r="J224" s="117" t="s">
        <v>46</v>
      </c>
      <c r="K224" s="117" t="s">
        <v>46</v>
      </c>
      <c r="L224" s="108" t="s">
        <v>46</v>
      </c>
      <c r="M224" s="108" t="s">
        <v>46</v>
      </c>
      <c r="N224" s="108" t="s">
        <v>46</v>
      </c>
      <c r="O224" s="109">
        <v>98.2</v>
      </c>
      <c r="P224" s="108" t="s">
        <v>46</v>
      </c>
      <c r="Q224" s="108" t="s">
        <v>46</v>
      </c>
      <c r="R224" s="108" t="s">
        <v>46</v>
      </c>
      <c r="S224" s="108" t="s">
        <v>46</v>
      </c>
      <c r="T224" s="108" t="s">
        <v>46</v>
      </c>
      <c r="U224" s="109">
        <v>98.2</v>
      </c>
      <c r="V224" s="108" t="s">
        <v>46</v>
      </c>
      <c r="W224" s="108" t="s">
        <v>46</v>
      </c>
      <c r="X224" s="108" t="s">
        <v>46</v>
      </c>
      <c r="Y224" s="108" t="s">
        <v>46</v>
      </c>
      <c r="Z224" s="108" t="s">
        <v>46</v>
      </c>
      <c r="AA224" s="108" t="s">
        <v>46</v>
      </c>
      <c r="AB224" s="108" t="s">
        <v>46</v>
      </c>
      <c r="AC224" s="108" t="s">
        <v>46</v>
      </c>
      <c r="AD224" s="108" t="s">
        <v>46</v>
      </c>
      <c r="AE224" s="108" t="s">
        <v>46</v>
      </c>
      <c r="AF224" s="108" t="s">
        <v>46</v>
      </c>
      <c r="AG224" s="108" t="s">
        <v>46</v>
      </c>
    </row>
    <row r="225" spans="1:42">
      <c r="A225" s="109" t="s">
        <v>57</v>
      </c>
      <c r="B225" s="109">
        <v>1986</v>
      </c>
      <c r="C225" s="110" t="s">
        <v>58</v>
      </c>
      <c r="D225" s="109" t="s">
        <v>4527</v>
      </c>
      <c r="E225" s="109" t="s">
        <v>63</v>
      </c>
      <c r="G225" s="117" t="s">
        <v>46</v>
      </c>
      <c r="H225" s="117" t="s">
        <v>46</v>
      </c>
      <c r="I225" s="117" t="s">
        <v>46</v>
      </c>
      <c r="J225" s="117" t="s">
        <v>46</v>
      </c>
      <c r="K225" s="118" t="s">
        <v>46</v>
      </c>
      <c r="L225" s="108" t="s">
        <v>46</v>
      </c>
      <c r="M225" s="108" t="s">
        <v>46</v>
      </c>
      <c r="N225" s="108" t="s">
        <v>46</v>
      </c>
      <c r="O225" s="108" t="s">
        <v>46</v>
      </c>
      <c r="P225" s="108" t="s">
        <v>46</v>
      </c>
      <c r="Q225" s="108" t="s">
        <v>46</v>
      </c>
      <c r="R225" s="108" t="s">
        <v>46</v>
      </c>
      <c r="S225" s="108" t="s">
        <v>46</v>
      </c>
      <c r="T225" s="108" t="s">
        <v>46</v>
      </c>
      <c r="U225" s="108" t="s">
        <v>46</v>
      </c>
      <c r="V225" s="108" t="s">
        <v>46</v>
      </c>
      <c r="W225" s="109">
        <v>59</v>
      </c>
      <c r="X225" s="108" t="s">
        <v>46</v>
      </c>
      <c r="Y225" s="108" t="s">
        <v>46</v>
      </c>
      <c r="Z225" s="108" t="s">
        <v>46</v>
      </c>
      <c r="AA225" s="108" t="s">
        <v>46</v>
      </c>
      <c r="AB225" s="108" t="s">
        <v>46</v>
      </c>
      <c r="AC225" s="108" t="s">
        <v>46</v>
      </c>
      <c r="AD225" s="108" t="s">
        <v>46</v>
      </c>
      <c r="AE225" s="108" t="s">
        <v>46</v>
      </c>
      <c r="AF225" s="108" t="s">
        <v>46</v>
      </c>
      <c r="AG225" s="108" t="s">
        <v>46</v>
      </c>
    </row>
    <row r="226" spans="1:42">
      <c r="A226" s="109" t="s">
        <v>57</v>
      </c>
      <c r="B226" s="109">
        <v>1986</v>
      </c>
      <c r="C226" s="110" t="s">
        <v>58</v>
      </c>
      <c r="D226" s="109" t="s">
        <v>4527</v>
      </c>
      <c r="E226" s="109" t="s">
        <v>63</v>
      </c>
      <c r="G226" s="117" t="s">
        <v>46</v>
      </c>
      <c r="H226" s="117" t="s">
        <v>46</v>
      </c>
      <c r="I226" s="117" t="s">
        <v>46</v>
      </c>
      <c r="J226" s="117" t="s">
        <v>46</v>
      </c>
      <c r="K226" s="117" t="s">
        <v>46</v>
      </c>
      <c r="L226" s="108" t="s">
        <v>46</v>
      </c>
      <c r="M226" s="108" t="s">
        <v>46</v>
      </c>
      <c r="N226" s="108" t="s">
        <v>46</v>
      </c>
      <c r="O226" s="108" t="s">
        <v>46</v>
      </c>
      <c r="P226" s="108" t="s">
        <v>46</v>
      </c>
      <c r="Q226" s="108" t="s">
        <v>46</v>
      </c>
      <c r="R226" s="108" t="s">
        <v>46</v>
      </c>
      <c r="S226" s="108" t="s">
        <v>46</v>
      </c>
      <c r="T226" s="108" t="s">
        <v>46</v>
      </c>
      <c r="U226" s="108" t="s">
        <v>46</v>
      </c>
      <c r="V226" s="108" t="s">
        <v>46</v>
      </c>
      <c r="W226" s="109">
        <v>70</v>
      </c>
      <c r="X226" s="108" t="s">
        <v>46</v>
      </c>
      <c r="Y226" s="108" t="s">
        <v>46</v>
      </c>
      <c r="Z226" s="108" t="s">
        <v>46</v>
      </c>
      <c r="AA226" s="108" t="s">
        <v>46</v>
      </c>
      <c r="AB226" s="108" t="s">
        <v>46</v>
      </c>
      <c r="AC226" s="108" t="s">
        <v>46</v>
      </c>
      <c r="AD226" s="108" t="s">
        <v>46</v>
      </c>
      <c r="AE226" s="108" t="s">
        <v>46</v>
      </c>
      <c r="AF226" s="108" t="s">
        <v>46</v>
      </c>
      <c r="AG226" s="108" t="s">
        <v>46</v>
      </c>
    </row>
    <row r="227" spans="1:42">
      <c r="A227" s="109" t="s">
        <v>57</v>
      </c>
      <c r="B227" s="109">
        <v>1986</v>
      </c>
      <c r="C227" s="110" t="s">
        <v>58</v>
      </c>
      <c r="D227" s="109" t="s">
        <v>4527</v>
      </c>
      <c r="E227" s="109" t="s">
        <v>63</v>
      </c>
      <c r="G227" s="117" t="s">
        <v>46</v>
      </c>
      <c r="H227" s="117" t="s">
        <v>46</v>
      </c>
      <c r="I227" s="117" t="s">
        <v>46</v>
      </c>
      <c r="J227" s="117" t="s">
        <v>46</v>
      </c>
      <c r="K227" s="117" t="s">
        <v>46</v>
      </c>
      <c r="L227" s="108" t="s">
        <v>46</v>
      </c>
      <c r="M227" s="108" t="s">
        <v>46</v>
      </c>
      <c r="N227" s="108" t="s">
        <v>46</v>
      </c>
      <c r="O227" s="108" t="s">
        <v>46</v>
      </c>
      <c r="P227" s="108" t="s">
        <v>46</v>
      </c>
      <c r="Q227" s="108" t="s">
        <v>46</v>
      </c>
      <c r="R227" s="108" t="s">
        <v>46</v>
      </c>
      <c r="S227" s="108" t="s">
        <v>46</v>
      </c>
      <c r="T227" s="108" t="s">
        <v>46</v>
      </c>
      <c r="U227" s="108" t="s">
        <v>46</v>
      </c>
      <c r="V227" s="108" t="s">
        <v>46</v>
      </c>
      <c r="W227" s="109">
        <v>74</v>
      </c>
      <c r="X227" s="108" t="s">
        <v>46</v>
      </c>
      <c r="Y227" s="108" t="s">
        <v>46</v>
      </c>
      <c r="Z227" s="108" t="s">
        <v>46</v>
      </c>
      <c r="AA227" s="108" t="s">
        <v>46</v>
      </c>
      <c r="AB227" s="108" t="s">
        <v>46</v>
      </c>
      <c r="AC227" s="108" t="s">
        <v>46</v>
      </c>
      <c r="AD227" s="108" t="s">
        <v>46</v>
      </c>
      <c r="AE227" s="108" t="s">
        <v>46</v>
      </c>
      <c r="AF227" s="108" t="s">
        <v>46</v>
      </c>
      <c r="AG227" s="108" t="s">
        <v>46</v>
      </c>
    </row>
    <row r="228" spans="1:42" s="127" customFormat="1">
      <c r="C228" s="128"/>
      <c r="D228" s="109" t="s">
        <v>4527</v>
      </c>
      <c r="F228" s="127" t="s">
        <v>52</v>
      </c>
      <c r="G228" s="129"/>
      <c r="H228" s="129"/>
      <c r="I228" s="129"/>
      <c r="J228" s="129"/>
      <c r="K228" s="129"/>
      <c r="L228" s="129"/>
      <c r="M228" s="129"/>
      <c r="N228" s="129">
        <f>AVERAGE(N220:N227)</f>
        <v>13.125</v>
      </c>
      <c r="O228" s="129">
        <f t="shared" ref="O228:AG228" si="24">AVERAGE(O220:O227)</f>
        <v>98.2</v>
      </c>
      <c r="P228" s="129" t="e">
        <f t="shared" si="24"/>
        <v>#DIV/0!</v>
      </c>
      <c r="Q228" s="129" t="e">
        <f t="shared" si="24"/>
        <v>#DIV/0!</v>
      </c>
      <c r="R228" s="129" t="e">
        <f t="shared" si="24"/>
        <v>#DIV/0!</v>
      </c>
      <c r="S228" s="129">
        <f t="shared" si="24"/>
        <v>13.125</v>
      </c>
      <c r="T228" s="129" t="e">
        <f t="shared" si="24"/>
        <v>#DIV/0!</v>
      </c>
      <c r="U228" s="129">
        <f t="shared" si="24"/>
        <v>98.2</v>
      </c>
      <c r="V228" s="129" t="e">
        <f t="shared" si="24"/>
        <v>#DIV/0!</v>
      </c>
      <c r="W228" s="129">
        <f t="shared" si="24"/>
        <v>67.666666666666671</v>
      </c>
      <c r="X228" s="129" t="e">
        <f t="shared" si="24"/>
        <v>#DIV/0!</v>
      </c>
      <c r="Y228" s="129" t="e">
        <f t="shared" si="24"/>
        <v>#DIV/0!</v>
      </c>
      <c r="Z228" s="129" t="e">
        <f t="shared" si="24"/>
        <v>#DIV/0!</v>
      </c>
      <c r="AA228" s="129" t="e">
        <f t="shared" si="24"/>
        <v>#DIV/0!</v>
      </c>
      <c r="AB228" s="129" t="e">
        <f t="shared" si="24"/>
        <v>#DIV/0!</v>
      </c>
      <c r="AC228" s="129" t="e">
        <f t="shared" si="24"/>
        <v>#DIV/0!</v>
      </c>
      <c r="AD228" s="129" t="e">
        <f t="shared" si="24"/>
        <v>#DIV/0!</v>
      </c>
      <c r="AE228" s="129" t="e">
        <f t="shared" si="24"/>
        <v>#DIV/0!</v>
      </c>
      <c r="AF228" s="129" t="e">
        <f t="shared" si="24"/>
        <v>#DIV/0!</v>
      </c>
      <c r="AG228" s="129" t="e">
        <f t="shared" si="24"/>
        <v>#DIV/0!</v>
      </c>
    </row>
    <row r="229" spans="1:42" s="127" customFormat="1">
      <c r="C229" s="128"/>
      <c r="D229" s="109" t="s">
        <v>4527</v>
      </c>
      <c r="F229" s="127" t="s">
        <v>53</v>
      </c>
      <c r="G229" s="129"/>
      <c r="H229" s="129"/>
      <c r="I229" s="129"/>
      <c r="J229" s="129"/>
      <c r="K229" s="129"/>
      <c r="L229" s="129"/>
      <c r="M229" s="129"/>
      <c r="N229" s="129">
        <f>STDEV((N220:N227))</f>
        <v>17.561202502486363</v>
      </c>
      <c r="O229" s="129" t="e">
        <f t="shared" ref="O229:AG229" si="25">STDEV((O220:O227))</f>
        <v>#DIV/0!</v>
      </c>
      <c r="P229" s="129" t="e">
        <f t="shared" si="25"/>
        <v>#DIV/0!</v>
      </c>
      <c r="Q229" s="129" t="e">
        <f t="shared" si="25"/>
        <v>#DIV/0!</v>
      </c>
      <c r="R229" s="129" t="e">
        <f t="shared" si="25"/>
        <v>#DIV/0!</v>
      </c>
      <c r="S229" s="129">
        <f t="shared" si="25"/>
        <v>17.561202502486363</v>
      </c>
      <c r="T229" s="129" t="e">
        <f t="shared" si="25"/>
        <v>#DIV/0!</v>
      </c>
      <c r="U229" s="129" t="e">
        <f t="shared" si="25"/>
        <v>#DIV/0!</v>
      </c>
      <c r="V229" s="129" t="e">
        <f t="shared" si="25"/>
        <v>#DIV/0!</v>
      </c>
      <c r="W229" s="129">
        <f t="shared" si="25"/>
        <v>7.7674534651540297</v>
      </c>
      <c r="X229" s="129" t="e">
        <f t="shared" si="25"/>
        <v>#DIV/0!</v>
      </c>
      <c r="Y229" s="129" t="e">
        <f t="shared" si="25"/>
        <v>#DIV/0!</v>
      </c>
      <c r="Z229" s="129" t="e">
        <f t="shared" si="25"/>
        <v>#DIV/0!</v>
      </c>
      <c r="AA229" s="129" t="e">
        <f t="shared" si="25"/>
        <v>#DIV/0!</v>
      </c>
      <c r="AB229" s="129" t="e">
        <f t="shared" si="25"/>
        <v>#DIV/0!</v>
      </c>
      <c r="AC229" s="129" t="e">
        <f t="shared" si="25"/>
        <v>#DIV/0!</v>
      </c>
      <c r="AD229" s="129" t="e">
        <f t="shared" si="25"/>
        <v>#DIV/0!</v>
      </c>
      <c r="AE229" s="129" t="e">
        <f t="shared" si="25"/>
        <v>#DIV/0!</v>
      </c>
      <c r="AF229" s="129" t="e">
        <f t="shared" si="25"/>
        <v>#DIV/0!</v>
      </c>
      <c r="AG229" s="129" t="e">
        <f t="shared" si="25"/>
        <v>#DIV/0!</v>
      </c>
    </row>
    <row r="230" spans="1:42" s="127" customFormat="1">
      <c r="C230" s="128"/>
      <c r="D230" s="109" t="s">
        <v>4527</v>
      </c>
      <c r="F230" s="127" t="s">
        <v>55</v>
      </c>
      <c r="G230" s="129"/>
      <c r="H230" s="129"/>
      <c r="I230" s="129"/>
      <c r="J230" s="129"/>
      <c r="K230" s="129"/>
      <c r="L230" s="129"/>
      <c r="M230" s="129"/>
      <c r="N230" s="155" t="str">
        <f>AI230</f>
        <v>not available in pistocci</v>
      </c>
      <c r="O230" s="155">
        <f>AN230</f>
        <v>0</v>
      </c>
      <c r="P230" s="129"/>
      <c r="Q230" s="129"/>
      <c r="R230" s="129"/>
      <c r="S230" s="129"/>
      <c r="T230" s="129"/>
      <c r="U230" s="129"/>
      <c r="V230" s="155">
        <f>AK230</f>
        <v>0</v>
      </c>
      <c r="X230" s="129"/>
      <c r="Y230" s="129"/>
      <c r="Z230" s="129"/>
      <c r="AA230" s="129"/>
      <c r="AB230" s="129"/>
      <c r="AC230" s="129"/>
      <c r="AD230" s="129"/>
      <c r="AE230" s="129"/>
      <c r="AF230" s="129"/>
      <c r="AG230" s="129"/>
      <c r="AI230" s="127" t="s">
        <v>74</v>
      </c>
    </row>
    <row r="231" spans="1:42" s="127" customFormat="1">
      <c r="C231" s="128"/>
      <c r="D231" s="109" t="s">
        <v>4527</v>
      </c>
      <c r="F231" s="127" t="s">
        <v>56</v>
      </c>
      <c r="G231" s="129"/>
      <c r="H231" s="129"/>
      <c r="I231" s="129"/>
      <c r="J231" s="129"/>
      <c r="K231" s="129"/>
      <c r="L231" s="129"/>
      <c r="M231" s="129"/>
      <c r="N231" s="129">
        <f>N228</f>
        <v>13.125</v>
      </c>
      <c r="O231" s="129">
        <f>O228</f>
        <v>98.2</v>
      </c>
      <c r="P231" s="129"/>
      <c r="Q231" s="129"/>
      <c r="R231" s="129"/>
      <c r="S231" s="129"/>
      <c r="T231" s="129"/>
      <c r="U231" s="129"/>
      <c r="V231" s="129">
        <f>O231</f>
        <v>98.2</v>
      </c>
      <c r="W231" s="129">
        <f>O231</f>
        <v>98.2</v>
      </c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</row>
    <row r="232" spans="1:42">
      <c r="A232" s="109" t="s">
        <v>67</v>
      </c>
      <c r="B232" s="109">
        <v>2008</v>
      </c>
      <c r="C232" s="110" t="s">
        <v>68</v>
      </c>
      <c r="D232" s="109" t="s">
        <v>4562</v>
      </c>
      <c r="E232" s="108" t="s">
        <v>46</v>
      </c>
      <c r="F232" s="108"/>
      <c r="G232" s="117" t="s">
        <v>46</v>
      </c>
      <c r="H232" s="117" t="s">
        <v>46</v>
      </c>
      <c r="I232" s="117" t="s">
        <v>46</v>
      </c>
      <c r="J232" s="117" t="s">
        <v>46</v>
      </c>
      <c r="K232" s="117" t="s">
        <v>46</v>
      </c>
      <c r="L232" s="108" t="s">
        <v>46</v>
      </c>
      <c r="M232" s="108" t="s">
        <v>46</v>
      </c>
      <c r="N232" s="108" t="s">
        <v>46</v>
      </c>
      <c r="O232" s="108" t="s">
        <v>46</v>
      </c>
      <c r="P232" s="108" t="s">
        <v>46</v>
      </c>
      <c r="Q232" s="108" t="s">
        <v>46</v>
      </c>
      <c r="R232" s="108" t="s">
        <v>46</v>
      </c>
      <c r="S232" s="108" t="s">
        <v>46</v>
      </c>
      <c r="T232" s="108" t="s">
        <v>46</v>
      </c>
      <c r="U232" s="108" t="s">
        <v>46</v>
      </c>
      <c r="V232" s="108" t="s">
        <v>46</v>
      </c>
      <c r="W232" s="108" t="s">
        <v>46</v>
      </c>
      <c r="X232" s="108" t="s">
        <v>46</v>
      </c>
      <c r="Y232" s="108" t="s">
        <v>46</v>
      </c>
      <c r="Z232" s="108" t="s">
        <v>46</v>
      </c>
      <c r="AA232" s="108" t="s">
        <v>46</v>
      </c>
      <c r="AB232" s="108" t="s">
        <v>46</v>
      </c>
      <c r="AC232" s="109">
        <v>15</v>
      </c>
      <c r="AD232" s="108" t="s">
        <v>46</v>
      </c>
      <c r="AE232" s="108" t="s">
        <v>46</v>
      </c>
      <c r="AF232" s="108" t="s">
        <v>46</v>
      </c>
      <c r="AG232" s="108" t="s">
        <v>46</v>
      </c>
    </row>
    <row r="233" spans="1:42">
      <c r="A233" s="109" t="s">
        <v>67</v>
      </c>
      <c r="B233" s="109">
        <v>2008</v>
      </c>
      <c r="C233" s="110" t="s">
        <v>68</v>
      </c>
      <c r="D233" s="109" t="s">
        <v>4562</v>
      </c>
      <c r="E233" s="108" t="s">
        <v>46</v>
      </c>
      <c r="F233" s="108"/>
      <c r="G233" s="117" t="s">
        <v>46</v>
      </c>
      <c r="H233" s="117" t="s">
        <v>46</v>
      </c>
      <c r="I233" s="117" t="s">
        <v>46</v>
      </c>
      <c r="J233" s="117" t="s">
        <v>46</v>
      </c>
      <c r="K233" s="117" t="s">
        <v>46</v>
      </c>
      <c r="L233" s="108" t="s">
        <v>46</v>
      </c>
      <c r="M233" s="108" t="s">
        <v>46</v>
      </c>
      <c r="N233" s="108" t="s">
        <v>46</v>
      </c>
      <c r="O233" s="108" t="s">
        <v>46</v>
      </c>
      <c r="P233" s="108" t="s">
        <v>46</v>
      </c>
      <c r="Q233" s="108" t="s">
        <v>46</v>
      </c>
      <c r="R233" s="108" t="s">
        <v>46</v>
      </c>
      <c r="S233" s="108" t="s">
        <v>46</v>
      </c>
      <c r="T233" s="108" t="s">
        <v>46</v>
      </c>
      <c r="U233" s="108" t="s">
        <v>46</v>
      </c>
      <c r="V233" s="108" t="s">
        <v>46</v>
      </c>
      <c r="W233" s="108" t="s">
        <v>46</v>
      </c>
      <c r="X233" s="108" t="s">
        <v>46</v>
      </c>
      <c r="Y233" s="108" t="s">
        <v>46</v>
      </c>
      <c r="Z233" s="108" t="s">
        <v>46</v>
      </c>
      <c r="AA233" s="108" t="s">
        <v>46</v>
      </c>
      <c r="AB233" s="108" t="s">
        <v>46</v>
      </c>
      <c r="AC233" s="108" t="s">
        <v>46</v>
      </c>
      <c r="AD233" s="109">
        <v>70</v>
      </c>
      <c r="AE233" s="108" t="s">
        <v>46</v>
      </c>
      <c r="AF233" s="108" t="s">
        <v>46</v>
      </c>
      <c r="AG233" s="108" t="s">
        <v>46</v>
      </c>
    </row>
    <row r="234" spans="1:42">
      <c r="A234" s="109" t="s">
        <v>249</v>
      </c>
      <c r="B234" s="109">
        <v>2013</v>
      </c>
      <c r="C234" s="110" t="s">
        <v>250</v>
      </c>
      <c r="D234" s="109" t="s">
        <v>4562</v>
      </c>
      <c r="E234" s="109" t="s">
        <v>63</v>
      </c>
      <c r="G234" s="117" t="s">
        <v>46</v>
      </c>
      <c r="H234" s="117" t="s">
        <v>46</v>
      </c>
      <c r="I234" s="117" t="s">
        <v>46</v>
      </c>
      <c r="J234" s="117" t="s">
        <v>46</v>
      </c>
      <c r="K234" s="117" t="s">
        <v>46</v>
      </c>
      <c r="L234" s="108" t="s">
        <v>46</v>
      </c>
      <c r="M234" s="108" t="s">
        <v>46</v>
      </c>
      <c r="N234" s="108" t="s">
        <v>46</v>
      </c>
      <c r="O234" s="108" t="s">
        <v>46</v>
      </c>
      <c r="P234" s="108" t="s">
        <v>46</v>
      </c>
      <c r="Q234" s="108" t="s">
        <v>46</v>
      </c>
      <c r="R234" s="108" t="s">
        <v>46</v>
      </c>
      <c r="S234" s="108" t="s">
        <v>46</v>
      </c>
      <c r="T234" s="108" t="s">
        <v>46</v>
      </c>
      <c r="U234" s="108" t="s">
        <v>46</v>
      </c>
      <c r="V234" s="108" t="s">
        <v>46</v>
      </c>
      <c r="W234" s="108" t="s">
        <v>46</v>
      </c>
      <c r="X234" s="108" t="s">
        <v>46</v>
      </c>
      <c r="Y234" s="108" t="s">
        <v>46</v>
      </c>
      <c r="Z234" s="108" t="s">
        <v>46</v>
      </c>
      <c r="AA234" s="108" t="s">
        <v>46</v>
      </c>
      <c r="AB234" s="108" t="s">
        <v>46</v>
      </c>
      <c r="AC234" s="108" t="s">
        <v>46</v>
      </c>
      <c r="AD234" s="109">
        <v>70</v>
      </c>
      <c r="AE234" s="108" t="s">
        <v>46</v>
      </c>
      <c r="AF234" s="108" t="s">
        <v>46</v>
      </c>
      <c r="AG234" s="108" t="s">
        <v>46</v>
      </c>
    </row>
    <row r="235" spans="1:42">
      <c r="A235" s="109" t="s">
        <v>72</v>
      </c>
      <c r="B235" s="109">
        <v>2010</v>
      </c>
      <c r="C235" s="109" t="s">
        <v>73</v>
      </c>
      <c r="D235" s="109" t="s">
        <v>4562</v>
      </c>
      <c r="E235" s="109" t="s">
        <v>63</v>
      </c>
      <c r="G235" s="117" t="s">
        <v>46</v>
      </c>
      <c r="H235" s="117" t="s">
        <v>46</v>
      </c>
      <c r="I235" s="117" t="s">
        <v>46</v>
      </c>
      <c r="J235" s="117" t="s">
        <v>46</v>
      </c>
      <c r="K235" s="117" t="s">
        <v>46</v>
      </c>
      <c r="L235" s="108" t="s">
        <v>46</v>
      </c>
      <c r="M235" s="108" t="s">
        <v>46</v>
      </c>
      <c r="N235" s="108" t="s">
        <v>46</v>
      </c>
      <c r="O235" s="109">
        <v>46</v>
      </c>
      <c r="P235" s="108" t="s">
        <v>46</v>
      </c>
      <c r="Q235" s="108" t="s">
        <v>46</v>
      </c>
      <c r="R235" s="108" t="s">
        <v>46</v>
      </c>
      <c r="S235" s="108" t="s">
        <v>46</v>
      </c>
      <c r="T235" s="108" t="s">
        <v>46</v>
      </c>
      <c r="U235" s="109">
        <v>46</v>
      </c>
      <c r="V235" s="108" t="s">
        <v>46</v>
      </c>
      <c r="W235" s="108" t="s">
        <v>46</v>
      </c>
      <c r="X235" s="108" t="s">
        <v>46</v>
      </c>
      <c r="Y235" s="108" t="s">
        <v>46</v>
      </c>
      <c r="Z235" s="108" t="s">
        <v>46</v>
      </c>
      <c r="AA235" s="108" t="s">
        <v>46</v>
      </c>
      <c r="AB235" s="108" t="s">
        <v>46</v>
      </c>
      <c r="AC235" s="108" t="s">
        <v>46</v>
      </c>
      <c r="AD235" s="108" t="s">
        <v>46</v>
      </c>
      <c r="AE235" s="108" t="s">
        <v>46</v>
      </c>
      <c r="AF235" s="108" t="s">
        <v>46</v>
      </c>
      <c r="AG235" s="108" t="s">
        <v>46</v>
      </c>
    </row>
    <row r="236" spans="1:42" s="127" customFormat="1">
      <c r="D236" s="109" t="s">
        <v>4562</v>
      </c>
      <c r="F236" s="127" t="s">
        <v>52</v>
      </c>
      <c r="G236" s="129"/>
      <c r="H236" s="129"/>
      <c r="I236" s="129"/>
      <c r="J236" s="129"/>
      <c r="K236" s="129"/>
      <c r="L236" s="129"/>
      <c r="M236" s="129"/>
      <c r="N236" s="129" t="e">
        <f>AVERAGE(N232:N235)</f>
        <v>#DIV/0!</v>
      </c>
      <c r="O236" s="129">
        <f t="shared" ref="O236:AG236" si="26">AVERAGE(O232:O235)</f>
        <v>46</v>
      </c>
      <c r="P236" s="129" t="e">
        <f t="shared" si="26"/>
        <v>#DIV/0!</v>
      </c>
      <c r="Q236" s="129" t="e">
        <f t="shared" si="26"/>
        <v>#DIV/0!</v>
      </c>
      <c r="R236" s="129" t="e">
        <f t="shared" si="26"/>
        <v>#DIV/0!</v>
      </c>
      <c r="S236" s="129" t="e">
        <f t="shared" si="26"/>
        <v>#DIV/0!</v>
      </c>
      <c r="T236" s="129" t="e">
        <f t="shared" si="26"/>
        <v>#DIV/0!</v>
      </c>
      <c r="U236" s="129">
        <f t="shared" si="26"/>
        <v>46</v>
      </c>
      <c r="V236" s="129" t="e">
        <f t="shared" si="26"/>
        <v>#DIV/0!</v>
      </c>
      <c r="W236" s="129" t="e">
        <f t="shared" si="26"/>
        <v>#DIV/0!</v>
      </c>
      <c r="X236" s="129" t="e">
        <f t="shared" si="26"/>
        <v>#DIV/0!</v>
      </c>
      <c r="Y236" s="129" t="e">
        <f t="shared" si="26"/>
        <v>#DIV/0!</v>
      </c>
      <c r="Z236" s="129" t="e">
        <f t="shared" si="26"/>
        <v>#DIV/0!</v>
      </c>
      <c r="AA236" s="129" t="e">
        <f t="shared" si="26"/>
        <v>#DIV/0!</v>
      </c>
      <c r="AB236" s="129" t="e">
        <f t="shared" si="26"/>
        <v>#DIV/0!</v>
      </c>
      <c r="AC236" s="129">
        <f t="shared" si="26"/>
        <v>15</v>
      </c>
      <c r="AD236" s="129">
        <f t="shared" si="26"/>
        <v>70</v>
      </c>
      <c r="AE236" s="129" t="e">
        <f t="shared" si="26"/>
        <v>#DIV/0!</v>
      </c>
      <c r="AF236" s="129" t="e">
        <f t="shared" si="26"/>
        <v>#DIV/0!</v>
      </c>
      <c r="AG236" s="129" t="e">
        <f t="shared" si="26"/>
        <v>#DIV/0!</v>
      </c>
    </row>
    <row r="237" spans="1:42" s="127" customFormat="1">
      <c r="D237" s="109" t="s">
        <v>4562</v>
      </c>
      <c r="F237" s="127" t="s">
        <v>53</v>
      </c>
      <c r="G237" s="129"/>
      <c r="H237" s="129"/>
      <c r="I237" s="129"/>
      <c r="J237" s="129"/>
      <c r="K237" s="129"/>
      <c r="L237" s="129"/>
      <c r="M237" s="129"/>
      <c r="N237" s="129" t="e">
        <f>STDEV((N232:N235))</f>
        <v>#DIV/0!</v>
      </c>
      <c r="O237" s="129" t="e">
        <f t="shared" ref="O237:AG237" si="27">STDEV((O232:O235))</f>
        <v>#DIV/0!</v>
      </c>
      <c r="P237" s="129" t="e">
        <f t="shared" si="27"/>
        <v>#DIV/0!</v>
      </c>
      <c r="Q237" s="129" t="e">
        <f t="shared" si="27"/>
        <v>#DIV/0!</v>
      </c>
      <c r="R237" s="129" t="e">
        <f t="shared" si="27"/>
        <v>#DIV/0!</v>
      </c>
      <c r="S237" s="129" t="e">
        <f t="shared" si="27"/>
        <v>#DIV/0!</v>
      </c>
      <c r="T237" s="129" t="e">
        <f t="shared" si="27"/>
        <v>#DIV/0!</v>
      </c>
      <c r="U237" s="129" t="e">
        <f t="shared" si="27"/>
        <v>#DIV/0!</v>
      </c>
      <c r="V237" s="129" t="e">
        <f t="shared" si="27"/>
        <v>#DIV/0!</v>
      </c>
      <c r="W237" s="129" t="e">
        <f t="shared" si="27"/>
        <v>#DIV/0!</v>
      </c>
      <c r="X237" s="129" t="e">
        <f t="shared" si="27"/>
        <v>#DIV/0!</v>
      </c>
      <c r="Y237" s="129" t="e">
        <f t="shared" si="27"/>
        <v>#DIV/0!</v>
      </c>
      <c r="Z237" s="129" t="e">
        <f t="shared" si="27"/>
        <v>#DIV/0!</v>
      </c>
      <c r="AA237" s="129" t="e">
        <f t="shared" si="27"/>
        <v>#DIV/0!</v>
      </c>
      <c r="AB237" s="129" t="e">
        <f t="shared" si="27"/>
        <v>#DIV/0!</v>
      </c>
      <c r="AC237" s="129" t="e">
        <f t="shared" si="27"/>
        <v>#DIV/0!</v>
      </c>
      <c r="AD237" s="129">
        <f t="shared" si="27"/>
        <v>0</v>
      </c>
      <c r="AE237" s="129" t="e">
        <f t="shared" si="27"/>
        <v>#DIV/0!</v>
      </c>
      <c r="AF237" s="129" t="e">
        <f t="shared" si="27"/>
        <v>#DIV/0!</v>
      </c>
      <c r="AG237" s="129" t="e">
        <f t="shared" si="27"/>
        <v>#DIV/0!</v>
      </c>
    </row>
    <row r="238" spans="1:42" s="127" customFormat="1">
      <c r="D238" s="109" t="s">
        <v>4562</v>
      </c>
      <c r="F238" s="127" t="s">
        <v>55</v>
      </c>
      <c r="G238" s="129"/>
      <c r="H238" s="129"/>
      <c r="I238" s="129"/>
      <c r="J238" s="129"/>
      <c r="K238" s="129"/>
      <c r="L238" s="129"/>
      <c r="M238" s="129"/>
      <c r="N238" s="155">
        <f>AI238</f>
        <v>0.10690721799733201</v>
      </c>
      <c r="O238" s="155">
        <f>AN238-AI238</f>
        <v>5.8806986022668414E-2</v>
      </c>
      <c r="P238" s="129"/>
      <c r="Q238" s="129"/>
      <c r="R238" s="129"/>
      <c r="S238" s="129"/>
      <c r="T238" s="129"/>
      <c r="U238" s="129"/>
      <c r="V238" s="155">
        <f>AK238-AI238</f>
        <v>5.6138921524988047E-2</v>
      </c>
      <c r="W238" s="129"/>
      <c r="X238" s="129"/>
      <c r="Y238" s="129"/>
      <c r="Z238" s="129"/>
      <c r="AA238" s="129"/>
      <c r="AB238" s="129"/>
      <c r="AC238" s="129"/>
      <c r="AD238" s="129"/>
      <c r="AE238" s="129"/>
      <c r="AF238" s="129"/>
      <c r="AG238" s="129"/>
      <c r="AH238" s="144">
        <v>61.7</v>
      </c>
      <c r="AI238" s="135">
        <v>0.10690721799733201</v>
      </c>
      <c r="AJ238" s="135">
        <v>5.6131617007912776E-2</v>
      </c>
      <c r="AK238" s="135">
        <v>0.16304613952232005</v>
      </c>
      <c r="AL238" s="135">
        <v>0.83695386047766984</v>
      </c>
      <c r="AM238" s="135">
        <v>5.8802638884830699E-2</v>
      </c>
      <c r="AN238" s="135">
        <v>0.16571420402000042</v>
      </c>
      <c r="AO238" s="135">
        <v>0.83428579597999908</v>
      </c>
      <c r="AP238" s="136">
        <f>IF(ISERROR(INDEX([1]biowin!$J:$J,MATCH(#REF!,[1]biowin!$A:$A,0))),-1,INDEX([1]biowin!$J:$J,MATCH(#REF!,[1]biowin!$A:$A,0)))</f>
        <v>-1</v>
      </c>
    </row>
    <row r="239" spans="1:42" s="127" customFormat="1">
      <c r="D239" s="109" t="s">
        <v>4562</v>
      </c>
      <c r="F239" s="127" t="s">
        <v>56</v>
      </c>
      <c r="G239" s="129"/>
      <c r="H239" s="129"/>
      <c r="I239" s="129"/>
      <c r="J239" s="129"/>
      <c r="K239" s="129"/>
      <c r="L239" s="129"/>
      <c r="M239" s="129"/>
      <c r="N239" s="157" t="s">
        <v>75</v>
      </c>
      <c r="O239" s="129">
        <f>O236</f>
        <v>46</v>
      </c>
      <c r="P239" s="129"/>
      <c r="Q239" s="129"/>
      <c r="R239" s="129"/>
      <c r="S239" s="129"/>
      <c r="T239" s="129"/>
      <c r="U239" s="129"/>
      <c r="V239" s="129">
        <f>O239</f>
        <v>46</v>
      </c>
      <c r="W239" s="129">
        <f>O239</f>
        <v>46</v>
      </c>
      <c r="X239" s="129"/>
      <c r="Y239" s="129"/>
      <c r="Z239" s="129"/>
      <c r="AA239" s="129"/>
      <c r="AB239" s="129"/>
      <c r="AC239" s="129"/>
      <c r="AD239" s="129"/>
      <c r="AE239" s="129"/>
      <c r="AF239" s="129"/>
      <c r="AG239" s="129"/>
      <c r="AH239" s="144"/>
      <c r="AI239" s="135"/>
      <c r="AJ239" s="135"/>
      <c r="AK239" s="135"/>
      <c r="AL239" s="135"/>
      <c r="AM239" s="135"/>
      <c r="AN239" s="135"/>
      <c r="AO239" s="135"/>
      <c r="AP239" s="136"/>
    </row>
    <row r="240" spans="1:42">
      <c r="A240" s="109" t="s">
        <v>42</v>
      </c>
      <c r="B240" s="109">
        <v>1996</v>
      </c>
      <c r="C240" s="110" t="s">
        <v>43</v>
      </c>
      <c r="D240" s="109" t="s">
        <v>4528</v>
      </c>
      <c r="E240" s="109" t="s">
        <v>45</v>
      </c>
      <c r="G240" s="117" t="s">
        <v>46</v>
      </c>
      <c r="H240" s="117" t="s">
        <v>46</v>
      </c>
      <c r="I240" s="117" t="s">
        <v>46</v>
      </c>
      <c r="J240" s="117" t="s">
        <v>46</v>
      </c>
      <c r="K240" s="117" t="s">
        <v>46</v>
      </c>
      <c r="L240" s="108" t="s">
        <v>46</v>
      </c>
      <c r="M240" s="108" t="s">
        <v>46</v>
      </c>
      <c r="N240" s="108" t="s">
        <v>46</v>
      </c>
      <c r="O240" s="108" t="s">
        <v>46</v>
      </c>
      <c r="P240" s="108" t="s">
        <v>46</v>
      </c>
      <c r="Q240" s="108" t="s">
        <v>46</v>
      </c>
      <c r="R240" s="108" t="s">
        <v>46</v>
      </c>
      <c r="S240" s="108" t="s">
        <v>46</v>
      </c>
      <c r="T240" s="108" t="s">
        <v>46</v>
      </c>
      <c r="U240" s="108" t="s">
        <v>46</v>
      </c>
      <c r="V240" s="109">
        <v>99</v>
      </c>
      <c r="W240" s="108" t="s">
        <v>46</v>
      </c>
      <c r="X240" s="108" t="s">
        <v>46</v>
      </c>
      <c r="Y240" s="108" t="s">
        <v>46</v>
      </c>
      <c r="Z240" s="108" t="s">
        <v>46</v>
      </c>
      <c r="AA240" s="108" t="s">
        <v>46</v>
      </c>
      <c r="AB240" s="108" t="s">
        <v>46</v>
      </c>
      <c r="AC240" s="108" t="s">
        <v>46</v>
      </c>
      <c r="AD240" s="108" t="s">
        <v>46</v>
      </c>
      <c r="AE240" s="108" t="s">
        <v>46</v>
      </c>
      <c r="AF240" s="108" t="s">
        <v>46</v>
      </c>
      <c r="AG240" s="108" t="s">
        <v>46</v>
      </c>
    </row>
    <row r="241" spans="1:42">
      <c r="A241" s="109" t="s">
        <v>42</v>
      </c>
      <c r="B241" s="109">
        <v>1996</v>
      </c>
      <c r="C241" s="110" t="s">
        <v>43</v>
      </c>
      <c r="D241" s="109" t="s">
        <v>4528</v>
      </c>
      <c r="E241" s="109" t="s">
        <v>45</v>
      </c>
      <c r="G241" s="117" t="s">
        <v>46</v>
      </c>
      <c r="H241" s="117" t="s">
        <v>46</v>
      </c>
      <c r="I241" s="117" t="s">
        <v>46</v>
      </c>
      <c r="J241" s="117" t="s">
        <v>46</v>
      </c>
      <c r="K241" s="117" t="s">
        <v>46</v>
      </c>
      <c r="L241" s="108" t="s">
        <v>46</v>
      </c>
      <c r="M241" s="108" t="s">
        <v>46</v>
      </c>
      <c r="N241" s="109">
        <v>12.5</v>
      </c>
      <c r="O241" s="108" t="s">
        <v>46</v>
      </c>
      <c r="P241" s="108" t="s">
        <v>46</v>
      </c>
      <c r="Q241" s="108" t="s">
        <v>46</v>
      </c>
      <c r="R241" s="108" t="s">
        <v>46</v>
      </c>
      <c r="S241" s="109">
        <v>12.5</v>
      </c>
      <c r="T241" s="108" t="s">
        <v>46</v>
      </c>
      <c r="U241" s="108" t="s">
        <v>46</v>
      </c>
      <c r="V241" s="108" t="s">
        <v>46</v>
      </c>
      <c r="W241" s="108" t="s">
        <v>46</v>
      </c>
      <c r="X241" s="108" t="s">
        <v>46</v>
      </c>
      <c r="Y241" s="108" t="s">
        <v>46</v>
      </c>
      <c r="Z241" s="108" t="s">
        <v>46</v>
      </c>
      <c r="AA241" s="108" t="s">
        <v>46</v>
      </c>
      <c r="AB241" s="108" t="s">
        <v>46</v>
      </c>
      <c r="AC241" s="108" t="s">
        <v>46</v>
      </c>
      <c r="AD241" s="108" t="s">
        <v>46</v>
      </c>
      <c r="AE241" s="108" t="s">
        <v>46</v>
      </c>
      <c r="AF241" s="108" t="s">
        <v>46</v>
      </c>
      <c r="AG241" s="108" t="s">
        <v>46</v>
      </c>
    </row>
    <row r="242" spans="1:42" s="127" customFormat="1">
      <c r="C242" s="128"/>
      <c r="D242" s="109" t="s">
        <v>4528</v>
      </c>
      <c r="F242" s="127" t="s">
        <v>52</v>
      </c>
      <c r="G242" s="129"/>
      <c r="H242" s="129"/>
      <c r="I242" s="129"/>
      <c r="J242" s="129"/>
      <c r="K242" s="129"/>
      <c r="L242" s="129"/>
      <c r="M242" s="129"/>
      <c r="N242" s="129">
        <f>AVERAGE(N240:N241)</f>
        <v>12.5</v>
      </c>
      <c r="O242" s="129" t="e">
        <f t="shared" ref="O242:AG242" si="28">AVERAGE(O240:O241)</f>
        <v>#DIV/0!</v>
      </c>
      <c r="P242" s="129" t="e">
        <f t="shared" si="28"/>
        <v>#DIV/0!</v>
      </c>
      <c r="Q242" s="129" t="e">
        <f t="shared" si="28"/>
        <v>#DIV/0!</v>
      </c>
      <c r="R242" s="129" t="e">
        <f t="shared" si="28"/>
        <v>#DIV/0!</v>
      </c>
      <c r="S242" s="129">
        <f t="shared" si="28"/>
        <v>12.5</v>
      </c>
      <c r="T242" s="129" t="e">
        <f t="shared" si="28"/>
        <v>#DIV/0!</v>
      </c>
      <c r="U242" s="129" t="e">
        <f t="shared" si="28"/>
        <v>#DIV/0!</v>
      </c>
      <c r="V242" s="129">
        <f t="shared" si="28"/>
        <v>99</v>
      </c>
      <c r="W242" s="129" t="e">
        <f t="shared" si="28"/>
        <v>#DIV/0!</v>
      </c>
      <c r="X242" s="129" t="e">
        <f t="shared" si="28"/>
        <v>#DIV/0!</v>
      </c>
      <c r="Y242" s="129" t="e">
        <f t="shared" si="28"/>
        <v>#DIV/0!</v>
      </c>
      <c r="Z242" s="129" t="e">
        <f t="shared" si="28"/>
        <v>#DIV/0!</v>
      </c>
      <c r="AA242" s="129" t="e">
        <f t="shared" si="28"/>
        <v>#DIV/0!</v>
      </c>
      <c r="AB242" s="129" t="e">
        <f t="shared" si="28"/>
        <v>#DIV/0!</v>
      </c>
      <c r="AC242" s="129" t="e">
        <f t="shared" si="28"/>
        <v>#DIV/0!</v>
      </c>
      <c r="AD242" s="129" t="e">
        <f t="shared" si="28"/>
        <v>#DIV/0!</v>
      </c>
      <c r="AE242" s="129" t="e">
        <f t="shared" si="28"/>
        <v>#DIV/0!</v>
      </c>
      <c r="AF242" s="129" t="e">
        <f t="shared" si="28"/>
        <v>#DIV/0!</v>
      </c>
      <c r="AG242" s="129" t="e">
        <f t="shared" si="28"/>
        <v>#DIV/0!</v>
      </c>
    </row>
    <row r="243" spans="1:42" s="127" customFormat="1">
      <c r="C243" s="128"/>
      <c r="D243" s="109" t="s">
        <v>4528</v>
      </c>
      <c r="F243" s="127" t="s">
        <v>53</v>
      </c>
      <c r="G243" s="129"/>
      <c r="H243" s="129"/>
      <c r="I243" s="129"/>
      <c r="J243" s="129"/>
      <c r="K243" s="129"/>
      <c r="L243" s="129"/>
      <c r="M243" s="129"/>
      <c r="N243" s="129" t="e">
        <f>STDEV((N240:N241))</f>
        <v>#DIV/0!</v>
      </c>
      <c r="O243" s="129" t="e">
        <f t="shared" ref="O243:AG243" si="29">STDEV((O240:O241))</f>
        <v>#DIV/0!</v>
      </c>
      <c r="P243" s="129" t="e">
        <f t="shared" si="29"/>
        <v>#DIV/0!</v>
      </c>
      <c r="Q243" s="129" t="e">
        <f t="shared" si="29"/>
        <v>#DIV/0!</v>
      </c>
      <c r="R243" s="129" t="e">
        <f t="shared" si="29"/>
        <v>#DIV/0!</v>
      </c>
      <c r="S243" s="129" t="e">
        <f t="shared" si="29"/>
        <v>#DIV/0!</v>
      </c>
      <c r="T243" s="129" t="e">
        <f t="shared" si="29"/>
        <v>#DIV/0!</v>
      </c>
      <c r="U243" s="129" t="e">
        <f t="shared" si="29"/>
        <v>#DIV/0!</v>
      </c>
      <c r="V243" s="129" t="e">
        <f t="shared" si="29"/>
        <v>#DIV/0!</v>
      </c>
      <c r="W243" s="129" t="e">
        <f t="shared" si="29"/>
        <v>#DIV/0!</v>
      </c>
      <c r="X243" s="129" t="e">
        <f t="shared" si="29"/>
        <v>#DIV/0!</v>
      </c>
      <c r="Y243" s="129" t="e">
        <f t="shared" si="29"/>
        <v>#DIV/0!</v>
      </c>
      <c r="Z243" s="129" t="e">
        <f t="shared" si="29"/>
        <v>#DIV/0!</v>
      </c>
      <c r="AA243" s="129" t="e">
        <f t="shared" si="29"/>
        <v>#DIV/0!</v>
      </c>
      <c r="AB243" s="129" t="e">
        <f t="shared" si="29"/>
        <v>#DIV/0!</v>
      </c>
      <c r="AC243" s="129" t="e">
        <f t="shared" si="29"/>
        <v>#DIV/0!</v>
      </c>
      <c r="AD243" s="129" t="e">
        <f t="shared" si="29"/>
        <v>#DIV/0!</v>
      </c>
      <c r="AE243" s="129" t="e">
        <f t="shared" si="29"/>
        <v>#DIV/0!</v>
      </c>
      <c r="AF243" s="129" t="e">
        <f t="shared" si="29"/>
        <v>#DIV/0!</v>
      </c>
      <c r="AG243" s="129" t="e">
        <f t="shared" si="29"/>
        <v>#DIV/0!</v>
      </c>
    </row>
    <row r="244" spans="1:42" s="127" customFormat="1">
      <c r="C244" s="128"/>
      <c r="D244" s="109" t="s">
        <v>4528</v>
      </c>
      <c r="F244" s="127" t="s">
        <v>55</v>
      </c>
      <c r="G244" s="129"/>
      <c r="H244" s="129"/>
      <c r="I244" s="129"/>
      <c r="J244" s="129"/>
      <c r="K244" s="129"/>
      <c r="L244" s="129"/>
      <c r="M244" s="129"/>
      <c r="O244" s="129"/>
      <c r="P244" s="129"/>
      <c r="Q244" s="129"/>
      <c r="R244" s="129"/>
      <c r="T244" s="129"/>
      <c r="U244" s="129"/>
      <c r="V244" s="129"/>
      <c r="W244" s="129"/>
      <c r="X244" s="129"/>
      <c r="Y244" s="129"/>
      <c r="Z244" s="129"/>
      <c r="AA244" s="129"/>
      <c r="AB244" s="129"/>
      <c r="AC244" s="129"/>
      <c r="AD244" s="129"/>
      <c r="AE244" s="129"/>
      <c r="AF244" s="129"/>
      <c r="AG244" s="129"/>
      <c r="AI244" s="127" t="s">
        <v>74</v>
      </c>
    </row>
    <row r="245" spans="1:42" s="127" customFormat="1">
      <c r="C245" s="128"/>
      <c r="D245" s="109" t="s">
        <v>4528</v>
      </c>
      <c r="F245" s="127" t="s">
        <v>56</v>
      </c>
      <c r="G245" s="129"/>
      <c r="H245" s="129"/>
      <c r="I245" s="129"/>
      <c r="J245" s="129"/>
      <c r="K245" s="129"/>
      <c r="L245" s="129"/>
      <c r="M245" s="129"/>
      <c r="N245" s="127">
        <f>N242</f>
        <v>12.5</v>
      </c>
      <c r="O245" s="129">
        <f>V245</f>
        <v>99</v>
      </c>
      <c r="P245" s="129"/>
      <c r="Q245" s="129"/>
      <c r="R245" s="129"/>
      <c r="T245" s="129"/>
      <c r="U245" s="129"/>
      <c r="V245" s="129">
        <f>V242</f>
        <v>99</v>
      </c>
      <c r="W245" s="129">
        <f>V245</f>
        <v>99</v>
      </c>
      <c r="X245" s="129"/>
      <c r="Y245" s="129"/>
      <c r="Z245" s="129"/>
      <c r="AA245" s="129"/>
      <c r="AB245" s="129"/>
      <c r="AC245" s="129"/>
      <c r="AD245" s="129"/>
      <c r="AE245" s="129"/>
      <c r="AF245" s="129"/>
      <c r="AG245" s="129"/>
    </row>
    <row r="246" spans="1:42">
      <c r="A246" s="109" t="s">
        <v>67</v>
      </c>
      <c r="B246" s="109">
        <v>2008</v>
      </c>
      <c r="C246" s="110" t="s">
        <v>68</v>
      </c>
      <c r="D246" s="109" t="s">
        <v>4529</v>
      </c>
      <c r="E246" s="108" t="s">
        <v>46</v>
      </c>
      <c r="F246" s="108"/>
      <c r="G246" s="117" t="s">
        <v>46</v>
      </c>
      <c r="H246" s="117" t="s">
        <v>46</v>
      </c>
      <c r="I246" s="117" t="s">
        <v>46</v>
      </c>
      <c r="J246" s="117" t="s">
        <v>46</v>
      </c>
      <c r="K246" s="117" t="s">
        <v>46</v>
      </c>
      <c r="L246" s="108" t="s">
        <v>46</v>
      </c>
      <c r="M246" s="108" t="s">
        <v>46</v>
      </c>
      <c r="N246" s="108" t="s">
        <v>46</v>
      </c>
      <c r="O246" s="108" t="s">
        <v>46</v>
      </c>
      <c r="P246" s="108" t="s">
        <v>46</v>
      </c>
      <c r="Q246" s="108" t="s">
        <v>46</v>
      </c>
      <c r="R246" s="108" t="s">
        <v>46</v>
      </c>
      <c r="S246" s="108" t="s">
        <v>46</v>
      </c>
      <c r="T246" s="108" t="s">
        <v>46</v>
      </c>
      <c r="U246" s="108" t="s">
        <v>46</v>
      </c>
      <c r="V246" s="108" t="s">
        <v>46</v>
      </c>
      <c r="W246" s="108" t="s">
        <v>46</v>
      </c>
      <c r="X246" s="108" t="s">
        <v>46</v>
      </c>
      <c r="Y246" s="108" t="s">
        <v>46</v>
      </c>
      <c r="Z246" s="108" t="s">
        <v>46</v>
      </c>
      <c r="AA246" s="108" t="s">
        <v>46</v>
      </c>
      <c r="AB246" s="108" t="s">
        <v>46</v>
      </c>
      <c r="AC246" s="109">
        <v>40</v>
      </c>
      <c r="AD246" s="108" t="s">
        <v>46</v>
      </c>
      <c r="AE246" s="108" t="s">
        <v>46</v>
      </c>
      <c r="AF246" s="108" t="s">
        <v>46</v>
      </c>
      <c r="AG246" s="108" t="s">
        <v>46</v>
      </c>
    </row>
    <row r="247" spans="1:42">
      <c r="A247" s="109" t="s">
        <v>67</v>
      </c>
      <c r="B247" s="109">
        <v>2008</v>
      </c>
      <c r="C247" s="110" t="s">
        <v>68</v>
      </c>
      <c r="D247" s="109" t="s">
        <v>4529</v>
      </c>
      <c r="E247" s="108" t="s">
        <v>46</v>
      </c>
      <c r="F247" s="108"/>
      <c r="G247" s="117" t="s">
        <v>46</v>
      </c>
      <c r="H247" s="117" t="s">
        <v>46</v>
      </c>
      <c r="I247" s="117" t="s">
        <v>46</v>
      </c>
      <c r="J247" s="117" t="s">
        <v>46</v>
      </c>
      <c r="K247" s="117" t="s">
        <v>46</v>
      </c>
      <c r="L247" s="108" t="s">
        <v>46</v>
      </c>
      <c r="M247" s="108" t="s">
        <v>46</v>
      </c>
      <c r="N247" s="108" t="s">
        <v>46</v>
      </c>
      <c r="O247" s="108" t="s">
        <v>46</v>
      </c>
      <c r="P247" s="108" t="s">
        <v>46</v>
      </c>
      <c r="Q247" s="108" t="s">
        <v>46</v>
      </c>
      <c r="R247" s="108" t="s">
        <v>46</v>
      </c>
      <c r="S247" s="108" t="s">
        <v>46</v>
      </c>
      <c r="T247" s="108" t="s">
        <v>46</v>
      </c>
      <c r="U247" s="108" t="s">
        <v>46</v>
      </c>
      <c r="V247" s="108" t="s">
        <v>46</v>
      </c>
      <c r="W247" s="108" t="s">
        <v>46</v>
      </c>
      <c r="X247" s="108" t="s">
        <v>46</v>
      </c>
      <c r="Y247" s="108" t="s">
        <v>46</v>
      </c>
      <c r="Z247" s="108" t="s">
        <v>46</v>
      </c>
      <c r="AA247" s="108" t="s">
        <v>46</v>
      </c>
      <c r="AB247" s="108" t="s">
        <v>46</v>
      </c>
      <c r="AC247" s="108" t="s">
        <v>46</v>
      </c>
      <c r="AD247" s="109">
        <v>90</v>
      </c>
      <c r="AE247" s="108" t="s">
        <v>46</v>
      </c>
      <c r="AF247" s="108" t="s">
        <v>46</v>
      </c>
      <c r="AG247" s="108" t="s">
        <v>46</v>
      </c>
    </row>
    <row r="248" spans="1:42">
      <c r="A248" s="109" t="s">
        <v>72</v>
      </c>
      <c r="B248" s="109">
        <v>2010</v>
      </c>
      <c r="C248" s="109" t="s">
        <v>73</v>
      </c>
      <c r="D248" s="109" t="s">
        <v>4529</v>
      </c>
      <c r="E248" s="109" t="s">
        <v>325</v>
      </c>
      <c r="F248" s="108"/>
      <c r="G248" s="117" t="s">
        <v>46</v>
      </c>
      <c r="H248" s="117" t="s">
        <v>46</v>
      </c>
      <c r="I248" s="117" t="s">
        <v>46</v>
      </c>
      <c r="J248" s="117" t="s">
        <v>46</v>
      </c>
      <c r="K248" s="117" t="s">
        <v>46</v>
      </c>
      <c r="L248" s="108" t="s">
        <v>46</v>
      </c>
      <c r="M248" s="108" t="s">
        <v>46</v>
      </c>
      <c r="N248" s="108" t="s">
        <v>46</v>
      </c>
      <c r="O248" s="109">
        <v>82</v>
      </c>
      <c r="P248" s="108" t="s">
        <v>46</v>
      </c>
      <c r="Q248" s="108" t="s">
        <v>46</v>
      </c>
      <c r="R248" s="108" t="s">
        <v>46</v>
      </c>
      <c r="S248" s="108" t="s">
        <v>46</v>
      </c>
      <c r="T248" s="108" t="s">
        <v>46</v>
      </c>
      <c r="U248" s="109">
        <v>82</v>
      </c>
      <c r="V248" s="108" t="s">
        <v>46</v>
      </c>
      <c r="W248" s="108" t="s">
        <v>46</v>
      </c>
      <c r="X248" s="108" t="s">
        <v>46</v>
      </c>
      <c r="Y248" s="108" t="s">
        <v>46</v>
      </c>
      <c r="Z248" s="108" t="s">
        <v>46</v>
      </c>
      <c r="AA248" s="108" t="s">
        <v>46</v>
      </c>
      <c r="AB248" s="108" t="s">
        <v>46</v>
      </c>
      <c r="AC248" s="108" t="s">
        <v>46</v>
      </c>
      <c r="AD248" s="108" t="s">
        <v>46</v>
      </c>
      <c r="AE248" s="108" t="s">
        <v>46</v>
      </c>
      <c r="AF248" s="108" t="s">
        <v>46</v>
      </c>
      <c r="AG248" s="108" t="s">
        <v>46</v>
      </c>
    </row>
    <row r="249" spans="1:42" s="127" customFormat="1">
      <c r="D249" s="109" t="s">
        <v>4529</v>
      </c>
      <c r="E249" s="129"/>
      <c r="F249" s="127" t="s">
        <v>52</v>
      </c>
      <c r="G249" s="129"/>
      <c r="H249" s="129"/>
      <c r="I249" s="129"/>
      <c r="J249" s="129"/>
      <c r="K249" s="129"/>
      <c r="L249" s="129"/>
      <c r="M249" s="129"/>
      <c r="N249" s="129" t="e">
        <f>AVERAGE(N246:N248)</f>
        <v>#DIV/0!</v>
      </c>
      <c r="O249" s="129">
        <f t="shared" ref="O249:AG249" si="30">AVERAGE(O246:O248)</f>
        <v>82</v>
      </c>
      <c r="P249" s="129" t="e">
        <f t="shared" si="30"/>
        <v>#DIV/0!</v>
      </c>
      <c r="Q249" s="129" t="e">
        <f t="shared" si="30"/>
        <v>#DIV/0!</v>
      </c>
      <c r="R249" s="129" t="e">
        <f t="shared" si="30"/>
        <v>#DIV/0!</v>
      </c>
      <c r="S249" s="129" t="e">
        <f t="shared" si="30"/>
        <v>#DIV/0!</v>
      </c>
      <c r="T249" s="129" t="e">
        <f t="shared" si="30"/>
        <v>#DIV/0!</v>
      </c>
      <c r="U249" s="129">
        <f t="shared" si="30"/>
        <v>82</v>
      </c>
      <c r="V249" s="129" t="e">
        <f t="shared" si="30"/>
        <v>#DIV/0!</v>
      </c>
      <c r="W249" s="129" t="e">
        <f t="shared" si="30"/>
        <v>#DIV/0!</v>
      </c>
      <c r="X249" s="129" t="e">
        <f t="shared" si="30"/>
        <v>#DIV/0!</v>
      </c>
      <c r="Y249" s="129" t="e">
        <f t="shared" si="30"/>
        <v>#DIV/0!</v>
      </c>
      <c r="Z249" s="129" t="e">
        <f t="shared" si="30"/>
        <v>#DIV/0!</v>
      </c>
      <c r="AA249" s="129" t="e">
        <f t="shared" si="30"/>
        <v>#DIV/0!</v>
      </c>
      <c r="AB249" s="129" t="e">
        <f t="shared" si="30"/>
        <v>#DIV/0!</v>
      </c>
      <c r="AC249" s="129">
        <f t="shared" si="30"/>
        <v>40</v>
      </c>
      <c r="AD249" s="129">
        <f t="shared" si="30"/>
        <v>90</v>
      </c>
      <c r="AE249" s="129" t="e">
        <f t="shared" si="30"/>
        <v>#DIV/0!</v>
      </c>
      <c r="AF249" s="129" t="e">
        <f t="shared" si="30"/>
        <v>#DIV/0!</v>
      </c>
      <c r="AG249" s="129" t="e">
        <f t="shared" si="30"/>
        <v>#DIV/0!</v>
      </c>
    </row>
    <row r="250" spans="1:42" s="127" customFormat="1">
      <c r="D250" s="109" t="s">
        <v>4529</v>
      </c>
      <c r="E250" s="129"/>
      <c r="F250" s="127" t="s">
        <v>53</v>
      </c>
      <c r="G250" s="129"/>
      <c r="H250" s="129"/>
      <c r="I250" s="129"/>
      <c r="J250" s="129"/>
      <c r="K250" s="129"/>
      <c r="L250" s="129"/>
      <c r="M250" s="129"/>
      <c r="N250" s="129" t="e">
        <f>STDEV((N246:N248))</f>
        <v>#DIV/0!</v>
      </c>
      <c r="O250" s="129" t="e">
        <f t="shared" ref="O250:AG250" si="31">STDEV((O246:O248))</f>
        <v>#DIV/0!</v>
      </c>
      <c r="P250" s="129" t="e">
        <f t="shared" si="31"/>
        <v>#DIV/0!</v>
      </c>
      <c r="Q250" s="129" t="e">
        <f t="shared" si="31"/>
        <v>#DIV/0!</v>
      </c>
      <c r="R250" s="129" t="e">
        <f t="shared" si="31"/>
        <v>#DIV/0!</v>
      </c>
      <c r="S250" s="129" t="e">
        <f t="shared" si="31"/>
        <v>#DIV/0!</v>
      </c>
      <c r="T250" s="129" t="e">
        <f t="shared" si="31"/>
        <v>#DIV/0!</v>
      </c>
      <c r="U250" s="129" t="e">
        <f t="shared" si="31"/>
        <v>#DIV/0!</v>
      </c>
      <c r="V250" s="129" t="e">
        <f t="shared" si="31"/>
        <v>#DIV/0!</v>
      </c>
      <c r="W250" s="129" t="e">
        <f t="shared" si="31"/>
        <v>#DIV/0!</v>
      </c>
      <c r="X250" s="129" t="e">
        <f t="shared" si="31"/>
        <v>#DIV/0!</v>
      </c>
      <c r="Y250" s="129" t="e">
        <f t="shared" si="31"/>
        <v>#DIV/0!</v>
      </c>
      <c r="Z250" s="129" t="e">
        <f t="shared" si="31"/>
        <v>#DIV/0!</v>
      </c>
      <c r="AA250" s="129" t="e">
        <f t="shared" si="31"/>
        <v>#DIV/0!</v>
      </c>
      <c r="AB250" s="129" t="e">
        <f t="shared" si="31"/>
        <v>#DIV/0!</v>
      </c>
      <c r="AC250" s="129" t="e">
        <f t="shared" si="31"/>
        <v>#DIV/0!</v>
      </c>
      <c r="AD250" s="129" t="e">
        <f t="shared" si="31"/>
        <v>#DIV/0!</v>
      </c>
      <c r="AE250" s="129" t="e">
        <f t="shared" si="31"/>
        <v>#DIV/0!</v>
      </c>
      <c r="AF250" s="129" t="e">
        <f t="shared" si="31"/>
        <v>#DIV/0!</v>
      </c>
      <c r="AG250" s="129" t="e">
        <f t="shared" si="31"/>
        <v>#DIV/0!</v>
      </c>
    </row>
    <row r="251" spans="1:42" s="127" customFormat="1">
      <c r="D251" s="109" t="s">
        <v>4529</v>
      </c>
      <c r="E251" s="129"/>
      <c r="F251" s="127" t="s">
        <v>55</v>
      </c>
      <c r="G251" s="129"/>
      <c r="H251" s="129"/>
      <c r="I251" s="129"/>
      <c r="J251" s="129"/>
      <c r="K251" s="129"/>
      <c r="L251" s="129"/>
      <c r="M251" s="129"/>
      <c r="N251" s="155">
        <f>AI251</f>
        <v>0.43527912376928629</v>
      </c>
      <c r="O251" s="155">
        <f>AN251-AI251</f>
        <v>0.22765114881305398</v>
      </c>
      <c r="P251" s="129"/>
      <c r="Q251" s="129"/>
      <c r="R251" s="129"/>
      <c r="S251" s="129"/>
      <c r="T251" s="129"/>
      <c r="U251" s="129"/>
      <c r="V251" s="155">
        <f>AK251-AI251</f>
        <v>0.22175584643022522</v>
      </c>
      <c r="W251" s="129"/>
      <c r="X251" s="129"/>
      <c r="Y251" s="129"/>
      <c r="Z251" s="129"/>
      <c r="AA251" s="129"/>
      <c r="AB251" s="129"/>
      <c r="AC251" s="129"/>
      <c r="AD251" s="129"/>
      <c r="AE251" s="129"/>
      <c r="AF251" s="129"/>
      <c r="AG251" s="129"/>
      <c r="AH251" s="144">
        <v>437</v>
      </c>
      <c r="AI251" s="135">
        <v>0.43527912376928629</v>
      </c>
      <c r="AJ251" s="135">
        <v>0.21921980573647282</v>
      </c>
      <c r="AK251" s="135">
        <v>0.65703497019951151</v>
      </c>
      <c r="AL251" s="135">
        <v>0.3429650298004881</v>
      </c>
      <c r="AM251" s="135">
        <v>0.22615202502992832</v>
      </c>
      <c r="AN251" s="135">
        <v>0.66293027258234027</v>
      </c>
      <c r="AO251" s="135">
        <v>0.33706972741765839</v>
      </c>
      <c r="AP251" s="136">
        <f>IF(ISERROR(INDEX([1]biowin!$J:$J,MATCH(#REF!,[1]biowin!$A:$A,0))),-1,INDEX([1]biowin!$J:$J,MATCH(#REF!,[1]biowin!$A:$A,0)))</f>
        <v>-1</v>
      </c>
    </row>
    <row r="252" spans="1:42" s="127" customFormat="1">
      <c r="D252" s="109" t="s">
        <v>4529</v>
      </c>
      <c r="E252" s="129"/>
      <c r="F252" s="127" t="s">
        <v>56</v>
      </c>
      <c r="G252" s="129"/>
      <c r="H252" s="129"/>
      <c r="I252" s="129"/>
      <c r="J252" s="129"/>
      <c r="K252" s="129"/>
      <c r="L252" s="129"/>
      <c r="M252" s="129"/>
      <c r="N252" s="155">
        <f>N251</f>
        <v>0.43527912376928629</v>
      </c>
      <c r="O252" s="129">
        <f>O249</f>
        <v>82</v>
      </c>
      <c r="P252" s="129"/>
      <c r="Q252" s="129"/>
      <c r="R252" s="129"/>
      <c r="S252" s="129"/>
      <c r="T252" s="129"/>
      <c r="U252" s="129"/>
      <c r="V252" s="129">
        <f>O252</f>
        <v>82</v>
      </c>
      <c r="W252" s="129">
        <f>V252</f>
        <v>82</v>
      </c>
      <c r="X252" s="129"/>
      <c r="Y252" s="129"/>
      <c r="Z252" s="129"/>
      <c r="AA252" s="129"/>
      <c r="AB252" s="129"/>
      <c r="AC252" s="129"/>
      <c r="AD252" s="129"/>
      <c r="AE252" s="129"/>
      <c r="AF252" s="129"/>
      <c r="AG252" s="129"/>
      <c r="AH252" s="144"/>
      <c r="AI252" s="135"/>
      <c r="AJ252" s="135"/>
      <c r="AK252" s="135"/>
      <c r="AL252" s="135"/>
      <c r="AM252" s="135"/>
      <c r="AN252" s="135"/>
      <c r="AO252" s="135"/>
      <c r="AP252" s="136"/>
    </row>
    <row r="253" spans="1:42">
      <c r="A253" s="108" t="s">
        <v>57</v>
      </c>
      <c r="B253" s="108">
        <v>1986</v>
      </c>
      <c r="C253" s="110" t="s">
        <v>58</v>
      </c>
      <c r="D253" s="108" t="s">
        <v>4563</v>
      </c>
      <c r="E253" s="108" t="s">
        <v>60</v>
      </c>
      <c r="F253" s="108"/>
      <c r="G253" s="117" t="s">
        <v>46</v>
      </c>
      <c r="H253" s="117" t="s">
        <v>46</v>
      </c>
      <c r="I253" s="117" t="s">
        <v>46</v>
      </c>
      <c r="J253" s="117" t="s">
        <v>46</v>
      </c>
      <c r="K253" s="117" t="s">
        <v>46</v>
      </c>
      <c r="L253" s="108" t="s">
        <v>46</v>
      </c>
      <c r="M253" s="108" t="s">
        <v>46</v>
      </c>
      <c r="N253" s="108">
        <v>7</v>
      </c>
      <c r="O253" s="108">
        <v>52</v>
      </c>
      <c r="P253" s="108" t="s">
        <v>327</v>
      </c>
      <c r="Q253" s="108">
        <v>82</v>
      </c>
      <c r="R253" s="108" t="s">
        <v>46</v>
      </c>
      <c r="S253" s="108">
        <v>7</v>
      </c>
      <c r="T253" s="108" t="s">
        <v>46</v>
      </c>
      <c r="U253" s="108" t="s">
        <v>46</v>
      </c>
      <c r="V253" s="108" t="s">
        <v>46</v>
      </c>
      <c r="W253" s="108" t="s">
        <v>46</v>
      </c>
      <c r="X253" s="108" t="s">
        <v>46</v>
      </c>
      <c r="Y253" s="108">
        <v>52</v>
      </c>
      <c r="Z253" s="108">
        <v>71</v>
      </c>
      <c r="AA253" s="108">
        <v>79</v>
      </c>
      <c r="AB253" s="108" t="s">
        <v>46</v>
      </c>
      <c r="AC253" s="108" t="s">
        <v>46</v>
      </c>
      <c r="AD253" s="108" t="s">
        <v>46</v>
      </c>
      <c r="AE253" s="108" t="s">
        <v>46</v>
      </c>
      <c r="AF253" s="108" t="s">
        <v>46</v>
      </c>
      <c r="AG253" s="108" t="s">
        <v>46</v>
      </c>
    </row>
    <row r="254" spans="1:42">
      <c r="A254" s="108" t="s">
        <v>260</v>
      </c>
      <c r="B254" s="108">
        <v>1973</v>
      </c>
      <c r="C254" s="110" t="s">
        <v>261</v>
      </c>
      <c r="D254" s="108" t="s">
        <v>4563</v>
      </c>
      <c r="E254" s="108" t="s">
        <v>221</v>
      </c>
      <c r="F254" s="108"/>
      <c r="G254" s="117" t="s">
        <v>46</v>
      </c>
      <c r="H254" s="117" t="s">
        <v>46</v>
      </c>
      <c r="I254" s="117" t="s">
        <v>262</v>
      </c>
      <c r="J254" s="117" t="s">
        <v>46</v>
      </c>
      <c r="K254" s="117" t="s">
        <v>46</v>
      </c>
      <c r="L254" s="108" t="s">
        <v>46</v>
      </c>
      <c r="M254" s="108" t="s">
        <v>46</v>
      </c>
      <c r="N254" s="108" t="s">
        <v>46</v>
      </c>
      <c r="O254" s="108">
        <v>26</v>
      </c>
      <c r="P254" s="108" t="s">
        <v>46</v>
      </c>
      <c r="Q254" s="108" t="s">
        <v>46</v>
      </c>
      <c r="R254" s="108">
        <v>26</v>
      </c>
      <c r="S254" s="108" t="s">
        <v>46</v>
      </c>
      <c r="T254" s="108" t="s">
        <v>46</v>
      </c>
      <c r="U254" s="108" t="s">
        <v>46</v>
      </c>
      <c r="V254" s="108" t="s">
        <v>46</v>
      </c>
      <c r="W254" s="108" t="s">
        <v>46</v>
      </c>
      <c r="X254" s="108" t="s">
        <v>46</v>
      </c>
      <c r="Y254" s="108" t="s">
        <v>46</v>
      </c>
      <c r="Z254" s="108" t="s">
        <v>46</v>
      </c>
      <c r="AA254" s="108" t="s">
        <v>46</v>
      </c>
      <c r="AB254" s="108" t="s">
        <v>46</v>
      </c>
      <c r="AC254" s="108" t="s">
        <v>46</v>
      </c>
      <c r="AD254" s="108" t="s">
        <v>46</v>
      </c>
      <c r="AE254" s="108" t="s">
        <v>46</v>
      </c>
      <c r="AF254" s="108" t="s">
        <v>46</v>
      </c>
      <c r="AG254" s="108" t="s">
        <v>46</v>
      </c>
    </row>
    <row r="255" spans="1:42">
      <c r="A255" s="108" t="s">
        <v>314</v>
      </c>
      <c r="B255" s="108">
        <v>1973</v>
      </c>
      <c r="C255" s="112" t="s">
        <v>315</v>
      </c>
      <c r="D255" s="108" t="s">
        <v>4563</v>
      </c>
      <c r="E255" s="108" t="s">
        <v>221</v>
      </c>
      <c r="F255" s="108"/>
      <c r="G255" s="117" t="s">
        <v>46</v>
      </c>
      <c r="H255" s="117" t="s">
        <v>46</v>
      </c>
      <c r="I255" s="117" t="s">
        <v>46</v>
      </c>
      <c r="J255" s="117" t="s">
        <v>46</v>
      </c>
      <c r="K255" s="117" t="s">
        <v>46</v>
      </c>
      <c r="L255" s="108" t="s">
        <v>46</v>
      </c>
      <c r="M255" s="108">
        <v>2.4</v>
      </c>
      <c r="N255" s="108" t="s">
        <v>46</v>
      </c>
      <c r="O255" s="108" t="s">
        <v>46</v>
      </c>
      <c r="P255" s="108" t="s">
        <v>46</v>
      </c>
      <c r="Q255" s="108" t="s">
        <v>46</v>
      </c>
      <c r="R255" s="108" t="s">
        <v>46</v>
      </c>
      <c r="S255" s="108" t="s">
        <v>46</v>
      </c>
      <c r="T255" s="108" t="s">
        <v>46</v>
      </c>
      <c r="U255" s="108" t="s">
        <v>46</v>
      </c>
      <c r="V255" s="108" t="s">
        <v>46</v>
      </c>
      <c r="W255" s="108" t="s">
        <v>46</v>
      </c>
      <c r="X255" s="108" t="s">
        <v>46</v>
      </c>
      <c r="Y255" s="108" t="s">
        <v>46</v>
      </c>
      <c r="Z255" s="108" t="s">
        <v>46</v>
      </c>
      <c r="AA255" s="108" t="s">
        <v>46</v>
      </c>
      <c r="AB255" s="108" t="s">
        <v>46</v>
      </c>
      <c r="AC255" s="108" t="s">
        <v>46</v>
      </c>
      <c r="AD255" s="108" t="s">
        <v>46</v>
      </c>
      <c r="AE255" s="108" t="s">
        <v>46</v>
      </c>
      <c r="AF255" s="108" t="s">
        <v>46</v>
      </c>
      <c r="AG255" s="108" t="s">
        <v>46</v>
      </c>
    </row>
    <row r="256" spans="1:42">
      <c r="A256" s="108" t="s">
        <v>266</v>
      </c>
      <c r="B256" s="108">
        <v>1975</v>
      </c>
      <c r="C256" s="112" t="s">
        <v>267</v>
      </c>
      <c r="D256" s="108" t="s">
        <v>4563</v>
      </c>
      <c r="E256" s="108" t="s">
        <v>221</v>
      </c>
      <c r="F256" s="108"/>
      <c r="G256" s="117" t="s">
        <v>46</v>
      </c>
      <c r="H256" s="117" t="s">
        <v>46</v>
      </c>
      <c r="I256" s="117" t="s">
        <v>46</v>
      </c>
      <c r="J256" s="117" t="s">
        <v>46</v>
      </c>
      <c r="K256" s="117" t="s">
        <v>46</v>
      </c>
      <c r="L256" s="108" t="s">
        <v>46</v>
      </c>
      <c r="M256" s="108">
        <v>17</v>
      </c>
      <c r="N256" s="108" t="s">
        <v>46</v>
      </c>
      <c r="O256" s="108" t="s">
        <v>46</v>
      </c>
      <c r="P256" s="108" t="s">
        <v>46</v>
      </c>
      <c r="Q256" s="108" t="s">
        <v>46</v>
      </c>
      <c r="R256" s="108" t="s">
        <v>46</v>
      </c>
      <c r="S256" s="108" t="s">
        <v>46</v>
      </c>
      <c r="T256" s="108" t="s">
        <v>46</v>
      </c>
      <c r="U256" s="108" t="s">
        <v>46</v>
      </c>
      <c r="V256" s="108" t="s">
        <v>46</v>
      </c>
      <c r="W256" s="108" t="s">
        <v>46</v>
      </c>
      <c r="X256" s="108" t="s">
        <v>46</v>
      </c>
      <c r="Y256" s="108" t="s">
        <v>46</v>
      </c>
      <c r="Z256" s="108" t="s">
        <v>46</v>
      </c>
      <c r="AA256" s="108" t="s">
        <v>46</v>
      </c>
      <c r="AB256" s="108" t="s">
        <v>46</v>
      </c>
      <c r="AC256" s="108" t="s">
        <v>46</v>
      </c>
      <c r="AD256" s="108" t="s">
        <v>46</v>
      </c>
      <c r="AE256" s="108" t="s">
        <v>46</v>
      </c>
      <c r="AF256" s="108" t="s">
        <v>46</v>
      </c>
      <c r="AG256" s="108" t="s">
        <v>46</v>
      </c>
    </row>
    <row r="257" spans="1:33">
      <c r="A257" s="108" t="s">
        <v>268</v>
      </c>
      <c r="B257" s="108">
        <v>1981</v>
      </c>
      <c r="C257" s="110" t="s">
        <v>269</v>
      </c>
      <c r="D257" s="108" t="s">
        <v>4563</v>
      </c>
      <c r="E257" s="108" t="s">
        <v>221</v>
      </c>
      <c r="F257" s="108"/>
      <c r="G257" s="117" t="s">
        <v>46</v>
      </c>
      <c r="H257" s="117" t="s">
        <v>46</v>
      </c>
      <c r="I257" s="117" t="s">
        <v>46</v>
      </c>
      <c r="J257" s="117" t="s">
        <v>46</v>
      </c>
      <c r="K257" s="117" t="s">
        <v>46</v>
      </c>
      <c r="L257" s="108" t="s">
        <v>46</v>
      </c>
      <c r="M257" s="108">
        <v>36</v>
      </c>
      <c r="N257" s="108" t="s">
        <v>46</v>
      </c>
      <c r="O257" s="108" t="s">
        <v>46</v>
      </c>
      <c r="P257" s="108" t="s">
        <v>46</v>
      </c>
      <c r="Q257" s="108" t="s">
        <v>46</v>
      </c>
      <c r="R257" s="108" t="s">
        <v>46</v>
      </c>
      <c r="S257" s="108" t="s">
        <v>46</v>
      </c>
      <c r="T257" s="108" t="s">
        <v>46</v>
      </c>
      <c r="U257" s="108" t="s">
        <v>46</v>
      </c>
      <c r="V257" s="108" t="s">
        <v>46</v>
      </c>
      <c r="W257" s="108" t="s">
        <v>46</v>
      </c>
      <c r="X257" s="108" t="s">
        <v>46</v>
      </c>
      <c r="Y257" s="108" t="s">
        <v>46</v>
      </c>
      <c r="Z257" s="108" t="s">
        <v>46</v>
      </c>
      <c r="AA257" s="108" t="s">
        <v>46</v>
      </c>
      <c r="AB257" s="108" t="s">
        <v>46</v>
      </c>
      <c r="AC257" s="108" t="s">
        <v>46</v>
      </c>
      <c r="AD257" s="108" t="s">
        <v>46</v>
      </c>
      <c r="AE257" s="108" t="s">
        <v>46</v>
      </c>
      <c r="AF257" s="108" t="s">
        <v>46</v>
      </c>
      <c r="AG257" s="108" t="s">
        <v>46</v>
      </c>
    </row>
    <row r="258" spans="1:33">
      <c r="A258" s="108" t="s">
        <v>270</v>
      </c>
      <c r="B258" s="108">
        <v>2003</v>
      </c>
      <c r="C258" s="112" t="s">
        <v>271</v>
      </c>
      <c r="D258" s="108" t="s">
        <v>4563</v>
      </c>
      <c r="E258" s="108" t="s">
        <v>221</v>
      </c>
      <c r="F258" s="108"/>
      <c r="G258" s="117" t="s">
        <v>46</v>
      </c>
      <c r="H258" s="117" t="s">
        <v>46</v>
      </c>
      <c r="I258" s="117" t="s">
        <v>46</v>
      </c>
      <c r="J258" s="117" t="s">
        <v>46</v>
      </c>
      <c r="K258" s="117" t="s">
        <v>46</v>
      </c>
      <c r="L258" s="108" t="s">
        <v>46</v>
      </c>
      <c r="M258" s="108">
        <v>39</v>
      </c>
      <c r="N258" s="108" t="s">
        <v>46</v>
      </c>
      <c r="O258" s="108" t="s">
        <v>46</v>
      </c>
      <c r="P258" s="108" t="s">
        <v>46</v>
      </c>
      <c r="Q258" s="108" t="s">
        <v>46</v>
      </c>
      <c r="R258" s="108" t="s">
        <v>46</v>
      </c>
      <c r="S258" s="108" t="s">
        <v>46</v>
      </c>
      <c r="T258" s="108" t="s">
        <v>46</v>
      </c>
      <c r="U258" s="108" t="s">
        <v>46</v>
      </c>
      <c r="V258" s="108" t="s">
        <v>46</v>
      </c>
      <c r="W258" s="108" t="s">
        <v>46</v>
      </c>
      <c r="X258" s="108" t="s">
        <v>46</v>
      </c>
      <c r="Y258" s="108" t="s">
        <v>46</v>
      </c>
      <c r="Z258" s="108" t="s">
        <v>46</v>
      </c>
      <c r="AA258" s="108" t="s">
        <v>46</v>
      </c>
      <c r="AB258" s="108" t="s">
        <v>46</v>
      </c>
      <c r="AC258" s="108" t="s">
        <v>46</v>
      </c>
      <c r="AD258" s="108" t="s">
        <v>46</v>
      </c>
      <c r="AE258" s="108" t="s">
        <v>46</v>
      </c>
      <c r="AF258" s="108" t="s">
        <v>46</v>
      </c>
      <c r="AG258" s="108" t="s">
        <v>46</v>
      </c>
    </row>
    <row r="259" spans="1:33">
      <c r="A259" s="108" t="s">
        <v>285</v>
      </c>
      <c r="B259" s="108">
        <v>2015</v>
      </c>
      <c r="C259" s="112" t="s">
        <v>286</v>
      </c>
      <c r="D259" s="108" t="s">
        <v>4563</v>
      </c>
      <c r="E259" s="108" t="s">
        <v>221</v>
      </c>
      <c r="F259" s="108"/>
      <c r="G259" s="117" t="s">
        <v>46</v>
      </c>
      <c r="H259" s="117" t="s">
        <v>46</v>
      </c>
      <c r="I259" s="117" t="s">
        <v>46</v>
      </c>
      <c r="J259" s="117" t="s">
        <v>46</v>
      </c>
      <c r="K259" s="117" t="s">
        <v>46</v>
      </c>
      <c r="L259" s="108" t="s">
        <v>46</v>
      </c>
      <c r="M259" s="108">
        <v>47</v>
      </c>
      <c r="N259" s="108" t="s">
        <v>46</v>
      </c>
      <c r="O259" s="108" t="s">
        <v>46</v>
      </c>
      <c r="P259" s="108" t="s">
        <v>46</v>
      </c>
      <c r="Q259" s="108" t="s">
        <v>46</v>
      </c>
      <c r="R259" s="108" t="s">
        <v>46</v>
      </c>
      <c r="S259" s="108" t="s">
        <v>46</v>
      </c>
      <c r="T259" s="108" t="s">
        <v>46</v>
      </c>
      <c r="U259" s="108" t="s">
        <v>46</v>
      </c>
      <c r="V259" s="108" t="s">
        <v>46</v>
      </c>
      <c r="W259" s="108" t="s">
        <v>46</v>
      </c>
      <c r="X259" s="108" t="s">
        <v>46</v>
      </c>
      <c r="Y259" s="108" t="s">
        <v>46</v>
      </c>
      <c r="Z259" s="108" t="s">
        <v>46</v>
      </c>
      <c r="AA259" s="108" t="s">
        <v>46</v>
      </c>
      <c r="AB259" s="108" t="s">
        <v>46</v>
      </c>
      <c r="AC259" s="108" t="s">
        <v>46</v>
      </c>
      <c r="AD259" s="108" t="s">
        <v>46</v>
      </c>
      <c r="AE259" s="108" t="s">
        <v>46</v>
      </c>
      <c r="AF259" s="108" t="s">
        <v>46</v>
      </c>
      <c r="AG259" s="108" t="s">
        <v>46</v>
      </c>
    </row>
    <row r="260" spans="1:33">
      <c r="A260" s="108" t="s">
        <v>280</v>
      </c>
      <c r="B260" s="108">
        <v>1974</v>
      </c>
      <c r="C260" s="112" t="s">
        <v>281</v>
      </c>
      <c r="D260" s="108" t="s">
        <v>4563</v>
      </c>
      <c r="E260" s="108" t="s">
        <v>221</v>
      </c>
      <c r="F260" s="108"/>
      <c r="G260" s="117" t="s">
        <v>46</v>
      </c>
      <c r="H260" s="117" t="s">
        <v>46</v>
      </c>
      <c r="I260" s="117" t="s">
        <v>46</v>
      </c>
      <c r="J260" s="117" t="s">
        <v>46</v>
      </c>
      <c r="K260" s="117" t="s">
        <v>46</v>
      </c>
      <c r="L260" s="108" t="s">
        <v>46</v>
      </c>
      <c r="M260" s="108">
        <v>55</v>
      </c>
      <c r="N260" s="108" t="s">
        <v>46</v>
      </c>
      <c r="O260" s="108" t="s">
        <v>46</v>
      </c>
      <c r="P260" s="108" t="s">
        <v>46</v>
      </c>
      <c r="Q260" s="108" t="s">
        <v>46</v>
      </c>
      <c r="R260" s="108" t="s">
        <v>46</v>
      </c>
      <c r="S260" s="108" t="s">
        <v>46</v>
      </c>
      <c r="T260" s="108" t="s">
        <v>46</v>
      </c>
      <c r="U260" s="108" t="s">
        <v>46</v>
      </c>
      <c r="V260" s="108" t="s">
        <v>46</v>
      </c>
      <c r="W260" s="108" t="s">
        <v>46</v>
      </c>
      <c r="X260" s="108" t="s">
        <v>46</v>
      </c>
      <c r="Y260" s="108" t="s">
        <v>46</v>
      </c>
      <c r="Z260" s="108" t="s">
        <v>46</v>
      </c>
      <c r="AA260" s="108" t="s">
        <v>46</v>
      </c>
      <c r="AB260" s="108" t="s">
        <v>46</v>
      </c>
      <c r="AC260" s="108" t="s">
        <v>46</v>
      </c>
      <c r="AD260" s="108" t="s">
        <v>46</v>
      </c>
      <c r="AE260" s="108" t="s">
        <v>46</v>
      </c>
      <c r="AF260" s="108" t="s">
        <v>46</v>
      </c>
      <c r="AG260" s="108" t="s">
        <v>46</v>
      </c>
    </row>
    <row r="261" spans="1:33">
      <c r="A261" s="108" t="s">
        <v>278</v>
      </c>
      <c r="B261" s="108">
        <v>1990</v>
      </c>
      <c r="C261" s="112" t="s">
        <v>279</v>
      </c>
      <c r="D261" s="108" t="s">
        <v>4563</v>
      </c>
      <c r="E261" s="108" t="s">
        <v>221</v>
      </c>
      <c r="F261" s="108"/>
      <c r="G261" s="117" t="s">
        <v>46</v>
      </c>
      <c r="H261" s="117" t="s">
        <v>46</v>
      </c>
      <c r="I261" s="117" t="s">
        <v>46</v>
      </c>
      <c r="J261" s="117" t="s">
        <v>46</v>
      </c>
      <c r="K261" s="117" t="s">
        <v>46</v>
      </c>
      <c r="L261" s="108" t="s">
        <v>46</v>
      </c>
      <c r="M261" s="108">
        <v>55</v>
      </c>
      <c r="N261" s="108" t="s">
        <v>46</v>
      </c>
      <c r="O261" s="108" t="s">
        <v>46</v>
      </c>
      <c r="P261" s="108" t="s">
        <v>46</v>
      </c>
      <c r="Q261" s="108" t="s">
        <v>46</v>
      </c>
      <c r="R261" s="108" t="s">
        <v>46</v>
      </c>
      <c r="S261" s="108" t="s">
        <v>46</v>
      </c>
      <c r="T261" s="108" t="s">
        <v>46</v>
      </c>
      <c r="U261" s="108" t="s">
        <v>46</v>
      </c>
      <c r="V261" s="108" t="s">
        <v>46</v>
      </c>
      <c r="W261" s="108" t="s">
        <v>46</v>
      </c>
      <c r="X261" s="108" t="s">
        <v>46</v>
      </c>
      <c r="Y261" s="108" t="s">
        <v>46</v>
      </c>
      <c r="Z261" s="108" t="s">
        <v>46</v>
      </c>
      <c r="AA261" s="108" t="s">
        <v>46</v>
      </c>
      <c r="AB261" s="108" t="s">
        <v>46</v>
      </c>
      <c r="AC261" s="108" t="s">
        <v>46</v>
      </c>
      <c r="AD261" s="108" t="s">
        <v>46</v>
      </c>
      <c r="AE261" s="108" t="s">
        <v>46</v>
      </c>
      <c r="AF261" s="108" t="s">
        <v>46</v>
      </c>
      <c r="AG261" s="108" t="s">
        <v>46</v>
      </c>
    </row>
    <row r="262" spans="1:33">
      <c r="A262" s="108" t="s">
        <v>274</v>
      </c>
      <c r="B262" s="108">
        <v>2006</v>
      </c>
      <c r="C262" s="112" t="s">
        <v>275</v>
      </c>
      <c r="D262" s="108" t="s">
        <v>4563</v>
      </c>
      <c r="E262" s="108" t="s">
        <v>221</v>
      </c>
      <c r="F262" s="108"/>
      <c r="G262" s="117" t="s">
        <v>46</v>
      </c>
      <c r="H262" s="117" t="s">
        <v>46</v>
      </c>
      <c r="I262" s="117" t="s">
        <v>46</v>
      </c>
      <c r="J262" s="117" t="s">
        <v>46</v>
      </c>
      <c r="K262" s="117" t="s">
        <v>46</v>
      </c>
      <c r="L262" s="108" t="s">
        <v>46</v>
      </c>
      <c r="M262" s="108">
        <v>59</v>
      </c>
      <c r="N262" s="108" t="s">
        <v>46</v>
      </c>
      <c r="O262" s="108" t="s">
        <v>46</v>
      </c>
      <c r="P262" s="108" t="s">
        <v>46</v>
      </c>
      <c r="Q262" s="108" t="s">
        <v>46</v>
      </c>
      <c r="R262" s="108" t="s">
        <v>46</v>
      </c>
      <c r="S262" s="108" t="s">
        <v>46</v>
      </c>
      <c r="T262" s="108" t="s">
        <v>46</v>
      </c>
      <c r="U262" s="108" t="s">
        <v>46</v>
      </c>
      <c r="V262" s="108" t="s">
        <v>46</v>
      </c>
      <c r="W262" s="108" t="s">
        <v>46</v>
      </c>
      <c r="X262" s="108" t="s">
        <v>46</v>
      </c>
      <c r="Y262" s="108" t="s">
        <v>46</v>
      </c>
      <c r="Z262" s="108" t="s">
        <v>46</v>
      </c>
      <c r="AA262" s="108" t="s">
        <v>46</v>
      </c>
      <c r="AB262" s="108" t="s">
        <v>46</v>
      </c>
      <c r="AC262" s="108" t="s">
        <v>46</v>
      </c>
      <c r="AD262" s="108" t="s">
        <v>46</v>
      </c>
      <c r="AE262" s="108" t="s">
        <v>46</v>
      </c>
      <c r="AF262" s="108" t="s">
        <v>46</v>
      </c>
      <c r="AG262" s="108" t="s">
        <v>46</v>
      </c>
    </row>
    <row r="263" spans="1:33">
      <c r="A263" s="108" t="s">
        <v>278</v>
      </c>
      <c r="B263" s="108">
        <v>1990</v>
      </c>
      <c r="C263" s="112" t="s">
        <v>284</v>
      </c>
      <c r="D263" s="108" t="s">
        <v>4563</v>
      </c>
      <c r="E263" s="108" t="s">
        <v>221</v>
      </c>
      <c r="F263" s="108"/>
      <c r="G263" s="117" t="s">
        <v>46</v>
      </c>
      <c r="H263" s="117" t="s">
        <v>46</v>
      </c>
      <c r="I263" s="117" t="s">
        <v>46</v>
      </c>
      <c r="J263" s="117" t="s">
        <v>46</v>
      </c>
      <c r="K263" s="117" t="s">
        <v>46</v>
      </c>
      <c r="L263" s="108" t="s">
        <v>46</v>
      </c>
      <c r="M263" s="108">
        <v>60</v>
      </c>
      <c r="N263" s="108" t="s">
        <v>46</v>
      </c>
      <c r="O263" s="108" t="s">
        <v>46</v>
      </c>
      <c r="P263" s="108" t="s">
        <v>46</v>
      </c>
      <c r="Q263" s="108" t="s">
        <v>46</v>
      </c>
      <c r="R263" s="108" t="s">
        <v>46</v>
      </c>
      <c r="S263" s="108" t="s">
        <v>46</v>
      </c>
      <c r="T263" s="108" t="s">
        <v>46</v>
      </c>
      <c r="U263" s="108" t="s">
        <v>46</v>
      </c>
      <c r="V263" s="108" t="s">
        <v>46</v>
      </c>
      <c r="W263" s="108" t="s">
        <v>46</v>
      </c>
      <c r="X263" s="108" t="s">
        <v>46</v>
      </c>
      <c r="Y263" s="108" t="s">
        <v>46</v>
      </c>
      <c r="Z263" s="108" t="s">
        <v>46</v>
      </c>
      <c r="AA263" s="108" t="s">
        <v>46</v>
      </c>
      <c r="AB263" s="108" t="s">
        <v>46</v>
      </c>
      <c r="AC263" s="108" t="s">
        <v>46</v>
      </c>
      <c r="AD263" s="108" t="s">
        <v>46</v>
      </c>
      <c r="AE263" s="108" t="s">
        <v>46</v>
      </c>
      <c r="AF263" s="108" t="s">
        <v>46</v>
      </c>
      <c r="AG263" s="108" t="s">
        <v>46</v>
      </c>
    </row>
    <row r="264" spans="1:33">
      <c r="A264" s="108" t="s">
        <v>276</v>
      </c>
      <c r="B264" s="108">
        <v>1979</v>
      </c>
      <c r="C264" s="112" t="s">
        <v>277</v>
      </c>
      <c r="D264" s="108" t="s">
        <v>4563</v>
      </c>
      <c r="E264" s="108" t="s">
        <v>221</v>
      </c>
      <c r="F264" s="108"/>
      <c r="G264" s="117" t="s">
        <v>46</v>
      </c>
      <c r="H264" s="117" t="s">
        <v>46</v>
      </c>
      <c r="I264" s="117" t="s">
        <v>46</v>
      </c>
      <c r="J264" s="117" t="s">
        <v>46</v>
      </c>
      <c r="K264" s="117" t="s">
        <v>46</v>
      </c>
      <c r="L264" s="108" t="s">
        <v>46</v>
      </c>
      <c r="M264" s="108">
        <v>68</v>
      </c>
      <c r="N264" s="108" t="s">
        <v>46</v>
      </c>
      <c r="O264" s="108" t="s">
        <v>46</v>
      </c>
      <c r="P264" s="108" t="s">
        <v>46</v>
      </c>
      <c r="Q264" s="108" t="s">
        <v>46</v>
      </c>
      <c r="R264" s="108" t="s">
        <v>46</v>
      </c>
      <c r="S264" s="108" t="s">
        <v>46</v>
      </c>
      <c r="T264" s="108" t="s">
        <v>46</v>
      </c>
      <c r="U264" s="108" t="s">
        <v>46</v>
      </c>
      <c r="V264" s="108" t="s">
        <v>46</v>
      </c>
      <c r="W264" s="108" t="s">
        <v>46</v>
      </c>
      <c r="X264" s="108" t="s">
        <v>46</v>
      </c>
      <c r="Y264" s="108" t="s">
        <v>46</v>
      </c>
      <c r="Z264" s="108" t="s">
        <v>46</v>
      </c>
      <c r="AA264" s="108" t="s">
        <v>46</v>
      </c>
      <c r="AB264" s="108" t="s">
        <v>46</v>
      </c>
      <c r="AC264" s="108" t="s">
        <v>46</v>
      </c>
      <c r="AD264" s="108" t="s">
        <v>46</v>
      </c>
      <c r="AE264" s="108" t="s">
        <v>46</v>
      </c>
      <c r="AF264" s="108" t="s">
        <v>46</v>
      </c>
      <c r="AG264" s="108" t="s">
        <v>46</v>
      </c>
    </row>
    <row r="265" spans="1:33">
      <c r="A265" s="108" t="s">
        <v>328</v>
      </c>
      <c r="B265" s="108">
        <v>1979</v>
      </c>
      <c r="C265" s="110" t="s">
        <v>329</v>
      </c>
      <c r="D265" s="108" t="s">
        <v>4563</v>
      </c>
      <c r="E265" s="108" t="s">
        <v>221</v>
      </c>
      <c r="F265" s="108"/>
      <c r="G265" s="117" t="s">
        <v>46</v>
      </c>
      <c r="H265" s="117" t="s">
        <v>46</v>
      </c>
      <c r="I265" s="117" t="s">
        <v>46</v>
      </c>
      <c r="J265" s="117" t="s">
        <v>46</v>
      </c>
      <c r="K265" s="117" t="s">
        <v>46</v>
      </c>
      <c r="L265" s="108" t="s">
        <v>46</v>
      </c>
      <c r="M265" s="108">
        <v>73</v>
      </c>
      <c r="N265" s="108" t="s">
        <v>46</v>
      </c>
      <c r="O265" s="108" t="s">
        <v>46</v>
      </c>
      <c r="P265" s="108" t="s">
        <v>46</v>
      </c>
      <c r="Q265" s="108" t="s">
        <v>46</v>
      </c>
      <c r="R265" s="108" t="s">
        <v>46</v>
      </c>
      <c r="S265" s="108" t="s">
        <v>46</v>
      </c>
      <c r="T265" s="108" t="s">
        <v>46</v>
      </c>
      <c r="U265" s="108" t="s">
        <v>46</v>
      </c>
      <c r="V265" s="108" t="s">
        <v>46</v>
      </c>
      <c r="W265" s="108" t="s">
        <v>46</v>
      </c>
      <c r="X265" s="108" t="s">
        <v>46</v>
      </c>
      <c r="Y265" s="108" t="s">
        <v>46</v>
      </c>
      <c r="Z265" s="108" t="s">
        <v>46</v>
      </c>
      <c r="AA265" s="108" t="s">
        <v>46</v>
      </c>
      <c r="AB265" s="108" t="s">
        <v>46</v>
      </c>
      <c r="AC265" s="108" t="s">
        <v>46</v>
      </c>
      <c r="AD265" s="108" t="s">
        <v>46</v>
      </c>
      <c r="AE265" s="108" t="s">
        <v>46</v>
      </c>
      <c r="AF265" s="108" t="s">
        <v>46</v>
      </c>
      <c r="AG265" s="108" t="s">
        <v>46</v>
      </c>
    </row>
    <row r="266" spans="1:33">
      <c r="A266" s="108" t="s">
        <v>287</v>
      </c>
      <c r="B266" s="108">
        <v>2016</v>
      </c>
      <c r="C266" s="112" t="s">
        <v>288</v>
      </c>
      <c r="D266" s="108" t="s">
        <v>4563</v>
      </c>
      <c r="E266" s="108" t="s">
        <v>221</v>
      </c>
      <c r="F266" s="108"/>
      <c r="G266" s="117" t="s">
        <v>46</v>
      </c>
      <c r="H266" s="117" t="s">
        <v>46</v>
      </c>
      <c r="I266" s="117" t="s">
        <v>46</v>
      </c>
      <c r="J266" s="117" t="s">
        <v>46</v>
      </c>
      <c r="K266" s="117" t="s">
        <v>46</v>
      </c>
      <c r="L266" s="108" t="s">
        <v>46</v>
      </c>
      <c r="M266" s="108" t="s">
        <v>46</v>
      </c>
      <c r="N266" s="108" t="s">
        <v>46</v>
      </c>
      <c r="O266" s="108" t="s">
        <v>46</v>
      </c>
      <c r="P266" s="108" t="s">
        <v>46</v>
      </c>
      <c r="Q266" s="108" t="s">
        <v>46</v>
      </c>
      <c r="R266" s="108" t="s">
        <v>46</v>
      </c>
      <c r="S266" s="108" t="s">
        <v>46</v>
      </c>
      <c r="T266" s="108" t="s">
        <v>46</v>
      </c>
      <c r="U266" s="108" t="s">
        <v>46</v>
      </c>
      <c r="V266" s="108" t="s">
        <v>46</v>
      </c>
      <c r="W266" s="108" t="s">
        <v>46</v>
      </c>
      <c r="X266" s="108" t="s">
        <v>46</v>
      </c>
      <c r="Y266" s="108" t="s">
        <v>46</v>
      </c>
      <c r="Z266" s="108" t="s">
        <v>46</v>
      </c>
      <c r="AA266" s="108" t="s">
        <v>46</v>
      </c>
      <c r="AB266" s="108" t="s">
        <v>46</v>
      </c>
      <c r="AC266" s="108" t="s">
        <v>46</v>
      </c>
      <c r="AD266" s="108" t="s">
        <v>46</v>
      </c>
      <c r="AE266" s="108" t="s">
        <v>46</v>
      </c>
      <c r="AF266" s="108" t="s">
        <v>46</v>
      </c>
      <c r="AG266" s="108" t="s">
        <v>46</v>
      </c>
    </row>
    <row r="267" spans="1:33">
      <c r="A267" s="108" t="s">
        <v>260</v>
      </c>
      <c r="B267" s="108">
        <v>1973</v>
      </c>
      <c r="C267" s="110" t="s">
        <v>261</v>
      </c>
      <c r="D267" s="108" t="s">
        <v>4563</v>
      </c>
      <c r="E267" s="109" t="s">
        <v>45</v>
      </c>
      <c r="G267" s="117" t="s">
        <v>46</v>
      </c>
      <c r="H267" s="117" t="s">
        <v>46</v>
      </c>
      <c r="I267" s="117" t="s">
        <v>46</v>
      </c>
      <c r="J267" s="117" t="s">
        <v>46</v>
      </c>
      <c r="K267" s="117" t="s">
        <v>46</v>
      </c>
      <c r="L267" s="108" t="s">
        <v>46</v>
      </c>
      <c r="M267" s="108" t="s">
        <v>46</v>
      </c>
      <c r="N267" s="109">
        <v>27</v>
      </c>
      <c r="O267" s="108" t="s">
        <v>46</v>
      </c>
      <c r="P267" s="108" t="s">
        <v>46</v>
      </c>
      <c r="Q267" s="108" t="s">
        <v>46</v>
      </c>
      <c r="R267" s="108" t="s">
        <v>46</v>
      </c>
      <c r="S267" s="109">
        <v>27</v>
      </c>
      <c r="T267" s="108" t="s">
        <v>46</v>
      </c>
      <c r="U267" s="108" t="s">
        <v>46</v>
      </c>
      <c r="V267" s="108" t="s">
        <v>46</v>
      </c>
      <c r="W267" s="108" t="s">
        <v>46</v>
      </c>
      <c r="X267" s="108" t="s">
        <v>46</v>
      </c>
      <c r="Y267" s="108" t="s">
        <v>46</v>
      </c>
      <c r="Z267" s="108" t="s">
        <v>46</v>
      </c>
      <c r="AA267" s="108" t="s">
        <v>46</v>
      </c>
      <c r="AB267" s="108" t="s">
        <v>46</v>
      </c>
      <c r="AC267" s="108" t="s">
        <v>46</v>
      </c>
      <c r="AD267" s="108" t="s">
        <v>46</v>
      </c>
      <c r="AE267" s="108" t="s">
        <v>46</v>
      </c>
      <c r="AF267" s="108" t="s">
        <v>46</v>
      </c>
      <c r="AG267" s="108" t="s">
        <v>46</v>
      </c>
    </row>
    <row r="268" spans="1:33">
      <c r="A268" s="108" t="s">
        <v>260</v>
      </c>
      <c r="B268" s="108">
        <v>1973</v>
      </c>
      <c r="C268" s="110" t="s">
        <v>261</v>
      </c>
      <c r="D268" s="108" t="s">
        <v>4563</v>
      </c>
      <c r="E268" s="109" t="s">
        <v>45</v>
      </c>
      <c r="G268" s="117" t="s">
        <v>46</v>
      </c>
      <c r="H268" s="117" t="s">
        <v>46</v>
      </c>
      <c r="I268" s="117" t="s">
        <v>46</v>
      </c>
      <c r="J268" s="117" t="s">
        <v>46</v>
      </c>
      <c r="K268" s="117" t="s">
        <v>46</v>
      </c>
      <c r="L268" s="108" t="s">
        <v>46</v>
      </c>
      <c r="M268" s="108" t="s">
        <v>46</v>
      </c>
      <c r="N268" s="109">
        <v>36</v>
      </c>
      <c r="O268" s="108" t="s">
        <v>46</v>
      </c>
      <c r="P268" s="108" t="s">
        <v>46</v>
      </c>
      <c r="Q268" s="108" t="s">
        <v>46</v>
      </c>
      <c r="R268" s="108" t="s">
        <v>46</v>
      </c>
      <c r="S268" s="109">
        <v>36</v>
      </c>
      <c r="T268" s="108" t="s">
        <v>46</v>
      </c>
      <c r="U268" s="108" t="s">
        <v>46</v>
      </c>
      <c r="V268" s="108" t="s">
        <v>46</v>
      </c>
      <c r="W268" s="108" t="s">
        <v>46</v>
      </c>
      <c r="X268" s="108" t="s">
        <v>46</v>
      </c>
      <c r="Y268" s="108" t="s">
        <v>46</v>
      </c>
      <c r="Z268" s="108" t="s">
        <v>46</v>
      </c>
      <c r="AA268" s="108" t="s">
        <v>46</v>
      </c>
      <c r="AB268" s="108" t="s">
        <v>46</v>
      </c>
      <c r="AC268" s="108" t="s">
        <v>46</v>
      </c>
      <c r="AD268" s="108" t="s">
        <v>46</v>
      </c>
      <c r="AE268" s="108" t="s">
        <v>46</v>
      </c>
      <c r="AF268" s="108" t="s">
        <v>46</v>
      </c>
      <c r="AG268" s="108" t="s">
        <v>46</v>
      </c>
    </row>
    <row r="269" spans="1:33">
      <c r="A269" s="109" t="s">
        <v>280</v>
      </c>
      <c r="B269" s="109">
        <v>1974</v>
      </c>
      <c r="C269" s="115" t="s">
        <v>281</v>
      </c>
      <c r="D269" s="108" t="s">
        <v>4563</v>
      </c>
      <c r="E269" s="109" t="s">
        <v>45</v>
      </c>
      <c r="G269" s="117" t="s">
        <v>46</v>
      </c>
      <c r="H269" s="117" t="s">
        <v>46</v>
      </c>
      <c r="I269" s="117" t="s">
        <v>46</v>
      </c>
      <c r="J269" s="117" t="s">
        <v>46</v>
      </c>
      <c r="K269" s="117" t="s">
        <v>46</v>
      </c>
      <c r="L269" s="108" t="s">
        <v>46</v>
      </c>
      <c r="M269" s="108" t="s">
        <v>46</v>
      </c>
      <c r="N269" s="108" t="s">
        <v>46</v>
      </c>
      <c r="O269" s="109">
        <v>60</v>
      </c>
      <c r="P269" s="108" t="s">
        <v>46</v>
      </c>
      <c r="Q269" s="108" t="s">
        <v>46</v>
      </c>
      <c r="R269" s="108" t="s">
        <v>46</v>
      </c>
      <c r="S269" s="108" t="s">
        <v>46</v>
      </c>
      <c r="T269" s="108" t="s">
        <v>46</v>
      </c>
      <c r="U269" s="109">
        <v>60</v>
      </c>
      <c r="V269" s="108" t="s">
        <v>46</v>
      </c>
      <c r="W269" s="108" t="s">
        <v>46</v>
      </c>
      <c r="X269" s="108" t="s">
        <v>46</v>
      </c>
      <c r="Y269" s="108" t="s">
        <v>46</v>
      </c>
      <c r="Z269" s="108" t="s">
        <v>46</v>
      </c>
      <c r="AA269" s="108" t="s">
        <v>46</v>
      </c>
      <c r="AB269" s="108" t="s">
        <v>46</v>
      </c>
      <c r="AC269" s="108" t="s">
        <v>46</v>
      </c>
      <c r="AD269" s="108" t="s">
        <v>46</v>
      </c>
      <c r="AE269" s="108" t="s">
        <v>46</v>
      </c>
      <c r="AF269" s="108" t="s">
        <v>46</v>
      </c>
      <c r="AG269" s="108" t="s">
        <v>46</v>
      </c>
    </row>
    <row r="270" spans="1:33">
      <c r="A270" s="108" t="s">
        <v>260</v>
      </c>
      <c r="B270" s="108">
        <v>1973</v>
      </c>
      <c r="C270" s="110" t="s">
        <v>261</v>
      </c>
      <c r="D270" s="108" t="s">
        <v>4563</v>
      </c>
      <c r="E270" s="109" t="s">
        <v>45</v>
      </c>
      <c r="G270" s="117" t="s">
        <v>46</v>
      </c>
      <c r="H270" s="117" t="s">
        <v>46</v>
      </c>
      <c r="I270" s="117" t="s">
        <v>46</v>
      </c>
      <c r="J270" s="117" t="s">
        <v>46</v>
      </c>
      <c r="K270" s="117" t="s">
        <v>46</v>
      </c>
      <c r="L270" s="108" t="s">
        <v>46</v>
      </c>
      <c r="M270" s="108" t="s">
        <v>46</v>
      </c>
      <c r="N270" s="108" t="s">
        <v>46</v>
      </c>
      <c r="O270" s="109">
        <v>17</v>
      </c>
      <c r="P270" s="108" t="s">
        <v>46</v>
      </c>
      <c r="Q270" s="108" t="s">
        <v>46</v>
      </c>
      <c r="R270" s="108" t="s">
        <v>46</v>
      </c>
      <c r="S270" s="108" t="s">
        <v>46</v>
      </c>
      <c r="T270" s="108" t="s">
        <v>46</v>
      </c>
      <c r="U270" s="109">
        <v>17</v>
      </c>
      <c r="V270" s="108" t="s">
        <v>46</v>
      </c>
      <c r="W270" s="108" t="s">
        <v>46</v>
      </c>
      <c r="X270" s="108" t="s">
        <v>46</v>
      </c>
      <c r="Y270" s="108" t="s">
        <v>46</v>
      </c>
      <c r="Z270" s="108" t="s">
        <v>46</v>
      </c>
      <c r="AA270" s="108" t="s">
        <v>46</v>
      </c>
      <c r="AB270" s="108" t="s">
        <v>46</v>
      </c>
      <c r="AC270" s="108" t="s">
        <v>46</v>
      </c>
      <c r="AD270" s="108" t="s">
        <v>46</v>
      </c>
      <c r="AE270" s="108" t="s">
        <v>46</v>
      </c>
      <c r="AF270" s="108" t="s">
        <v>46</v>
      </c>
      <c r="AG270" s="108" t="s">
        <v>46</v>
      </c>
    </row>
    <row r="271" spans="1:33">
      <c r="A271" s="108" t="s">
        <v>260</v>
      </c>
      <c r="B271" s="108">
        <v>1973</v>
      </c>
      <c r="C271" s="110" t="s">
        <v>261</v>
      </c>
      <c r="D271" s="108" t="s">
        <v>4563</v>
      </c>
      <c r="E271" s="109" t="s">
        <v>45</v>
      </c>
      <c r="G271" s="117" t="s">
        <v>46</v>
      </c>
      <c r="H271" s="117" t="s">
        <v>46</v>
      </c>
      <c r="I271" s="117" t="s">
        <v>46</v>
      </c>
      <c r="J271" s="117" t="s">
        <v>46</v>
      </c>
      <c r="K271" s="117" t="s">
        <v>46</v>
      </c>
      <c r="L271" s="108" t="s">
        <v>46</v>
      </c>
      <c r="M271" s="108" t="s">
        <v>46</v>
      </c>
      <c r="N271" s="108" t="s">
        <v>46</v>
      </c>
      <c r="O271" s="109">
        <v>38</v>
      </c>
      <c r="P271" s="108" t="s">
        <v>46</v>
      </c>
      <c r="Q271" s="108" t="s">
        <v>46</v>
      </c>
      <c r="R271" s="108" t="s">
        <v>46</v>
      </c>
      <c r="S271" s="108" t="s">
        <v>46</v>
      </c>
      <c r="T271" s="108" t="s">
        <v>46</v>
      </c>
      <c r="U271" s="109">
        <v>38</v>
      </c>
      <c r="V271" s="108" t="s">
        <v>46</v>
      </c>
      <c r="W271" s="108" t="s">
        <v>46</v>
      </c>
      <c r="X271" s="108" t="s">
        <v>46</v>
      </c>
      <c r="Y271" s="108" t="s">
        <v>46</v>
      </c>
      <c r="Z271" s="108" t="s">
        <v>46</v>
      </c>
      <c r="AA271" s="108" t="s">
        <v>46</v>
      </c>
      <c r="AB271" s="108" t="s">
        <v>46</v>
      </c>
      <c r="AC271" s="108" t="s">
        <v>46</v>
      </c>
      <c r="AD271" s="108" t="s">
        <v>46</v>
      </c>
      <c r="AE271" s="108" t="s">
        <v>46</v>
      </c>
      <c r="AF271" s="108" t="s">
        <v>46</v>
      </c>
      <c r="AG271" s="108" t="s">
        <v>46</v>
      </c>
    </row>
    <row r="272" spans="1:33">
      <c r="A272" s="108" t="s">
        <v>260</v>
      </c>
      <c r="B272" s="108">
        <v>1973</v>
      </c>
      <c r="C272" s="110" t="s">
        <v>261</v>
      </c>
      <c r="D272" s="108" t="s">
        <v>4563</v>
      </c>
      <c r="E272" s="109" t="s">
        <v>45</v>
      </c>
      <c r="G272" s="117" t="s">
        <v>46</v>
      </c>
      <c r="H272" s="117" t="s">
        <v>46</v>
      </c>
      <c r="I272" s="117" t="s">
        <v>46</v>
      </c>
      <c r="J272" s="117" t="s">
        <v>46</v>
      </c>
      <c r="K272" s="117" t="s">
        <v>46</v>
      </c>
      <c r="L272" s="108" t="s">
        <v>46</v>
      </c>
      <c r="M272" s="108" t="s">
        <v>46</v>
      </c>
      <c r="N272" s="108" t="s">
        <v>46</v>
      </c>
      <c r="O272" s="109">
        <v>58</v>
      </c>
      <c r="P272" s="108" t="s">
        <v>46</v>
      </c>
      <c r="Q272" s="108" t="s">
        <v>46</v>
      </c>
      <c r="R272" s="108" t="s">
        <v>46</v>
      </c>
      <c r="S272" s="108" t="s">
        <v>46</v>
      </c>
      <c r="T272" s="108" t="s">
        <v>46</v>
      </c>
      <c r="U272" s="109">
        <v>58</v>
      </c>
      <c r="V272" s="108" t="s">
        <v>46</v>
      </c>
      <c r="W272" s="108" t="s">
        <v>46</v>
      </c>
      <c r="X272" s="108" t="s">
        <v>46</v>
      </c>
      <c r="Y272" s="108" t="s">
        <v>46</v>
      </c>
      <c r="Z272" s="108" t="s">
        <v>46</v>
      </c>
      <c r="AA272" s="108" t="s">
        <v>46</v>
      </c>
      <c r="AB272" s="108" t="s">
        <v>46</v>
      </c>
      <c r="AC272" s="108" t="s">
        <v>46</v>
      </c>
      <c r="AD272" s="108" t="s">
        <v>46</v>
      </c>
      <c r="AE272" s="108" t="s">
        <v>46</v>
      </c>
      <c r="AF272" s="108" t="s">
        <v>46</v>
      </c>
      <c r="AG272" s="108" t="s">
        <v>46</v>
      </c>
    </row>
    <row r="273" spans="1:33">
      <c r="A273" s="108" t="s">
        <v>260</v>
      </c>
      <c r="B273" s="108">
        <v>1973</v>
      </c>
      <c r="C273" s="110" t="s">
        <v>261</v>
      </c>
      <c r="D273" s="108" t="s">
        <v>4563</v>
      </c>
      <c r="E273" s="109" t="s">
        <v>45</v>
      </c>
      <c r="G273" s="117" t="s">
        <v>46</v>
      </c>
      <c r="H273" s="117" t="s">
        <v>46</v>
      </c>
      <c r="I273" s="117" t="s">
        <v>46</v>
      </c>
      <c r="J273" s="117" t="s">
        <v>46</v>
      </c>
      <c r="K273" s="117" t="s">
        <v>46</v>
      </c>
      <c r="L273" s="108" t="s">
        <v>46</v>
      </c>
      <c r="M273" s="108" t="s">
        <v>46</v>
      </c>
      <c r="N273" s="108" t="s">
        <v>46</v>
      </c>
      <c r="O273" s="109">
        <v>78</v>
      </c>
      <c r="P273" s="108" t="s">
        <v>46</v>
      </c>
      <c r="Q273" s="108" t="s">
        <v>46</v>
      </c>
      <c r="R273" s="108" t="s">
        <v>46</v>
      </c>
      <c r="S273" s="108" t="s">
        <v>46</v>
      </c>
      <c r="T273" s="108" t="s">
        <v>46</v>
      </c>
      <c r="U273" s="109">
        <v>78</v>
      </c>
      <c r="V273" s="108" t="s">
        <v>46</v>
      </c>
      <c r="W273" s="108" t="s">
        <v>46</v>
      </c>
      <c r="X273" s="108" t="s">
        <v>46</v>
      </c>
      <c r="Y273" s="108" t="s">
        <v>46</v>
      </c>
      <c r="Z273" s="108" t="s">
        <v>46</v>
      </c>
      <c r="AA273" s="108" t="s">
        <v>46</v>
      </c>
      <c r="AB273" s="108" t="s">
        <v>46</v>
      </c>
      <c r="AC273" s="108" t="s">
        <v>46</v>
      </c>
      <c r="AD273" s="108" t="s">
        <v>46</v>
      </c>
      <c r="AE273" s="108" t="s">
        <v>46</v>
      </c>
      <c r="AF273" s="108" t="s">
        <v>46</v>
      </c>
      <c r="AG273" s="108" t="s">
        <v>46</v>
      </c>
    </row>
    <row r="274" spans="1:33">
      <c r="A274" s="109" t="s">
        <v>211</v>
      </c>
      <c r="B274" s="109">
        <v>2005</v>
      </c>
      <c r="C274" s="110" t="s">
        <v>212</v>
      </c>
      <c r="D274" s="108" t="s">
        <v>4563</v>
      </c>
      <c r="E274" s="109" t="s">
        <v>45</v>
      </c>
      <c r="G274" s="117" t="s">
        <v>46</v>
      </c>
      <c r="H274" s="117" t="s">
        <v>46</v>
      </c>
      <c r="I274" s="117" t="s">
        <v>46</v>
      </c>
      <c r="J274" s="117" t="s">
        <v>46</v>
      </c>
      <c r="K274" s="117" t="s">
        <v>46</v>
      </c>
      <c r="L274" s="108" t="s">
        <v>46</v>
      </c>
      <c r="M274" s="108" t="s">
        <v>46</v>
      </c>
      <c r="N274" s="108" t="s">
        <v>46</v>
      </c>
      <c r="O274" s="109">
        <v>87</v>
      </c>
      <c r="P274" s="108" t="s">
        <v>46</v>
      </c>
      <c r="Q274" s="108" t="s">
        <v>46</v>
      </c>
      <c r="R274" s="108" t="s">
        <v>46</v>
      </c>
      <c r="S274" s="108" t="s">
        <v>46</v>
      </c>
      <c r="T274" s="108" t="s">
        <v>46</v>
      </c>
      <c r="U274" s="109">
        <v>87</v>
      </c>
      <c r="V274" s="108" t="s">
        <v>46</v>
      </c>
      <c r="W274" s="108" t="s">
        <v>46</v>
      </c>
      <c r="X274" s="108" t="s">
        <v>46</v>
      </c>
      <c r="Y274" s="108" t="s">
        <v>46</v>
      </c>
      <c r="Z274" s="108" t="s">
        <v>46</v>
      </c>
      <c r="AA274" s="108" t="s">
        <v>46</v>
      </c>
      <c r="AB274" s="108" t="s">
        <v>46</v>
      </c>
      <c r="AC274" s="108" t="s">
        <v>46</v>
      </c>
      <c r="AD274" s="108" t="s">
        <v>46</v>
      </c>
      <c r="AE274" s="108" t="s">
        <v>46</v>
      </c>
      <c r="AF274" s="108" t="s">
        <v>46</v>
      </c>
      <c r="AG274" s="108" t="s">
        <v>46</v>
      </c>
    </row>
    <row r="275" spans="1:33">
      <c r="A275" s="108" t="s">
        <v>282</v>
      </c>
      <c r="B275" s="108">
        <v>2007</v>
      </c>
      <c r="C275" s="110" t="s">
        <v>283</v>
      </c>
      <c r="D275" s="108" t="s">
        <v>4563</v>
      </c>
      <c r="E275" s="109" t="s">
        <v>45</v>
      </c>
      <c r="G275" s="117" t="s">
        <v>46</v>
      </c>
      <c r="H275" s="117" t="s">
        <v>46</v>
      </c>
      <c r="I275" s="117" t="s">
        <v>46</v>
      </c>
      <c r="J275" s="117" t="s">
        <v>46</v>
      </c>
      <c r="K275" s="117" t="s">
        <v>46</v>
      </c>
      <c r="L275" s="108" t="s">
        <v>46</v>
      </c>
      <c r="M275" s="108" t="s">
        <v>46</v>
      </c>
      <c r="N275" s="108" t="s">
        <v>46</v>
      </c>
      <c r="O275" s="109">
        <v>16.5</v>
      </c>
      <c r="P275" s="108" t="s">
        <v>46</v>
      </c>
      <c r="Q275" s="108" t="s">
        <v>46</v>
      </c>
      <c r="R275" s="108" t="s">
        <v>46</v>
      </c>
      <c r="S275" s="108" t="s">
        <v>46</v>
      </c>
      <c r="T275" s="108" t="s">
        <v>46</v>
      </c>
      <c r="U275" s="109">
        <v>16.5</v>
      </c>
      <c r="V275" s="108" t="s">
        <v>46</v>
      </c>
      <c r="W275" s="108" t="s">
        <v>46</v>
      </c>
      <c r="X275" s="108" t="s">
        <v>46</v>
      </c>
      <c r="Y275" s="108" t="s">
        <v>46</v>
      </c>
      <c r="Z275" s="108" t="s">
        <v>46</v>
      </c>
      <c r="AA275" s="108" t="s">
        <v>46</v>
      </c>
      <c r="AB275" s="108" t="s">
        <v>46</v>
      </c>
      <c r="AC275" s="108" t="s">
        <v>46</v>
      </c>
      <c r="AD275" s="108" t="s">
        <v>46</v>
      </c>
      <c r="AE275" s="108" t="s">
        <v>46</v>
      </c>
      <c r="AF275" s="108" t="s">
        <v>46</v>
      </c>
      <c r="AG275" s="108" t="s">
        <v>46</v>
      </c>
    </row>
    <row r="276" spans="1:33">
      <c r="A276" s="109" t="s">
        <v>330</v>
      </c>
      <c r="B276" s="109">
        <v>2018</v>
      </c>
      <c r="C276" s="110" t="s">
        <v>216</v>
      </c>
      <c r="D276" s="108" t="s">
        <v>4563</v>
      </c>
      <c r="E276" s="109" t="s">
        <v>45</v>
      </c>
      <c r="G276" s="117" t="s">
        <v>46</v>
      </c>
      <c r="H276" s="117" t="s">
        <v>46</v>
      </c>
      <c r="I276" s="117" t="s">
        <v>46</v>
      </c>
      <c r="J276" s="117" t="s">
        <v>46</v>
      </c>
      <c r="K276" s="117" t="s">
        <v>46</v>
      </c>
      <c r="L276" s="108" t="s">
        <v>46</v>
      </c>
      <c r="M276" s="108" t="s">
        <v>46</v>
      </c>
      <c r="N276" s="108" t="s">
        <v>46</v>
      </c>
      <c r="O276" s="109">
        <v>92</v>
      </c>
      <c r="P276" s="108" t="s">
        <v>46</v>
      </c>
      <c r="Q276" s="108" t="s">
        <v>46</v>
      </c>
      <c r="R276" s="108" t="s">
        <v>46</v>
      </c>
      <c r="S276" s="108" t="s">
        <v>46</v>
      </c>
      <c r="T276" s="108" t="s">
        <v>46</v>
      </c>
      <c r="U276" s="109">
        <v>92</v>
      </c>
      <c r="V276" s="108" t="s">
        <v>46</v>
      </c>
      <c r="W276" s="108" t="s">
        <v>46</v>
      </c>
      <c r="X276" s="108" t="s">
        <v>46</v>
      </c>
      <c r="Y276" s="108" t="s">
        <v>46</v>
      </c>
      <c r="Z276" s="108" t="s">
        <v>46</v>
      </c>
      <c r="AA276" s="108" t="s">
        <v>46</v>
      </c>
      <c r="AB276" s="108" t="s">
        <v>46</v>
      </c>
      <c r="AC276" s="108" t="s">
        <v>46</v>
      </c>
      <c r="AD276" s="108" t="s">
        <v>46</v>
      </c>
      <c r="AE276" s="108" t="s">
        <v>46</v>
      </c>
      <c r="AF276" s="108" t="s">
        <v>46</v>
      </c>
      <c r="AG276" s="108" t="s">
        <v>46</v>
      </c>
    </row>
    <row r="277" spans="1:33">
      <c r="A277" s="108" t="s">
        <v>220</v>
      </c>
      <c r="B277" s="108">
        <v>2018</v>
      </c>
      <c r="C277" s="110" t="s">
        <v>331</v>
      </c>
      <c r="D277" s="108" t="s">
        <v>4563</v>
      </c>
      <c r="E277" s="108" t="s">
        <v>221</v>
      </c>
      <c r="F277" s="108"/>
      <c r="G277" s="117" t="s">
        <v>46</v>
      </c>
      <c r="H277" s="117">
        <v>0.05</v>
      </c>
      <c r="I277" s="117" t="s">
        <v>46</v>
      </c>
      <c r="J277" s="117" t="s">
        <v>46</v>
      </c>
      <c r="K277" s="117" t="s">
        <v>46</v>
      </c>
      <c r="L277" s="108" t="s">
        <v>46</v>
      </c>
      <c r="M277" s="108" t="s">
        <v>46</v>
      </c>
      <c r="N277" s="108" t="s">
        <v>46</v>
      </c>
      <c r="O277" s="108">
        <v>92</v>
      </c>
      <c r="P277" s="108" t="s">
        <v>46</v>
      </c>
      <c r="Q277" s="108" t="s">
        <v>46</v>
      </c>
      <c r="R277" s="108" t="s">
        <v>46</v>
      </c>
      <c r="S277" s="108" t="s">
        <v>46</v>
      </c>
      <c r="T277" s="108" t="s">
        <v>46</v>
      </c>
      <c r="U277" s="108">
        <v>92</v>
      </c>
      <c r="V277" s="108" t="s">
        <v>46</v>
      </c>
      <c r="W277" s="108" t="s">
        <v>46</v>
      </c>
      <c r="X277" s="108" t="s">
        <v>46</v>
      </c>
      <c r="Y277" s="108" t="s">
        <v>46</v>
      </c>
      <c r="Z277" s="108" t="s">
        <v>46</v>
      </c>
      <c r="AA277" s="108" t="s">
        <v>46</v>
      </c>
      <c r="AB277" s="108" t="s">
        <v>46</v>
      </c>
      <c r="AC277" s="108" t="s">
        <v>46</v>
      </c>
      <c r="AD277" s="108" t="s">
        <v>46</v>
      </c>
      <c r="AE277" s="108" t="s">
        <v>46</v>
      </c>
      <c r="AF277" s="108" t="s">
        <v>46</v>
      </c>
      <c r="AG277" s="108" t="s">
        <v>46</v>
      </c>
    </row>
    <row r="278" spans="1:33">
      <c r="A278" s="109" t="s">
        <v>293</v>
      </c>
      <c r="B278" s="109">
        <v>1974</v>
      </c>
      <c r="C278" s="115" t="s">
        <v>281</v>
      </c>
      <c r="D278" s="108" t="s">
        <v>4563</v>
      </c>
      <c r="E278" s="109" t="s">
        <v>45</v>
      </c>
      <c r="G278" s="117" t="s">
        <v>46</v>
      </c>
      <c r="H278" s="117" t="s">
        <v>46</v>
      </c>
      <c r="I278" s="117" t="s">
        <v>46</v>
      </c>
      <c r="J278" s="117" t="s">
        <v>46</v>
      </c>
      <c r="K278" s="117" t="s">
        <v>46</v>
      </c>
      <c r="L278" s="108" t="s">
        <v>46</v>
      </c>
      <c r="M278" s="108" t="s">
        <v>46</v>
      </c>
      <c r="N278" s="108" t="s">
        <v>46</v>
      </c>
      <c r="O278" s="109">
        <v>79</v>
      </c>
      <c r="P278" s="108" t="s">
        <v>46</v>
      </c>
      <c r="Q278" s="108" t="s">
        <v>46</v>
      </c>
      <c r="R278" s="108" t="s">
        <v>46</v>
      </c>
      <c r="S278" s="108" t="s">
        <v>46</v>
      </c>
      <c r="T278" s="108" t="s">
        <v>46</v>
      </c>
      <c r="U278" s="109">
        <v>79</v>
      </c>
      <c r="V278" s="108" t="s">
        <v>46</v>
      </c>
      <c r="W278" s="108" t="s">
        <v>46</v>
      </c>
      <c r="X278" s="108" t="s">
        <v>46</v>
      </c>
      <c r="Y278" s="108" t="s">
        <v>46</v>
      </c>
      <c r="Z278" s="108" t="s">
        <v>46</v>
      </c>
      <c r="AA278" s="108" t="s">
        <v>46</v>
      </c>
      <c r="AB278" s="108" t="s">
        <v>46</v>
      </c>
      <c r="AC278" s="108" t="s">
        <v>46</v>
      </c>
      <c r="AD278" s="108" t="s">
        <v>46</v>
      </c>
      <c r="AE278" s="108" t="s">
        <v>46</v>
      </c>
      <c r="AF278" s="108" t="s">
        <v>46</v>
      </c>
      <c r="AG278" s="108" t="s">
        <v>46</v>
      </c>
    </row>
    <row r="279" spans="1:33">
      <c r="A279" s="108" t="s">
        <v>332</v>
      </c>
      <c r="B279" s="108">
        <v>2018</v>
      </c>
      <c r="C279" s="108" t="s">
        <v>333</v>
      </c>
      <c r="D279" s="108" t="s">
        <v>4563</v>
      </c>
      <c r="E279" s="108" t="s">
        <v>82</v>
      </c>
      <c r="F279" s="108"/>
      <c r="G279" s="117" t="s">
        <v>46</v>
      </c>
      <c r="H279" s="117" t="s">
        <v>334</v>
      </c>
      <c r="I279" s="117" t="s">
        <v>46</v>
      </c>
      <c r="J279" s="117" t="s">
        <v>46</v>
      </c>
      <c r="K279" s="117" t="s">
        <v>46</v>
      </c>
      <c r="L279" s="108" t="s">
        <v>46</v>
      </c>
      <c r="M279" s="108" t="s">
        <v>46</v>
      </c>
      <c r="N279" s="108" t="s">
        <v>46</v>
      </c>
      <c r="O279" s="108" t="s">
        <v>335</v>
      </c>
      <c r="P279" s="108" t="s">
        <v>46</v>
      </c>
      <c r="Q279" s="108" t="s">
        <v>46</v>
      </c>
      <c r="R279" s="108" t="s">
        <v>46</v>
      </c>
      <c r="S279" s="108" t="s">
        <v>46</v>
      </c>
      <c r="T279" s="108" t="s">
        <v>46</v>
      </c>
      <c r="U279" s="108" t="s">
        <v>335</v>
      </c>
      <c r="V279" s="108" t="s">
        <v>46</v>
      </c>
      <c r="W279" s="108" t="s">
        <v>46</v>
      </c>
      <c r="X279" s="108" t="s">
        <v>46</v>
      </c>
      <c r="Y279" s="108" t="s">
        <v>46</v>
      </c>
      <c r="Z279" s="108" t="s">
        <v>46</v>
      </c>
      <c r="AA279" s="108" t="s">
        <v>46</v>
      </c>
      <c r="AB279" s="108" t="s">
        <v>46</v>
      </c>
      <c r="AC279" s="108" t="s">
        <v>46</v>
      </c>
      <c r="AD279" s="108" t="s">
        <v>46</v>
      </c>
      <c r="AE279" s="108" t="s">
        <v>46</v>
      </c>
      <c r="AF279" s="108" t="s">
        <v>46</v>
      </c>
      <c r="AG279" s="108" t="s">
        <v>46</v>
      </c>
    </row>
    <row r="280" spans="1:33">
      <c r="A280" s="108" t="s">
        <v>211</v>
      </c>
      <c r="B280" s="108">
        <v>2005</v>
      </c>
      <c r="C280" s="110" t="s">
        <v>212</v>
      </c>
      <c r="D280" s="108" t="s">
        <v>4563</v>
      </c>
      <c r="E280" s="108" t="s">
        <v>46</v>
      </c>
      <c r="F280" s="108"/>
      <c r="G280" s="117" t="s">
        <v>46</v>
      </c>
      <c r="H280" s="117" t="s">
        <v>46</v>
      </c>
      <c r="I280" s="117" t="s">
        <v>46</v>
      </c>
      <c r="J280" s="117" t="s">
        <v>46</v>
      </c>
      <c r="K280" s="117" t="s">
        <v>46</v>
      </c>
      <c r="L280" s="108">
        <v>30</v>
      </c>
      <c r="M280" s="108" t="s">
        <v>46</v>
      </c>
      <c r="N280" s="108" t="s">
        <v>46</v>
      </c>
      <c r="O280" s="108" t="s">
        <v>46</v>
      </c>
      <c r="P280" s="108" t="s">
        <v>46</v>
      </c>
      <c r="Q280" s="108" t="s">
        <v>46</v>
      </c>
      <c r="R280" s="108" t="s">
        <v>46</v>
      </c>
      <c r="S280" s="108" t="s">
        <v>46</v>
      </c>
      <c r="T280" s="108" t="s">
        <v>46</v>
      </c>
      <c r="U280" s="108" t="s">
        <v>46</v>
      </c>
      <c r="V280" s="108" t="s">
        <v>46</v>
      </c>
      <c r="W280" s="108" t="s">
        <v>46</v>
      </c>
      <c r="X280" s="108" t="s">
        <v>46</v>
      </c>
      <c r="Y280" s="108" t="s">
        <v>46</v>
      </c>
      <c r="Z280" s="108" t="s">
        <v>46</v>
      </c>
      <c r="AA280" s="108" t="s">
        <v>46</v>
      </c>
      <c r="AB280" s="108" t="s">
        <v>46</v>
      </c>
      <c r="AC280" s="108" t="s">
        <v>46</v>
      </c>
      <c r="AD280" s="108" t="s">
        <v>46</v>
      </c>
      <c r="AE280" s="108" t="s">
        <v>46</v>
      </c>
      <c r="AF280" s="108" t="s">
        <v>46</v>
      </c>
      <c r="AG280" s="108" t="s">
        <v>46</v>
      </c>
    </row>
    <row r="281" spans="1:33">
      <c r="A281" s="108" t="s">
        <v>211</v>
      </c>
      <c r="B281" s="108">
        <v>2005</v>
      </c>
      <c r="C281" s="110" t="s">
        <v>212</v>
      </c>
      <c r="D281" s="108" t="s">
        <v>4563</v>
      </c>
      <c r="E281" s="108" t="s">
        <v>326</v>
      </c>
      <c r="F281" s="108"/>
      <c r="G281" s="117" t="s">
        <v>46</v>
      </c>
      <c r="H281" s="117" t="s">
        <v>46</v>
      </c>
      <c r="I281" s="117" t="s">
        <v>46</v>
      </c>
      <c r="J281" s="117" t="s">
        <v>46</v>
      </c>
      <c r="K281" s="117" t="s">
        <v>46</v>
      </c>
      <c r="L281" s="108">
        <v>55</v>
      </c>
      <c r="M281" s="108" t="s">
        <v>46</v>
      </c>
      <c r="N281" s="108" t="s">
        <v>46</v>
      </c>
      <c r="O281" s="108" t="s">
        <v>46</v>
      </c>
      <c r="P281" s="108" t="s">
        <v>46</v>
      </c>
      <c r="Q281" s="108" t="s">
        <v>46</v>
      </c>
      <c r="R281" s="108" t="s">
        <v>46</v>
      </c>
      <c r="S281" s="108" t="s">
        <v>46</v>
      </c>
      <c r="T281" s="108" t="s">
        <v>46</v>
      </c>
      <c r="U281" s="108" t="s">
        <v>46</v>
      </c>
      <c r="V281" s="108" t="s">
        <v>46</v>
      </c>
      <c r="W281" s="108" t="s">
        <v>46</v>
      </c>
      <c r="X281" s="108" t="s">
        <v>46</v>
      </c>
      <c r="Y281" s="108" t="s">
        <v>46</v>
      </c>
      <c r="Z281" s="108" t="s">
        <v>46</v>
      </c>
      <c r="AA281" s="108" t="s">
        <v>46</v>
      </c>
      <c r="AB281" s="108" t="s">
        <v>46</v>
      </c>
      <c r="AC281" s="108" t="s">
        <v>46</v>
      </c>
      <c r="AD281" s="108" t="s">
        <v>46</v>
      </c>
      <c r="AE281" s="108" t="s">
        <v>46</v>
      </c>
      <c r="AF281" s="108" t="s">
        <v>46</v>
      </c>
      <c r="AG281" s="108" t="s">
        <v>46</v>
      </c>
    </row>
    <row r="282" spans="1:33">
      <c r="A282" s="108" t="s">
        <v>336</v>
      </c>
      <c r="B282" s="108">
        <v>2005</v>
      </c>
      <c r="C282" s="110" t="s">
        <v>337</v>
      </c>
      <c r="D282" s="108" t="s">
        <v>4563</v>
      </c>
      <c r="E282" s="109" t="s">
        <v>45</v>
      </c>
      <c r="G282" s="117" t="s">
        <v>46</v>
      </c>
      <c r="H282" s="117" t="s">
        <v>46</v>
      </c>
      <c r="I282" s="117" t="s">
        <v>46</v>
      </c>
      <c r="J282" s="117" t="s">
        <v>46</v>
      </c>
      <c r="K282" s="117" t="s">
        <v>46</v>
      </c>
      <c r="L282" s="108" t="s">
        <v>46</v>
      </c>
      <c r="M282" s="108" t="s">
        <v>46</v>
      </c>
      <c r="N282" s="108" t="s">
        <v>46</v>
      </c>
      <c r="O282" s="108" t="s">
        <v>46</v>
      </c>
      <c r="P282" s="108" t="s">
        <v>46</v>
      </c>
      <c r="Q282" s="108" t="s">
        <v>46</v>
      </c>
      <c r="R282" s="108" t="s">
        <v>46</v>
      </c>
      <c r="S282" s="108" t="s">
        <v>46</v>
      </c>
      <c r="T282" s="108" t="s">
        <v>46</v>
      </c>
      <c r="U282" s="108" t="s">
        <v>46</v>
      </c>
      <c r="V282" s="109">
        <v>98</v>
      </c>
      <c r="W282" s="108" t="s">
        <v>46</v>
      </c>
      <c r="X282" s="108" t="s">
        <v>46</v>
      </c>
      <c r="Y282" s="108" t="s">
        <v>46</v>
      </c>
      <c r="Z282" s="108" t="s">
        <v>46</v>
      </c>
      <c r="AA282" s="108" t="s">
        <v>46</v>
      </c>
      <c r="AB282" s="108" t="s">
        <v>46</v>
      </c>
      <c r="AC282" s="108" t="s">
        <v>46</v>
      </c>
      <c r="AD282" s="108" t="s">
        <v>46</v>
      </c>
      <c r="AE282" s="108" t="s">
        <v>46</v>
      </c>
      <c r="AF282" s="108" t="s">
        <v>46</v>
      </c>
      <c r="AG282" s="108" t="s">
        <v>46</v>
      </c>
    </row>
    <row r="283" spans="1:33">
      <c r="A283" s="108" t="s">
        <v>291</v>
      </c>
      <c r="B283" s="108">
        <v>1983</v>
      </c>
      <c r="C283" s="110" t="s">
        <v>292</v>
      </c>
      <c r="D283" s="108" t="s">
        <v>4563</v>
      </c>
      <c r="E283" s="108" t="s">
        <v>221</v>
      </c>
      <c r="F283" s="108"/>
      <c r="G283" s="117" t="s">
        <v>46</v>
      </c>
      <c r="H283" s="117" t="s">
        <v>46</v>
      </c>
      <c r="I283" s="117" t="s">
        <v>46</v>
      </c>
      <c r="J283" s="117" t="s">
        <v>46</v>
      </c>
      <c r="K283" s="117" t="s">
        <v>46</v>
      </c>
      <c r="L283" s="108" t="s">
        <v>46</v>
      </c>
      <c r="M283" s="108" t="s">
        <v>46</v>
      </c>
      <c r="N283" s="108">
        <v>51</v>
      </c>
      <c r="O283" s="108" t="s">
        <v>46</v>
      </c>
      <c r="P283" s="108" t="s">
        <v>46</v>
      </c>
      <c r="Q283" s="108" t="s">
        <v>46</v>
      </c>
      <c r="R283" s="108" t="s">
        <v>46</v>
      </c>
      <c r="S283" s="108">
        <v>51</v>
      </c>
      <c r="T283" s="108" t="s">
        <v>46</v>
      </c>
      <c r="U283" s="108" t="s">
        <v>46</v>
      </c>
      <c r="V283" s="108" t="s">
        <v>46</v>
      </c>
      <c r="W283" s="108" t="s">
        <v>46</v>
      </c>
      <c r="X283" s="108" t="s">
        <v>46</v>
      </c>
      <c r="Y283" s="108" t="s">
        <v>46</v>
      </c>
      <c r="Z283" s="108" t="s">
        <v>46</v>
      </c>
      <c r="AA283" s="108" t="s">
        <v>46</v>
      </c>
      <c r="AB283" s="108" t="s">
        <v>46</v>
      </c>
      <c r="AC283" s="108" t="s">
        <v>46</v>
      </c>
      <c r="AD283" s="108" t="s">
        <v>46</v>
      </c>
      <c r="AE283" s="108" t="s">
        <v>46</v>
      </c>
      <c r="AF283" s="108" t="s">
        <v>46</v>
      </c>
      <c r="AG283" s="108" t="s">
        <v>46</v>
      </c>
    </row>
    <row r="284" spans="1:33">
      <c r="A284" s="108" t="s">
        <v>282</v>
      </c>
      <c r="B284" s="108">
        <v>2007</v>
      </c>
      <c r="C284" s="110" t="s">
        <v>283</v>
      </c>
      <c r="D284" s="108" t="s">
        <v>4563</v>
      </c>
      <c r="E284" s="108" t="s">
        <v>326</v>
      </c>
      <c r="F284" s="108"/>
      <c r="G284" s="117" t="s">
        <v>46</v>
      </c>
      <c r="H284" s="117" t="s">
        <v>46</v>
      </c>
      <c r="I284" s="117" t="s">
        <v>46</v>
      </c>
      <c r="J284" s="117" t="s">
        <v>46</v>
      </c>
      <c r="K284" s="117" t="s">
        <v>46</v>
      </c>
      <c r="L284" s="108" t="s">
        <v>338</v>
      </c>
      <c r="M284" s="108" t="s">
        <v>46</v>
      </c>
      <c r="N284" s="108" t="s">
        <v>46</v>
      </c>
      <c r="O284" s="108" t="s">
        <v>46</v>
      </c>
      <c r="P284" s="108" t="s">
        <v>46</v>
      </c>
      <c r="Q284" s="108" t="s">
        <v>46</v>
      </c>
      <c r="R284" s="108" t="s">
        <v>46</v>
      </c>
      <c r="S284" s="108" t="s">
        <v>46</v>
      </c>
      <c r="T284" s="108" t="s">
        <v>46</v>
      </c>
      <c r="U284" s="108" t="s">
        <v>46</v>
      </c>
      <c r="V284" s="108" t="s">
        <v>46</v>
      </c>
      <c r="W284" s="108" t="s">
        <v>46</v>
      </c>
      <c r="X284" s="108" t="s">
        <v>46</v>
      </c>
      <c r="Y284" s="108" t="s">
        <v>46</v>
      </c>
      <c r="Z284" s="108" t="s">
        <v>46</v>
      </c>
      <c r="AA284" s="108" t="s">
        <v>46</v>
      </c>
      <c r="AB284" s="108" t="s">
        <v>46</v>
      </c>
      <c r="AC284" s="108" t="s">
        <v>46</v>
      </c>
      <c r="AD284" s="108" t="s">
        <v>46</v>
      </c>
      <c r="AE284" s="108" t="s">
        <v>46</v>
      </c>
      <c r="AF284" s="108" t="s">
        <v>46</v>
      </c>
      <c r="AG284" s="108" t="s">
        <v>46</v>
      </c>
    </row>
    <row r="285" spans="1:33">
      <c r="A285" s="108" t="s">
        <v>213</v>
      </c>
      <c r="B285" s="108">
        <v>2011</v>
      </c>
      <c r="C285" s="108" t="s">
        <v>214</v>
      </c>
      <c r="D285" s="108" t="s">
        <v>4563</v>
      </c>
      <c r="E285" s="108" t="s">
        <v>326</v>
      </c>
      <c r="F285" s="108"/>
      <c r="G285" s="117" t="s">
        <v>46</v>
      </c>
      <c r="H285" s="117" t="s">
        <v>46</v>
      </c>
      <c r="I285" s="117" t="s">
        <v>46</v>
      </c>
      <c r="J285" s="117" t="s">
        <v>46</v>
      </c>
      <c r="K285" s="117" t="s">
        <v>46</v>
      </c>
      <c r="L285" s="108" t="s">
        <v>46</v>
      </c>
      <c r="M285" s="108" t="s">
        <v>46</v>
      </c>
      <c r="N285" s="108" t="s">
        <v>46</v>
      </c>
      <c r="O285" s="108" t="s">
        <v>46</v>
      </c>
      <c r="P285" s="108" t="s">
        <v>46</v>
      </c>
      <c r="Q285" s="108" t="s">
        <v>46</v>
      </c>
      <c r="R285" s="108" t="s">
        <v>46</v>
      </c>
      <c r="S285" s="108" t="s">
        <v>46</v>
      </c>
      <c r="T285" s="108" t="s">
        <v>46</v>
      </c>
      <c r="U285" s="108" t="s">
        <v>46</v>
      </c>
      <c r="V285" s="108" t="s">
        <v>46</v>
      </c>
      <c r="W285" s="108" t="s">
        <v>46</v>
      </c>
      <c r="X285" s="108" t="s">
        <v>46</v>
      </c>
      <c r="Y285" s="108" t="s">
        <v>46</v>
      </c>
      <c r="Z285" s="108" t="s">
        <v>46</v>
      </c>
      <c r="AA285" s="108" t="s">
        <v>46</v>
      </c>
      <c r="AB285" s="108" t="s">
        <v>46</v>
      </c>
      <c r="AC285" s="108" t="s">
        <v>46</v>
      </c>
      <c r="AD285" s="108" t="s">
        <v>46</v>
      </c>
      <c r="AE285" s="108" t="s">
        <v>46</v>
      </c>
      <c r="AF285" s="108">
        <v>45</v>
      </c>
      <c r="AG285" s="108" t="s">
        <v>46</v>
      </c>
    </row>
    <row r="286" spans="1:33">
      <c r="A286" s="108" t="s">
        <v>339</v>
      </c>
      <c r="B286" s="108">
        <v>2015</v>
      </c>
      <c r="C286" s="110" t="s">
        <v>340</v>
      </c>
      <c r="D286" s="108" t="s">
        <v>4563</v>
      </c>
      <c r="E286" s="108" t="s">
        <v>326</v>
      </c>
      <c r="F286" s="108"/>
      <c r="G286" s="117" t="s">
        <v>46</v>
      </c>
      <c r="H286" s="117" t="s">
        <v>46</v>
      </c>
      <c r="I286" s="117" t="s">
        <v>46</v>
      </c>
      <c r="J286" s="117" t="s">
        <v>46</v>
      </c>
      <c r="K286" s="117" t="s">
        <v>46</v>
      </c>
      <c r="L286" s="108">
        <v>31</v>
      </c>
      <c r="M286" s="108" t="s">
        <v>46</v>
      </c>
      <c r="N286" s="108" t="s">
        <v>46</v>
      </c>
      <c r="O286" s="108" t="s">
        <v>46</v>
      </c>
      <c r="P286" s="108" t="s">
        <v>46</v>
      </c>
      <c r="Q286" s="108" t="s">
        <v>46</v>
      </c>
      <c r="R286" s="108" t="s">
        <v>46</v>
      </c>
      <c r="S286" s="108" t="s">
        <v>46</v>
      </c>
      <c r="T286" s="108" t="s">
        <v>46</v>
      </c>
      <c r="U286" s="108" t="s">
        <v>46</v>
      </c>
      <c r="V286" s="108" t="s">
        <v>46</v>
      </c>
      <c r="W286" s="108" t="s">
        <v>46</v>
      </c>
      <c r="X286" s="108" t="s">
        <v>46</v>
      </c>
      <c r="Y286" s="108" t="s">
        <v>46</v>
      </c>
      <c r="Z286" s="108" t="s">
        <v>46</v>
      </c>
      <c r="AA286" s="108" t="s">
        <v>46</v>
      </c>
      <c r="AB286" s="108" t="s">
        <v>46</v>
      </c>
      <c r="AC286" s="108" t="s">
        <v>46</v>
      </c>
      <c r="AD286" s="108" t="s">
        <v>46</v>
      </c>
      <c r="AE286" s="108" t="s">
        <v>46</v>
      </c>
      <c r="AF286" s="108" t="s">
        <v>46</v>
      </c>
      <c r="AG286" s="108" t="s">
        <v>46</v>
      </c>
    </row>
    <row r="287" spans="1:33">
      <c r="A287" s="108" t="s">
        <v>223</v>
      </c>
      <c r="B287" s="108" t="s">
        <v>46</v>
      </c>
      <c r="C287" s="108" t="s">
        <v>224</v>
      </c>
      <c r="D287" s="108" t="s">
        <v>4563</v>
      </c>
      <c r="E287" s="108" t="s">
        <v>206</v>
      </c>
      <c r="F287" s="108"/>
      <c r="G287" s="117" t="s">
        <v>46</v>
      </c>
      <c r="H287" s="117" t="s">
        <v>46</v>
      </c>
      <c r="I287" s="117" t="s">
        <v>341</v>
      </c>
      <c r="J287" s="117">
        <v>446</v>
      </c>
      <c r="K287" s="117" t="s">
        <v>46</v>
      </c>
      <c r="L287" s="108" t="s">
        <v>46</v>
      </c>
      <c r="M287" s="108" t="s">
        <v>46</v>
      </c>
      <c r="N287" s="108" t="s">
        <v>46</v>
      </c>
      <c r="O287" s="108" t="s">
        <v>46</v>
      </c>
      <c r="P287" s="108" t="s">
        <v>46</v>
      </c>
      <c r="Q287" s="108" t="s">
        <v>46</v>
      </c>
      <c r="R287" s="108" t="s">
        <v>46</v>
      </c>
      <c r="S287" s="108" t="s">
        <v>46</v>
      </c>
      <c r="T287" s="108" t="s">
        <v>46</v>
      </c>
      <c r="U287" s="108" t="s">
        <v>46</v>
      </c>
      <c r="V287" s="108" t="s">
        <v>46</v>
      </c>
      <c r="W287" s="108" t="s">
        <v>46</v>
      </c>
      <c r="X287" s="108" t="s">
        <v>46</v>
      </c>
      <c r="Y287" s="108" t="s">
        <v>46</v>
      </c>
      <c r="Z287" s="108" t="s">
        <v>46</v>
      </c>
      <c r="AA287" s="108" t="s">
        <v>46</v>
      </c>
      <c r="AB287" s="108" t="s">
        <v>46</v>
      </c>
      <c r="AC287" s="108" t="s">
        <v>46</v>
      </c>
      <c r="AD287" s="108" t="s">
        <v>46</v>
      </c>
      <c r="AE287" s="108" t="s">
        <v>46</v>
      </c>
      <c r="AF287" s="108" t="s">
        <v>46</v>
      </c>
      <c r="AG287" s="108" t="s">
        <v>46</v>
      </c>
    </row>
    <row r="288" spans="1:33">
      <c r="A288" s="108" t="s">
        <v>342</v>
      </c>
      <c r="B288" s="108">
        <v>2016</v>
      </c>
      <c r="C288" s="110" t="s">
        <v>343</v>
      </c>
      <c r="D288" s="108" t="s">
        <v>4563</v>
      </c>
      <c r="E288" s="108" t="s">
        <v>326</v>
      </c>
      <c r="F288" s="108"/>
      <c r="G288" s="117" t="s">
        <v>46</v>
      </c>
      <c r="H288" s="117" t="s">
        <v>46</v>
      </c>
      <c r="I288" s="117" t="s">
        <v>46</v>
      </c>
      <c r="J288" s="117" t="s">
        <v>46</v>
      </c>
      <c r="K288" s="117" t="s">
        <v>46</v>
      </c>
      <c r="L288" s="108">
        <v>55</v>
      </c>
      <c r="M288" s="108" t="s">
        <v>46</v>
      </c>
      <c r="N288" s="108" t="s">
        <v>46</v>
      </c>
      <c r="O288" s="108" t="s">
        <v>46</v>
      </c>
      <c r="P288" s="108" t="s">
        <v>46</v>
      </c>
      <c r="Q288" s="108" t="s">
        <v>46</v>
      </c>
      <c r="R288" s="108" t="s">
        <v>46</v>
      </c>
      <c r="S288" s="108" t="s">
        <v>46</v>
      </c>
      <c r="T288" s="108" t="s">
        <v>46</v>
      </c>
      <c r="U288" s="108" t="s">
        <v>46</v>
      </c>
      <c r="V288" s="108" t="s">
        <v>46</v>
      </c>
      <c r="W288" s="108" t="s">
        <v>46</v>
      </c>
      <c r="X288" s="108" t="s">
        <v>46</v>
      </c>
      <c r="Y288" s="108" t="s">
        <v>46</v>
      </c>
      <c r="Z288" s="108" t="s">
        <v>46</v>
      </c>
      <c r="AA288" s="108" t="s">
        <v>46</v>
      </c>
      <c r="AB288" s="108" t="s">
        <v>46</v>
      </c>
      <c r="AC288" s="108" t="s">
        <v>46</v>
      </c>
      <c r="AD288" s="108" t="s">
        <v>46</v>
      </c>
      <c r="AE288" s="108" t="s">
        <v>46</v>
      </c>
      <c r="AF288" s="108" t="s">
        <v>46</v>
      </c>
      <c r="AG288" s="108" t="s">
        <v>46</v>
      </c>
    </row>
    <row r="289" spans="1:33">
      <c r="A289" s="109" t="s">
        <v>293</v>
      </c>
      <c r="B289" s="109">
        <v>1974</v>
      </c>
      <c r="C289" s="115" t="s">
        <v>281</v>
      </c>
      <c r="D289" s="108" t="s">
        <v>4563</v>
      </c>
      <c r="E289" s="109" t="s">
        <v>45</v>
      </c>
      <c r="G289" s="117" t="s">
        <v>46</v>
      </c>
      <c r="H289" s="117" t="s">
        <v>46</v>
      </c>
      <c r="I289" s="117" t="s">
        <v>46</v>
      </c>
      <c r="J289" s="117" t="s">
        <v>46</v>
      </c>
      <c r="K289" s="117" t="s">
        <v>46</v>
      </c>
      <c r="L289" s="108" t="s">
        <v>46</v>
      </c>
      <c r="M289" s="108" t="s">
        <v>46</v>
      </c>
      <c r="N289" s="109">
        <v>58</v>
      </c>
      <c r="O289" s="108" t="s">
        <v>46</v>
      </c>
      <c r="P289" s="108" t="s">
        <v>46</v>
      </c>
      <c r="Q289" s="108" t="s">
        <v>46</v>
      </c>
      <c r="R289" s="108" t="s">
        <v>46</v>
      </c>
      <c r="S289" s="109">
        <v>58</v>
      </c>
      <c r="T289" s="108" t="s">
        <v>46</v>
      </c>
      <c r="U289" s="108" t="s">
        <v>46</v>
      </c>
      <c r="V289" s="108" t="s">
        <v>46</v>
      </c>
      <c r="W289" s="108" t="s">
        <v>46</v>
      </c>
      <c r="X289" s="108" t="s">
        <v>46</v>
      </c>
      <c r="Y289" s="108" t="s">
        <v>46</v>
      </c>
      <c r="Z289" s="108" t="s">
        <v>46</v>
      </c>
      <c r="AA289" s="108" t="s">
        <v>46</v>
      </c>
      <c r="AB289" s="108" t="s">
        <v>46</v>
      </c>
      <c r="AC289" s="108" t="s">
        <v>46</v>
      </c>
      <c r="AD289" s="108" t="s">
        <v>46</v>
      </c>
      <c r="AE289" s="108" t="s">
        <v>46</v>
      </c>
      <c r="AF289" s="108" t="s">
        <v>46</v>
      </c>
      <c r="AG289" s="108" t="s">
        <v>46</v>
      </c>
    </row>
    <row r="290" spans="1:33">
      <c r="A290" s="109" t="s">
        <v>57</v>
      </c>
      <c r="B290" s="109">
        <v>1986</v>
      </c>
      <c r="C290" s="110" t="s">
        <v>58</v>
      </c>
      <c r="D290" s="108" t="s">
        <v>4563</v>
      </c>
      <c r="E290" s="109" t="s">
        <v>45</v>
      </c>
      <c r="G290" s="117" t="s">
        <v>46</v>
      </c>
      <c r="H290" s="117" t="s">
        <v>46</v>
      </c>
      <c r="I290" s="117" t="s">
        <v>46</v>
      </c>
      <c r="J290" s="117" t="s">
        <v>46</v>
      </c>
      <c r="K290" s="118" t="s">
        <v>46</v>
      </c>
      <c r="L290" s="108" t="s">
        <v>46</v>
      </c>
      <c r="M290" s="108" t="s">
        <v>46</v>
      </c>
      <c r="N290" s="108" t="s">
        <v>46</v>
      </c>
      <c r="O290" s="108" t="s">
        <v>46</v>
      </c>
      <c r="P290" s="108" t="s">
        <v>46</v>
      </c>
      <c r="Q290" s="108" t="s">
        <v>46</v>
      </c>
      <c r="R290" s="108" t="s">
        <v>46</v>
      </c>
      <c r="S290" s="108" t="s">
        <v>46</v>
      </c>
      <c r="T290" s="108" t="s">
        <v>46</v>
      </c>
      <c r="U290" s="108" t="s">
        <v>46</v>
      </c>
      <c r="V290" s="108" t="s">
        <v>46</v>
      </c>
      <c r="W290" s="109">
        <v>52</v>
      </c>
      <c r="X290" s="108" t="s">
        <v>46</v>
      </c>
      <c r="Y290" s="108" t="s">
        <v>46</v>
      </c>
      <c r="Z290" s="108" t="s">
        <v>46</v>
      </c>
      <c r="AA290" s="108" t="s">
        <v>46</v>
      </c>
      <c r="AB290" s="108" t="s">
        <v>46</v>
      </c>
      <c r="AC290" s="108" t="s">
        <v>46</v>
      </c>
      <c r="AD290" s="108" t="s">
        <v>46</v>
      </c>
      <c r="AE290" s="108" t="s">
        <v>46</v>
      </c>
      <c r="AF290" s="108" t="s">
        <v>46</v>
      </c>
      <c r="AG290" s="108" t="s">
        <v>46</v>
      </c>
    </row>
    <row r="291" spans="1:33">
      <c r="A291" s="109" t="s">
        <v>57</v>
      </c>
      <c r="B291" s="109">
        <v>1986</v>
      </c>
      <c r="C291" s="110" t="s">
        <v>58</v>
      </c>
      <c r="D291" s="108" t="s">
        <v>4563</v>
      </c>
      <c r="E291" s="109" t="s">
        <v>45</v>
      </c>
      <c r="G291" s="117" t="s">
        <v>46</v>
      </c>
      <c r="H291" s="117" t="s">
        <v>46</v>
      </c>
      <c r="I291" s="117" t="s">
        <v>46</v>
      </c>
      <c r="J291" s="117" t="s">
        <v>46</v>
      </c>
      <c r="K291" s="117" t="s">
        <v>46</v>
      </c>
      <c r="L291" s="108" t="s">
        <v>46</v>
      </c>
      <c r="M291" s="108" t="s">
        <v>46</v>
      </c>
      <c r="N291" s="108" t="s">
        <v>46</v>
      </c>
      <c r="O291" s="108" t="s">
        <v>46</v>
      </c>
      <c r="P291" s="108" t="s">
        <v>46</v>
      </c>
      <c r="Q291" s="108" t="s">
        <v>46</v>
      </c>
      <c r="R291" s="108" t="s">
        <v>46</v>
      </c>
      <c r="S291" s="108" t="s">
        <v>46</v>
      </c>
      <c r="T291" s="108" t="s">
        <v>46</v>
      </c>
      <c r="U291" s="108" t="s">
        <v>46</v>
      </c>
      <c r="V291" s="108" t="s">
        <v>46</v>
      </c>
      <c r="W291" s="109">
        <v>71</v>
      </c>
      <c r="X291" s="108" t="s">
        <v>46</v>
      </c>
      <c r="Y291" s="108" t="s">
        <v>46</v>
      </c>
      <c r="Z291" s="108" t="s">
        <v>46</v>
      </c>
      <c r="AA291" s="108" t="s">
        <v>46</v>
      </c>
      <c r="AB291" s="108" t="s">
        <v>46</v>
      </c>
      <c r="AC291" s="108" t="s">
        <v>46</v>
      </c>
      <c r="AD291" s="108" t="s">
        <v>46</v>
      </c>
      <c r="AE291" s="108" t="s">
        <v>46</v>
      </c>
      <c r="AF291" s="108" t="s">
        <v>46</v>
      </c>
      <c r="AG291" s="108" t="s">
        <v>46</v>
      </c>
    </row>
    <row r="292" spans="1:33">
      <c r="A292" s="109" t="s">
        <v>57</v>
      </c>
      <c r="B292" s="109">
        <v>1986</v>
      </c>
      <c r="C292" s="110" t="s">
        <v>58</v>
      </c>
      <c r="D292" s="108" t="s">
        <v>4563</v>
      </c>
      <c r="E292" s="109" t="s">
        <v>45</v>
      </c>
      <c r="G292" s="117" t="s">
        <v>46</v>
      </c>
      <c r="H292" s="117" t="s">
        <v>46</v>
      </c>
      <c r="I292" s="117" t="s">
        <v>46</v>
      </c>
      <c r="J292" s="117" t="s">
        <v>46</v>
      </c>
      <c r="K292" s="117" t="s">
        <v>46</v>
      </c>
      <c r="L292" s="108" t="s">
        <v>46</v>
      </c>
      <c r="M292" s="108" t="s">
        <v>46</v>
      </c>
      <c r="N292" s="108" t="s">
        <v>46</v>
      </c>
      <c r="O292" s="108" t="s">
        <v>46</v>
      </c>
      <c r="P292" s="108" t="s">
        <v>46</v>
      </c>
      <c r="Q292" s="108" t="s">
        <v>46</v>
      </c>
      <c r="R292" s="108" t="s">
        <v>46</v>
      </c>
      <c r="S292" s="108" t="s">
        <v>46</v>
      </c>
      <c r="T292" s="108" t="s">
        <v>46</v>
      </c>
      <c r="U292" s="108" t="s">
        <v>46</v>
      </c>
      <c r="V292" s="108" t="s">
        <v>46</v>
      </c>
      <c r="W292" s="109">
        <v>82</v>
      </c>
      <c r="X292" s="108" t="s">
        <v>46</v>
      </c>
      <c r="Y292" s="108" t="s">
        <v>46</v>
      </c>
      <c r="Z292" s="108" t="s">
        <v>46</v>
      </c>
      <c r="AA292" s="108" t="s">
        <v>46</v>
      </c>
      <c r="AB292" s="108" t="s">
        <v>46</v>
      </c>
      <c r="AC292" s="108" t="s">
        <v>46</v>
      </c>
      <c r="AD292" s="108" t="s">
        <v>46</v>
      </c>
      <c r="AE292" s="108" t="s">
        <v>46</v>
      </c>
      <c r="AF292" s="108" t="s">
        <v>46</v>
      </c>
      <c r="AG292" s="108" t="s">
        <v>46</v>
      </c>
    </row>
    <row r="293" spans="1:33">
      <c r="A293" s="108" t="s">
        <v>289</v>
      </c>
      <c r="B293" s="108">
        <v>1975</v>
      </c>
      <c r="C293" s="110" t="s">
        <v>290</v>
      </c>
      <c r="D293" s="108" t="s">
        <v>4563</v>
      </c>
      <c r="E293" s="108" t="s">
        <v>46</v>
      </c>
      <c r="F293" s="108"/>
      <c r="G293" s="117" t="s">
        <v>46</v>
      </c>
      <c r="H293" s="117" t="s">
        <v>46</v>
      </c>
      <c r="I293" s="117" t="s">
        <v>46</v>
      </c>
      <c r="J293" s="117" t="s">
        <v>46</v>
      </c>
      <c r="K293" s="117" t="s">
        <v>46</v>
      </c>
      <c r="L293" s="108">
        <v>83</v>
      </c>
      <c r="M293" s="108" t="s">
        <v>46</v>
      </c>
      <c r="N293" s="108" t="s">
        <v>46</v>
      </c>
      <c r="O293" s="108" t="s">
        <v>46</v>
      </c>
      <c r="P293" s="108" t="s">
        <v>46</v>
      </c>
      <c r="Q293" s="108" t="s">
        <v>46</v>
      </c>
      <c r="R293" s="108" t="s">
        <v>46</v>
      </c>
      <c r="S293" s="108" t="s">
        <v>46</v>
      </c>
      <c r="T293" s="108" t="s">
        <v>46</v>
      </c>
      <c r="U293" s="108" t="s">
        <v>46</v>
      </c>
      <c r="V293" s="108" t="s">
        <v>46</v>
      </c>
      <c r="W293" s="108" t="s">
        <v>46</v>
      </c>
      <c r="X293" s="108" t="s">
        <v>46</v>
      </c>
      <c r="Y293" s="108" t="s">
        <v>46</v>
      </c>
      <c r="Z293" s="108" t="s">
        <v>46</v>
      </c>
      <c r="AA293" s="108" t="s">
        <v>46</v>
      </c>
      <c r="AB293" s="108" t="s">
        <v>46</v>
      </c>
      <c r="AC293" s="108" t="s">
        <v>46</v>
      </c>
      <c r="AD293" s="108" t="s">
        <v>46</v>
      </c>
      <c r="AE293" s="108" t="s">
        <v>46</v>
      </c>
      <c r="AF293" s="108" t="s">
        <v>46</v>
      </c>
      <c r="AG293" s="108" t="s">
        <v>46</v>
      </c>
    </row>
    <row r="294" spans="1:33">
      <c r="A294" s="108" t="s">
        <v>226</v>
      </c>
      <c r="B294" s="108">
        <v>2018</v>
      </c>
      <c r="C294" s="110" t="s">
        <v>227</v>
      </c>
      <c r="D294" s="108" t="s">
        <v>4563</v>
      </c>
      <c r="E294" s="108" t="s">
        <v>46</v>
      </c>
      <c r="F294" s="108"/>
      <c r="G294" s="117" t="s">
        <v>46</v>
      </c>
      <c r="H294" s="117" t="s">
        <v>344</v>
      </c>
      <c r="I294" s="117" t="s">
        <v>46</v>
      </c>
      <c r="J294" s="117">
        <v>340</v>
      </c>
      <c r="K294" s="117" t="s">
        <v>46</v>
      </c>
      <c r="L294" s="108" t="s">
        <v>46</v>
      </c>
      <c r="M294" s="108" t="s">
        <v>46</v>
      </c>
      <c r="N294" s="108" t="s">
        <v>46</v>
      </c>
      <c r="O294" s="108" t="s">
        <v>46</v>
      </c>
      <c r="P294" s="108" t="s">
        <v>46</v>
      </c>
      <c r="Q294" s="108" t="s">
        <v>46</v>
      </c>
      <c r="R294" s="108" t="s">
        <v>46</v>
      </c>
      <c r="S294" s="108" t="s">
        <v>46</v>
      </c>
      <c r="T294" s="108" t="s">
        <v>46</v>
      </c>
      <c r="U294" s="108" t="s">
        <v>46</v>
      </c>
      <c r="V294" s="108" t="s">
        <v>46</v>
      </c>
      <c r="W294" s="108" t="s">
        <v>46</v>
      </c>
      <c r="X294" s="108" t="s">
        <v>46</v>
      </c>
      <c r="Y294" s="108" t="s">
        <v>46</v>
      </c>
      <c r="Z294" s="108" t="s">
        <v>46</v>
      </c>
      <c r="AA294" s="108" t="s">
        <v>46</v>
      </c>
      <c r="AB294" s="108" t="s">
        <v>46</v>
      </c>
      <c r="AC294" s="108" t="s">
        <v>46</v>
      </c>
      <c r="AD294" s="108" t="s">
        <v>46</v>
      </c>
      <c r="AE294" s="108" t="s">
        <v>46</v>
      </c>
      <c r="AF294" s="108" t="s">
        <v>46</v>
      </c>
      <c r="AG294" s="108" t="s">
        <v>46</v>
      </c>
    </row>
    <row r="295" spans="1:33">
      <c r="A295" s="108" t="s">
        <v>226</v>
      </c>
      <c r="B295" s="108">
        <v>2018</v>
      </c>
      <c r="C295" s="110" t="s">
        <v>227</v>
      </c>
      <c r="D295" s="108" t="s">
        <v>4563</v>
      </c>
      <c r="E295" s="108" t="s">
        <v>46</v>
      </c>
      <c r="F295" s="108"/>
      <c r="G295" s="117" t="s">
        <v>46</v>
      </c>
      <c r="H295" s="117" t="s">
        <v>345</v>
      </c>
      <c r="I295" s="117" t="s">
        <v>46</v>
      </c>
      <c r="J295" s="117">
        <v>330</v>
      </c>
      <c r="K295" s="117" t="s">
        <v>46</v>
      </c>
      <c r="L295" s="108" t="s">
        <v>46</v>
      </c>
      <c r="M295" s="108" t="s">
        <v>46</v>
      </c>
      <c r="N295" s="108" t="s">
        <v>46</v>
      </c>
      <c r="O295" s="108" t="s">
        <v>46</v>
      </c>
      <c r="P295" s="108" t="s">
        <v>46</v>
      </c>
      <c r="Q295" s="108" t="s">
        <v>46</v>
      </c>
      <c r="R295" s="108" t="s">
        <v>46</v>
      </c>
      <c r="S295" s="108" t="s">
        <v>46</v>
      </c>
      <c r="T295" s="108" t="s">
        <v>46</v>
      </c>
      <c r="U295" s="108" t="s">
        <v>46</v>
      </c>
      <c r="V295" s="108" t="s">
        <v>46</v>
      </c>
      <c r="W295" s="108" t="s">
        <v>46</v>
      </c>
      <c r="X295" s="108" t="s">
        <v>46</v>
      </c>
      <c r="Y295" s="108" t="s">
        <v>46</v>
      </c>
      <c r="Z295" s="108" t="s">
        <v>46</v>
      </c>
      <c r="AA295" s="108" t="s">
        <v>46</v>
      </c>
      <c r="AB295" s="108" t="s">
        <v>46</v>
      </c>
      <c r="AC295" s="108" t="s">
        <v>46</v>
      </c>
      <c r="AD295" s="108" t="s">
        <v>46</v>
      </c>
      <c r="AE295" s="108" t="s">
        <v>46</v>
      </c>
      <c r="AF295" s="108" t="s">
        <v>46</v>
      </c>
      <c r="AG295" s="108" t="s">
        <v>46</v>
      </c>
    </row>
    <row r="296" spans="1:33">
      <c r="A296" s="108" t="s">
        <v>226</v>
      </c>
      <c r="B296" s="108">
        <v>2018</v>
      </c>
      <c r="C296" s="110" t="s">
        <v>227</v>
      </c>
      <c r="D296" s="108" t="s">
        <v>4563</v>
      </c>
      <c r="E296" s="108" t="s">
        <v>46</v>
      </c>
      <c r="F296" s="108"/>
      <c r="G296" s="117" t="s">
        <v>46</v>
      </c>
      <c r="H296" s="117" t="s">
        <v>346</v>
      </c>
      <c r="I296" s="117" t="s">
        <v>46</v>
      </c>
      <c r="J296" s="117">
        <v>460</v>
      </c>
      <c r="K296" s="117" t="s">
        <v>46</v>
      </c>
      <c r="L296" s="108" t="s">
        <v>46</v>
      </c>
      <c r="M296" s="108" t="s">
        <v>46</v>
      </c>
      <c r="N296" s="108" t="s">
        <v>46</v>
      </c>
      <c r="O296" s="108" t="s">
        <v>46</v>
      </c>
      <c r="P296" s="108" t="s">
        <v>46</v>
      </c>
      <c r="Q296" s="108" t="s">
        <v>46</v>
      </c>
      <c r="R296" s="108" t="s">
        <v>46</v>
      </c>
      <c r="S296" s="108" t="s">
        <v>46</v>
      </c>
      <c r="T296" s="108" t="s">
        <v>46</v>
      </c>
      <c r="U296" s="108" t="s">
        <v>46</v>
      </c>
      <c r="V296" s="108" t="s">
        <v>46</v>
      </c>
      <c r="W296" s="108" t="s">
        <v>46</v>
      </c>
      <c r="X296" s="108" t="s">
        <v>46</v>
      </c>
      <c r="Y296" s="108" t="s">
        <v>46</v>
      </c>
      <c r="Z296" s="108" t="s">
        <v>46</v>
      </c>
      <c r="AA296" s="108" t="s">
        <v>46</v>
      </c>
      <c r="AB296" s="108" t="s">
        <v>46</v>
      </c>
      <c r="AC296" s="108" t="s">
        <v>46</v>
      </c>
      <c r="AD296" s="108" t="s">
        <v>46</v>
      </c>
      <c r="AE296" s="108" t="s">
        <v>46</v>
      </c>
      <c r="AF296" s="108" t="s">
        <v>46</v>
      </c>
      <c r="AG296" s="108" t="s">
        <v>46</v>
      </c>
    </row>
    <row r="297" spans="1:33">
      <c r="A297" s="108" t="s">
        <v>226</v>
      </c>
      <c r="B297" s="108">
        <v>2018</v>
      </c>
      <c r="C297" s="110" t="s">
        <v>227</v>
      </c>
      <c r="D297" s="108" t="s">
        <v>4563</v>
      </c>
      <c r="E297" s="108" t="s">
        <v>46</v>
      </c>
      <c r="F297" s="108"/>
      <c r="G297" s="117" t="s">
        <v>46</v>
      </c>
      <c r="H297" s="117" t="s">
        <v>347</v>
      </c>
      <c r="I297" s="117" t="s">
        <v>46</v>
      </c>
      <c r="J297" s="117">
        <v>505</v>
      </c>
      <c r="K297" s="117" t="s">
        <v>46</v>
      </c>
      <c r="L297" s="108" t="s">
        <v>46</v>
      </c>
      <c r="M297" s="108" t="s">
        <v>46</v>
      </c>
      <c r="N297" s="108" t="s">
        <v>46</v>
      </c>
      <c r="O297" s="108" t="s">
        <v>46</v>
      </c>
      <c r="P297" s="108" t="s">
        <v>46</v>
      </c>
      <c r="Q297" s="108" t="s">
        <v>46</v>
      </c>
      <c r="R297" s="108" t="s">
        <v>46</v>
      </c>
      <c r="S297" s="108" t="s">
        <v>46</v>
      </c>
      <c r="T297" s="108" t="s">
        <v>46</v>
      </c>
      <c r="U297" s="108" t="s">
        <v>46</v>
      </c>
      <c r="V297" s="108" t="s">
        <v>46</v>
      </c>
      <c r="W297" s="108" t="s">
        <v>46</v>
      </c>
      <c r="X297" s="108" t="s">
        <v>46</v>
      </c>
      <c r="Y297" s="108" t="s">
        <v>46</v>
      </c>
      <c r="Z297" s="108" t="s">
        <v>46</v>
      </c>
      <c r="AA297" s="108" t="s">
        <v>46</v>
      </c>
      <c r="AB297" s="108" t="s">
        <v>46</v>
      </c>
      <c r="AC297" s="108" t="s">
        <v>46</v>
      </c>
      <c r="AD297" s="108" t="s">
        <v>46</v>
      </c>
      <c r="AE297" s="108" t="s">
        <v>46</v>
      </c>
      <c r="AF297" s="108" t="s">
        <v>46</v>
      </c>
      <c r="AG297" s="108" t="s">
        <v>46</v>
      </c>
    </row>
    <row r="298" spans="1:33">
      <c r="A298" s="108" t="s">
        <v>348</v>
      </c>
      <c r="B298" s="108">
        <v>2013</v>
      </c>
      <c r="C298" s="110" t="s">
        <v>349</v>
      </c>
      <c r="D298" s="108" t="s">
        <v>4563</v>
      </c>
      <c r="E298" s="109" t="s">
        <v>46</v>
      </c>
      <c r="G298" s="117" t="s">
        <v>46</v>
      </c>
      <c r="H298" s="117" t="s">
        <v>46</v>
      </c>
      <c r="I298" s="117" t="s">
        <v>46</v>
      </c>
      <c r="J298" s="117" t="s">
        <v>46</v>
      </c>
      <c r="K298" s="117" t="s">
        <v>46</v>
      </c>
      <c r="L298" s="108" t="s">
        <v>46</v>
      </c>
      <c r="M298" s="108" t="s">
        <v>46</v>
      </c>
      <c r="N298" s="108" t="s">
        <v>46</v>
      </c>
      <c r="O298" s="108" t="s">
        <v>46</v>
      </c>
      <c r="P298" s="108" t="s">
        <v>46</v>
      </c>
      <c r="Q298" s="108" t="s">
        <v>46</v>
      </c>
      <c r="R298" s="108" t="s">
        <v>46</v>
      </c>
      <c r="S298" s="108" t="s">
        <v>46</v>
      </c>
      <c r="T298" s="108" t="s">
        <v>46</v>
      </c>
      <c r="U298" s="108" t="s">
        <v>46</v>
      </c>
      <c r="V298" s="108" t="s">
        <v>46</v>
      </c>
      <c r="W298" s="108" t="s">
        <v>46</v>
      </c>
      <c r="X298" s="108" t="s">
        <v>46</v>
      </c>
      <c r="Y298" s="108" t="s">
        <v>46</v>
      </c>
      <c r="Z298" s="108" t="s">
        <v>46</v>
      </c>
      <c r="AA298" s="108" t="s">
        <v>46</v>
      </c>
      <c r="AB298" s="108" t="s">
        <v>46</v>
      </c>
      <c r="AC298" s="108">
        <v>99</v>
      </c>
      <c r="AD298" s="108" t="s">
        <v>46</v>
      </c>
      <c r="AE298" s="108" t="s">
        <v>46</v>
      </c>
      <c r="AF298" s="108" t="s">
        <v>46</v>
      </c>
      <c r="AG298" s="108" t="s">
        <v>46</v>
      </c>
    </row>
    <row r="299" spans="1:33">
      <c r="A299" s="108" t="s">
        <v>272</v>
      </c>
      <c r="B299" s="108">
        <v>2013</v>
      </c>
      <c r="C299" s="112" t="s">
        <v>273</v>
      </c>
      <c r="D299" s="108" t="s">
        <v>4563</v>
      </c>
      <c r="E299" s="108" t="s">
        <v>221</v>
      </c>
      <c r="F299" s="108"/>
      <c r="G299" s="117" t="s">
        <v>46</v>
      </c>
      <c r="H299" s="117" t="s">
        <v>46</v>
      </c>
      <c r="I299" s="117" t="s">
        <v>46</v>
      </c>
      <c r="J299" s="117" t="s">
        <v>46</v>
      </c>
      <c r="K299" s="117" t="s">
        <v>46</v>
      </c>
      <c r="L299" s="108" t="s">
        <v>46</v>
      </c>
      <c r="M299" s="108" t="s">
        <v>46</v>
      </c>
      <c r="N299" s="108" t="s">
        <v>46</v>
      </c>
      <c r="O299" s="108" t="s">
        <v>46</v>
      </c>
      <c r="P299" s="108" t="s">
        <v>46</v>
      </c>
      <c r="Q299" s="108" t="s">
        <v>46</v>
      </c>
      <c r="R299" s="108" t="s">
        <v>46</v>
      </c>
      <c r="S299" s="108" t="s">
        <v>46</v>
      </c>
      <c r="T299" s="108" t="s">
        <v>46</v>
      </c>
      <c r="U299" s="108" t="s">
        <v>46</v>
      </c>
      <c r="V299" s="108" t="s">
        <v>46</v>
      </c>
      <c r="W299" s="108" t="s">
        <v>46</v>
      </c>
      <c r="X299" s="108" t="s">
        <v>46</v>
      </c>
      <c r="Y299" s="108" t="s">
        <v>46</v>
      </c>
      <c r="Z299" s="108" t="s">
        <v>46</v>
      </c>
      <c r="AA299" s="108" t="s">
        <v>46</v>
      </c>
      <c r="AB299" s="108" t="s">
        <v>46</v>
      </c>
      <c r="AC299" s="108" t="s">
        <v>46</v>
      </c>
      <c r="AD299" s="108" t="s">
        <v>46</v>
      </c>
      <c r="AE299" s="108" t="s">
        <v>46</v>
      </c>
      <c r="AF299" s="108" t="s">
        <v>46</v>
      </c>
      <c r="AG299" s="108" t="s">
        <v>46</v>
      </c>
    </row>
    <row r="300" spans="1:33">
      <c r="A300" s="108" t="s">
        <v>263</v>
      </c>
      <c r="B300" s="108">
        <v>1988</v>
      </c>
      <c r="C300" s="110" t="s">
        <v>264</v>
      </c>
      <c r="D300" s="108" t="s">
        <v>4563</v>
      </c>
      <c r="E300" s="108" t="s">
        <v>46</v>
      </c>
      <c r="F300" s="108"/>
      <c r="G300" s="117" t="s">
        <v>46</v>
      </c>
      <c r="H300" s="117" t="s">
        <v>350</v>
      </c>
      <c r="I300" s="117">
        <v>775</v>
      </c>
      <c r="J300" s="117" t="s">
        <v>46</v>
      </c>
      <c r="K300" s="117" t="s">
        <v>351</v>
      </c>
      <c r="L300" s="108" t="s">
        <v>46</v>
      </c>
      <c r="M300" s="108" t="s">
        <v>46</v>
      </c>
      <c r="N300" s="108" t="s">
        <v>46</v>
      </c>
      <c r="O300" s="108" t="s">
        <v>46</v>
      </c>
      <c r="P300" s="108" t="s">
        <v>46</v>
      </c>
      <c r="Q300" s="108" t="s">
        <v>46</v>
      </c>
      <c r="R300" s="108" t="s">
        <v>46</v>
      </c>
      <c r="S300" s="108" t="s">
        <v>46</v>
      </c>
      <c r="T300" s="108" t="s">
        <v>46</v>
      </c>
      <c r="U300" s="108" t="s">
        <v>46</v>
      </c>
      <c r="V300" s="108" t="s">
        <v>46</v>
      </c>
      <c r="W300" s="108" t="s">
        <v>46</v>
      </c>
      <c r="X300" s="108" t="s">
        <v>46</v>
      </c>
      <c r="Y300" s="108" t="s">
        <v>46</v>
      </c>
      <c r="Z300" s="108" t="s">
        <v>46</v>
      </c>
      <c r="AA300" s="108" t="s">
        <v>46</v>
      </c>
      <c r="AB300" s="108" t="s">
        <v>46</v>
      </c>
      <c r="AC300" s="108" t="s">
        <v>46</v>
      </c>
      <c r="AD300" s="108" t="s">
        <v>46</v>
      </c>
      <c r="AE300" s="108" t="s">
        <v>46</v>
      </c>
      <c r="AF300" s="108" t="s">
        <v>46</v>
      </c>
      <c r="AG300" s="108" t="s">
        <v>46</v>
      </c>
    </row>
    <row r="301" spans="1:33">
      <c r="A301" s="108" t="s">
        <v>263</v>
      </c>
      <c r="B301" s="108">
        <v>1988</v>
      </c>
      <c r="C301" s="110" t="s">
        <v>264</v>
      </c>
      <c r="D301" s="108" t="s">
        <v>4563</v>
      </c>
      <c r="E301" s="108" t="s">
        <v>46</v>
      </c>
      <c r="F301" s="108"/>
      <c r="G301" s="117" t="s">
        <v>46</v>
      </c>
      <c r="H301" s="117" t="s">
        <v>352</v>
      </c>
      <c r="I301" s="117">
        <v>392</v>
      </c>
      <c r="J301" s="117" t="s">
        <v>46</v>
      </c>
      <c r="K301" s="117">
        <v>29</v>
      </c>
      <c r="L301" s="108" t="s">
        <v>46</v>
      </c>
      <c r="M301" s="108" t="s">
        <v>46</v>
      </c>
      <c r="N301" s="108" t="s">
        <v>46</v>
      </c>
      <c r="O301" s="108" t="s">
        <v>46</v>
      </c>
      <c r="P301" s="108" t="s">
        <v>46</v>
      </c>
      <c r="Q301" s="108" t="s">
        <v>46</v>
      </c>
      <c r="R301" s="108" t="s">
        <v>46</v>
      </c>
      <c r="S301" s="108" t="s">
        <v>46</v>
      </c>
      <c r="T301" s="108" t="s">
        <v>46</v>
      </c>
      <c r="U301" s="108" t="s">
        <v>46</v>
      </c>
      <c r="V301" s="108" t="s">
        <v>46</v>
      </c>
      <c r="W301" s="108" t="s">
        <v>46</v>
      </c>
      <c r="X301" s="108" t="s">
        <v>46</v>
      </c>
      <c r="Y301" s="108" t="s">
        <v>46</v>
      </c>
      <c r="Z301" s="108" t="s">
        <v>46</v>
      </c>
      <c r="AA301" s="108" t="s">
        <v>46</v>
      </c>
      <c r="AB301" s="108" t="s">
        <v>46</v>
      </c>
      <c r="AC301" s="108" t="s">
        <v>46</v>
      </c>
      <c r="AD301" s="108" t="s">
        <v>46</v>
      </c>
      <c r="AE301" s="108" t="s">
        <v>46</v>
      </c>
      <c r="AF301" s="108" t="s">
        <v>46</v>
      </c>
      <c r="AG301" s="108" t="s">
        <v>46</v>
      </c>
    </row>
    <row r="302" spans="1:33">
      <c r="A302" s="108" t="s">
        <v>263</v>
      </c>
      <c r="B302" s="108">
        <v>1988</v>
      </c>
      <c r="C302" s="110" t="s">
        <v>264</v>
      </c>
      <c r="D302" s="108" t="s">
        <v>4563</v>
      </c>
      <c r="E302" s="108" t="s">
        <v>46</v>
      </c>
      <c r="F302" s="108"/>
      <c r="G302" s="117" t="s">
        <v>46</v>
      </c>
      <c r="H302" s="117" t="s">
        <v>353</v>
      </c>
      <c r="I302" s="117">
        <v>230</v>
      </c>
      <c r="J302" s="117" t="s">
        <v>46</v>
      </c>
      <c r="K302" s="117">
        <v>25</v>
      </c>
      <c r="L302" s="108" t="s">
        <v>46</v>
      </c>
      <c r="M302" s="108" t="s">
        <v>46</v>
      </c>
      <c r="N302" s="108" t="s">
        <v>46</v>
      </c>
      <c r="O302" s="108" t="s">
        <v>46</v>
      </c>
      <c r="P302" s="108" t="s">
        <v>46</v>
      </c>
      <c r="Q302" s="108" t="s">
        <v>46</v>
      </c>
      <c r="R302" s="108" t="s">
        <v>46</v>
      </c>
      <c r="S302" s="108" t="s">
        <v>46</v>
      </c>
      <c r="T302" s="108" t="s">
        <v>46</v>
      </c>
      <c r="U302" s="108" t="s">
        <v>46</v>
      </c>
      <c r="V302" s="108" t="s">
        <v>46</v>
      </c>
      <c r="W302" s="108" t="s">
        <v>46</v>
      </c>
      <c r="X302" s="108" t="s">
        <v>46</v>
      </c>
      <c r="Y302" s="108" t="s">
        <v>46</v>
      </c>
      <c r="Z302" s="108" t="s">
        <v>46</v>
      </c>
      <c r="AA302" s="108" t="s">
        <v>46</v>
      </c>
      <c r="AB302" s="108" t="s">
        <v>46</v>
      </c>
      <c r="AC302" s="108" t="s">
        <v>46</v>
      </c>
      <c r="AD302" s="108" t="s">
        <v>46</v>
      </c>
      <c r="AE302" s="108" t="s">
        <v>46</v>
      </c>
      <c r="AF302" s="108" t="s">
        <v>46</v>
      </c>
      <c r="AG302" s="108" t="s">
        <v>46</v>
      </c>
    </row>
    <row r="303" spans="1:33">
      <c r="A303" s="108" t="s">
        <v>336</v>
      </c>
      <c r="B303" s="108">
        <v>2005</v>
      </c>
      <c r="C303" s="110" t="s">
        <v>337</v>
      </c>
      <c r="D303" s="108" t="s">
        <v>4563</v>
      </c>
      <c r="E303" s="108" t="s">
        <v>221</v>
      </c>
      <c r="F303" s="108"/>
      <c r="G303" s="117" t="s">
        <v>46</v>
      </c>
      <c r="H303" s="117" t="s">
        <v>46</v>
      </c>
      <c r="I303" s="117" t="s">
        <v>46</v>
      </c>
      <c r="J303" s="117" t="s">
        <v>46</v>
      </c>
      <c r="K303" s="117" t="s">
        <v>46</v>
      </c>
      <c r="L303" s="108" t="s">
        <v>46</v>
      </c>
      <c r="M303" s="108" t="s">
        <v>46</v>
      </c>
      <c r="N303" s="108" t="s">
        <v>46</v>
      </c>
      <c r="O303" s="108" t="s">
        <v>46</v>
      </c>
      <c r="P303" s="108" t="s">
        <v>46</v>
      </c>
      <c r="Q303" s="108" t="s">
        <v>354</v>
      </c>
      <c r="R303" s="108" t="s">
        <v>46</v>
      </c>
      <c r="S303" s="108" t="s">
        <v>46</v>
      </c>
      <c r="T303" s="108" t="s">
        <v>46</v>
      </c>
      <c r="U303" s="108" t="s">
        <v>46</v>
      </c>
      <c r="V303" s="108" t="s">
        <v>46</v>
      </c>
      <c r="W303" s="108" t="s">
        <v>46</v>
      </c>
      <c r="X303" s="108" t="s">
        <v>46</v>
      </c>
      <c r="Y303" s="108" t="s">
        <v>46</v>
      </c>
      <c r="Z303" s="108" t="s">
        <v>46</v>
      </c>
      <c r="AA303" s="108" t="s">
        <v>46</v>
      </c>
      <c r="AB303" s="108" t="s">
        <v>46</v>
      </c>
      <c r="AC303" s="108" t="s">
        <v>46</v>
      </c>
      <c r="AD303" s="108" t="s">
        <v>46</v>
      </c>
      <c r="AE303" s="108" t="s">
        <v>46</v>
      </c>
      <c r="AF303" s="108" t="s">
        <v>46</v>
      </c>
      <c r="AG303" s="108" t="s">
        <v>46</v>
      </c>
    </row>
    <row r="304" spans="1:33">
      <c r="A304" s="108" t="s">
        <v>237</v>
      </c>
      <c r="B304" s="108">
        <v>2018</v>
      </c>
      <c r="C304" s="110" t="s">
        <v>238</v>
      </c>
      <c r="D304" s="108" t="s">
        <v>4563</v>
      </c>
      <c r="E304" s="108" t="s">
        <v>326</v>
      </c>
      <c r="F304" s="108"/>
      <c r="G304" s="117" t="s">
        <v>83</v>
      </c>
      <c r="H304" s="117" t="s">
        <v>83</v>
      </c>
      <c r="I304" s="117" t="s">
        <v>83</v>
      </c>
      <c r="J304" s="117" t="s">
        <v>83</v>
      </c>
      <c r="K304" s="117" t="s">
        <v>83</v>
      </c>
      <c r="L304" s="108" t="s">
        <v>355</v>
      </c>
      <c r="M304" s="108" t="s">
        <v>46</v>
      </c>
      <c r="N304" s="108" t="s">
        <v>46</v>
      </c>
      <c r="O304" s="108" t="s">
        <v>83</v>
      </c>
      <c r="P304" s="108" t="s">
        <v>46</v>
      </c>
      <c r="Q304" s="108" t="s">
        <v>46</v>
      </c>
      <c r="R304" s="108" t="s">
        <v>46</v>
      </c>
      <c r="S304" s="108" t="s">
        <v>46</v>
      </c>
      <c r="T304" s="108" t="s">
        <v>46</v>
      </c>
      <c r="U304" s="108" t="s">
        <v>83</v>
      </c>
      <c r="V304" s="108" t="s">
        <v>83</v>
      </c>
      <c r="W304" s="108" t="s">
        <v>83</v>
      </c>
      <c r="X304" s="108" t="s">
        <v>83</v>
      </c>
      <c r="Y304" s="108" t="s">
        <v>83</v>
      </c>
      <c r="Z304" s="108" t="s">
        <v>83</v>
      </c>
      <c r="AA304" s="108" t="s">
        <v>83</v>
      </c>
      <c r="AB304" s="108" t="s">
        <v>83</v>
      </c>
      <c r="AC304" s="108" t="s">
        <v>83</v>
      </c>
      <c r="AD304" s="108" t="s">
        <v>83</v>
      </c>
      <c r="AE304" s="108" t="s">
        <v>83</v>
      </c>
      <c r="AF304" s="108" t="s">
        <v>83</v>
      </c>
      <c r="AG304" s="108" t="s">
        <v>46</v>
      </c>
    </row>
    <row r="305" spans="1:42" s="127" customFormat="1">
      <c r="A305" s="129"/>
      <c r="B305" s="129"/>
      <c r="C305" s="128"/>
      <c r="D305" s="108" t="s">
        <v>4563</v>
      </c>
      <c r="E305" s="129"/>
      <c r="F305" s="127" t="s">
        <v>52</v>
      </c>
      <c r="G305" s="129"/>
      <c r="H305" s="129"/>
      <c r="I305" s="129"/>
      <c r="J305" s="129"/>
      <c r="K305" s="129"/>
      <c r="L305" s="129"/>
      <c r="M305" s="129"/>
      <c r="N305" s="129">
        <f>AVERAGE(N253:N304)</f>
        <v>35.799999999999997</v>
      </c>
      <c r="O305" s="129">
        <f t="shared" ref="O305:AG305" si="32">AVERAGE(O253:O304)</f>
        <v>57.958333333333336</v>
      </c>
      <c r="P305" s="129" t="e">
        <f t="shared" si="32"/>
        <v>#DIV/0!</v>
      </c>
      <c r="Q305" s="129">
        <f t="shared" si="32"/>
        <v>82</v>
      </c>
      <c r="R305" s="129">
        <f t="shared" si="32"/>
        <v>26</v>
      </c>
      <c r="S305" s="129">
        <f t="shared" si="32"/>
        <v>35.799999999999997</v>
      </c>
      <c r="T305" s="129" t="e">
        <f t="shared" si="32"/>
        <v>#DIV/0!</v>
      </c>
      <c r="U305" s="129">
        <f t="shared" si="32"/>
        <v>61.75</v>
      </c>
      <c r="V305" s="129">
        <f t="shared" si="32"/>
        <v>98</v>
      </c>
      <c r="W305" s="129">
        <f t="shared" si="32"/>
        <v>68.333333333333329</v>
      </c>
      <c r="X305" s="129" t="e">
        <f t="shared" si="32"/>
        <v>#DIV/0!</v>
      </c>
      <c r="Y305" s="129">
        <f t="shared" si="32"/>
        <v>52</v>
      </c>
      <c r="Z305" s="129">
        <f t="shared" si="32"/>
        <v>71</v>
      </c>
      <c r="AA305" s="129">
        <f t="shared" si="32"/>
        <v>79</v>
      </c>
      <c r="AB305" s="129" t="e">
        <f t="shared" si="32"/>
        <v>#DIV/0!</v>
      </c>
      <c r="AC305" s="129">
        <f t="shared" si="32"/>
        <v>99</v>
      </c>
      <c r="AD305" s="129" t="e">
        <f t="shared" si="32"/>
        <v>#DIV/0!</v>
      </c>
      <c r="AE305" s="129" t="e">
        <f t="shared" si="32"/>
        <v>#DIV/0!</v>
      </c>
      <c r="AF305" s="129">
        <f t="shared" si="32"/>
        <v>45</v>
      </c>
      <c r="AG305" s="129" t="e">
        <f t="shared" si="32"/>
        <v>#DIV/0!</v>
      </c>
    </row>
    <row r="306" spans="1:42" s="127" customFormat="1">
      <c r="A306" s="129"/>
      <c r="B306" s="129"/>
      <c r="C306" s="128"/>
      <c r="D306" s="108" t="s">
        <v>4563</v>
      </c>
      <c r="E306" s="129"/>
      <c r="F306" s="127" t="s">
        <v>53</v>
      </c>
      <c r="G306" s="129"/>
      <c r="H306" s="129"/>
      <c r="I306" s="129"/>
      <c r="J306" s="129"/>
      <c r="K306" s="129"/>
      <c r="L306" s="129"/>
      <c r="M306" s="129"/>
      <c r="N306" s="129">
        <f>STDEV((N253:N304))</f>
        <v>20.191582404556609</v>
      </c>
      <c r="O306" s="129">
        <f t="shared" ref="O306:AG306" si="33">STDEV((O253:O304))</f>
        <v>28.382499676363736</v>
      </c>
      <c r="P306" s="129" t="e">
        <f t="shared" si="33"/>
        <v>#DIV/0!</v>
      </c>
      <c r="Q306" s="129" t="e">
        <f t="shared" si="33"/>
        <v>#DIV/0!</v>
      </c>
      <c r="R306" s="129" t="e">
        <f t="shared" si="33"/>
        <v>#DIV/0!</v>
      </c>
      <c r="S306" s="129">
        <f t="shared" si="33"/>
        <v>20.191582404556609</v>
      </c>
      <c r="T306" s="129" t="e">
        <f t="shared" si="33"/>
        <v>#DIV/0!</v>
      </c>
      <c r="U306" s="129">
        <f t="shared" si="33"/>
        <v>29.174998809863823</v>
      </c>
      <c r="V306" s="129" t="e">
        <f t="shared" si="33"/>
        <v>#DIV/0!</v>
      </c>
      <c r="W306" s="129">
        <f t="shared" si="33"/>
        <v>15.17673658377627</v>
      </c>
      <c r="X306" s="129" t="e">
        <f t="shared" si="33"/>
        <v>#DIV/0!</v>
      </c>
      <c r="Y306" s="129" t="e">
        <f t="shared" si="33"/>
        <v>#DIV/0!</v>
      </c>
      <c r="Z306" s="129" t="e">
        <f t="shared" si="33"/>
        <v>#DIV/0!</v>
      </c>
      <c r="AA306" s="129" t="e">
        <f t="shared" si="33"/>
        <v>#DIV/0!</v>
      </c>
      <c r="AB306" s="129" t="e">
        <f t="shared" si="33"/>
        <v>#DIV/0!</v>
      </c>
      <c r="AC306" s="129" t="e">
        <f t="shared" si="33"/>
        <v>#DIV/0!</v>
      </c>
      <c r="AD306" s="129" t="e">
        <f t="shared" si="33"/>
        <v>#DIV/0!</v>
      </c>
      <c r="AE306" s="129" t="e">
        <f t="shared" si="33"/>
        <v>#DIV/0!</v>
      </c>
      <c r="AF306" s="129" t="e">
        <f t="shared" si="33"/>
        <v>#DIV/0!</v>
      </c>
      <c r="AG306" s="129" t="e">
        <f t="shared" si="33"/>
        <v>#DIV/0!</v>
      </c>
    </row>
    <row r="307" spans="1:42" s="127" customFormat="1">
      <c r="A307" s="129"/>
      <c r="B307" s="129"/>
      <c r="C307" s="128"/>
      <c r="D307" s="108" t="s">
        <v>4563</v>
      </c>
      <c r="E307" s="129"/>
      <c r="F307" s="127" t="s">
        <v>55</v>
      </c>
      <c r="G307" s="129"/>
      <c r="H307" s="129"/>
      <c r="I307" s="129"/>
      <c r="J307" s="129"/>
      <c r="K307" s="129"/>
      <c r="L307" s="129"/>
      <c r="M307" s="129"/>
      <c r="N307" s="155">
        <f>AI307</f>
        <v>0.61145942066588921</v>
      </c>
      <c r="O307" s="155">
        <f>AN307-AI307</f>
        <v>0.38327942425390404</v>
      </c>
      <c r="P307" s="129"/>
      <c r="Q307" s="129"/>
      <c r="R307" s="129"/>
      <c r="S307" s="129"/>
      <c r="T307" s="129"/>
      <c r="U307" s="129"/>
      <c r="V307" s="155">
        <f>AK307-AI307</f>
        <v>0.38603029521684362</v>
      </c>
      <c r="W307" s="129"/>
      <c r="X307" s="129"/>
      <c r="Y307" s="129"/>
      <c r="Z307" s="129"/>
      <c r="AA307" s="129"/>
      <c r="AB307" s="129"/>
      <c r="AC307" s="129"/>
      <c r="AD307" s="129"/>
      <c r="AE307" s="129"/>
      <c r="AF307" s="129"/>
      <c r="AG307" s="129"/>
      <c r="AH307" s="144">
        <v>5900</v>
      </c>
      <c r="AI307" s="135">
        <v>0.61145942066588921</v>
      </c>
      <c r="AJ307" s="135">
        <v>8.5956205071069415E-3</v>
      </c>
      <c r="AK307" s="135">
        <v>0.99748971588273283</v>
      </c>
      <c r="AL307" s="135">
        <v>2.5102841172673406E-3</v>
      </c>
      <c r="AM307" s="135">
        <v>2.1821266236950014E-2</v>
      </c>
      <c r="AN307" s="135">
        <v>0.99473884491979325</v>
      </c>
      <c r="AO307" s="135">
        <v>5.2611550802069539E-3</v>
      </c>
      <c r="AP307" s="136">
        <f>IF(ISERROR(INDEX([1]biowin!$J:$J,MATCH(#REF!,[1]biowin!$A:$A,0))),-1,INDEX([1]biowin!$J:$J,MATCH(#REF!,[1]biowin!$A:$A,0)))</f>
        <v>-1</v>
      </c>
    </row>
    <row r="308" spans="1:42" s="127" customFormat="1">
      <c r="A308" s="129"/>
      <c r="B308" s="129"/>
      <c r="C308" s="128"/>
      <c r="D308" s="108" t="s">
        <v>4563</v>
      </c>
      <c r="E308" s="129"/>
      <c r="F308" s="127" t="s">
        <v>56</v>
      </c>
      <c r="G308" s="129"/>
      <c r="H308" s="129"/>
      <c r="I308" s="129"/>
      <c r="J308" s="129"/>
      <c r="K308" s="129"/>
      <c r="L308" s="129"/>
      <c r="M308" s="129"/>
      <c r="N308" s="129">
        <f>N305</f>
        <v>35.799999999999997</v>
      </c>
      <c r="O308" s="129">
        <f>O305</f>
        <v>57.958333333333336</v>
      </c>
      <c r="P308" s="129"/>
      <c r="Q308" s="129"/>
      <c r="R308" s="129"/>
      <c r="S308" s="129"/>
      <c r="T308" s="129"/>
      <c r="U308" s="129"/>
      <c r="V308" s="129">
        <f>V305</f>
        <v>98</v>
      </c>
      <c r="W308" s="129">
        <f>W305</f>
        <v>68.333333333333329</v>
      </c>
      <c r="X308" s="129"/>
      <c r="Y308" s="129"/>
      <c r="Z308" s="129"/>
      <c r="AA308" s="129"/>
      <c r="AB308" s="129"/>
      <c r="AC308" s="129"/>
      <c r="AD308" s="129"/>
      <c r="AE308" s="129"/>
      <c r="AF308" s="129"/>
      <c r="AG308" s="129"/>
      <c r="AH308" s="144"/>
      <c r="AI308" s="135"/>
      <c r="AJ308" s="135"/>
      <c r="AK308" s="135"/>
      <c r="AL308" s="135"/>
      <c r="AM308" s="135"/>
      <c r="AN308" s="135"/>
      <c r="AO308" s="135"/>
      <c r="AP308" s="136"/>
    </row>
    <row r="309" spans="1:42">
      <c r="A309" s="108" t="s">
        <v>195</v>
      </c>
      <c r="B309" s="108">
        <v>2019</v>
      </c>
      <c r="C309" s="110" t="s">
        <v>196</v>
      </c>
      <c r="D309" s="108" t="s">
        <v>4530</v>
      </c>
      <c r="E309" s="108" t="s">
        <v>82</v>
      </c>
      <c r="F309" s="108"/>
      <c r="G309" s="117" t="s">
        <v>46</v>
      </c>
      <c r="H309" s="117" t="s">
        <v>46</v>
      </c>
      <c r="I309" s="117" t="s">
        <v>46</v>
      </c>
      <c r="J309" s="117" t="s">
        <v>46</v>
      </c>
      <c r="K309" s="117" t="s">
        <v>46</v>
      </c>
      <c r="L309" s="108" t="s">
        <v>46</v>
      </c>
      <c r="M309" s="108">
        <v>26</v>
      </c>
      <c r="N309" s="108" t="s">
        <v>46</v>
      </c>
      <c r="O309" s="108" t="s">
        <v>46</v>
      </c>
      <c r="P309" s="108" t="s">
        <v>46</v>
      </c>
      <c r="Q309" s="108" t="s">
        <v>46</v>
      </c>
      <c r="R309" s="108" t="s">
        <v>46</v>
      </c>
      <c r="S309" s="108" t="s">
        <v>46</v>
      </c>
      <c r="T309" s="108" t="s">
        <v>46</v>
      </c>
      <c r="U309" s="108" t="s">
        <v>46</v>
      </c>
      <c r="V309" s="108" t="s">
        <v>46</v>
      </c>
      <c r="W309" s="108" t="s">
        <v>46</v>
      </c>
      <c r="X309" s="108" t="s">
        <v>46</v>
      </c>
      <c r="Y309" s="108" t="s">
        <v>46</v>
      </c>
      <c r="Z309" s="108" t="s">
        <v>46</v>
      </c>
      <c r="AA309" s="108" t="s">
        <v>46</v>
      </c>
      <c r="AB309" s="108" t="s">
        <v>46</v>
      </c>
      <c r="AC309" s="108" t="s">
        <v>46</v>
      </c>
      <c r="AD309" s="108" t="s">
        <v>46</v>
      </c>
      <c r="AE309" s="108" t="s">
        <v>46</v>
      </c>
      <c r="AF309" s="108" t="s">
        <v>46</v>
      </c>
      <c r="AG309" s="108" t="s">
        <v>46</v>
      </c>
    </row>
    <row r="310" spans="1:42">
      <c r="A310" s="108" t="s">
        <v>90</v>
      </c>
      <c r="B310" s="108" t="s">
        <v>46</v>
      </c>
      <c r="C310" s="108" t="s">
        <v>46</v>
      </c>
      <c r="D310" s="108" t="s">
        <v>4530</v>
      </c>
      <c r="E310" s="108" t="s">
        <v>82</v>
      </c>
      <c r="F310" s="108"/>
      <c r="G310" s="117" t="s">
        <v>46</v>
      </c>
      <c r="H310" s="117" t="s">
        <v>46</v>
      </c>
      <c r="I310" s="117" t="s">
        <v>357</v>
      </c>
      <c r="J310" s="117" t="s">
        <v>358</v>
      </c>
      <c r="K310" s="117">
        <v>2000</v>
      </c>
      <c r="L310" s="108" t="s">
        <v>46</v>
      </c>
      <c r="M310" s="108" t="s">
        <v>46</v>
      </c>
      <c r="N310" s="108" t="s">
        <v>46</v>
      </c>
      <c r="O310" s="108" t="s">
        <v>46</v>
      </c>
      <c r="P310" s="108" t="s">
        <v>46</v>
      </c>
      <c r="Q310" s="108" t="s">
        <v>46</v>
      </c>
      <c r="R310" s="108" t="s">
        <v>46</v>
      </c>
      <c r="S310" s="108" t="s">
        <v>46</v>
      </c>
      <c r="T310" s="108" t="s">
        <v>46</v>
      </c>
      <c r="U310" s="108" t="s">
        <v>46</v>
      </c>
      <c r="V310" s="108" t="s">
        <v>46</v>
      </c>
      <c r="W310" s="108" t="s">
        <v>46</v>
      </c>
      <c r="X310" s="108" t="s">
        <v>46</v>
      </c>
      <c r="Y310" s="108" t="s">
        <v>46</v>
      </c>
      <c r="Z310" s="108" t="s">
        <v>46</v>
      </c>
      <c r="AA310" s="108" t="s">
        <v>46</v>
      </c>
      <c r="AB310" s="108" t="s">
        <v>46</v>
      </c>
      <c r="AC310" s="108" t="s">
        <v>46</v>
      </c>
      <c r="AD310" s="108" t="s">
        <v>46</v>
      </c>
      <c r="AE310" s="108" t="s">
        <v>46</v>
      </c>
      <c r="AF310" s="108" t="s">
        <v>46</v>
      </c>
      <c r="AG310" s="108" t="s">
        <v>46</v>
      </c>
    </row>
    <row r="311" spans="1:42">
      <c r="A311" s="108" t="s">
        <v>90</v>
      </c>
      <c r="B311" s="108" t="s">
        <v>46</v>
      </c>
      <c r="C311" s="108" t="s">
        <v>46</v>
      </c>
      <c r="D311" s="108" t="s">
        <v>4530</v>
      </c>
      <c r="E311" s="108" t="s">
        <v>82</v>
      </c>
      <c r="F311" s="108"/>
      <c r="G311" s="117" t="s">
        <v>46</v>
      </c>
      <c r="H311" s="117" t="s">
        <v>46</v>
      </c>
      <c r="I311" s="117" t="s">
        <v>359</v>
      </c>
      <c r="J311" s="117" t="s">
        <v>121</v>
      </c>
      <c r="K311" s="117">
        <v>700</v>
      </c>
      <c r="L311" s="108" t="s">
        <v>46</v>
      </c>
      <c r="M311" s="108" t="s">
        <v>46</v>
      </c>
      <c r="N311" s="108" t="s">
        <v>46</v>
      </c>
      <c r="O311" s="108" t="s">
        <v>46</v>
      </c>
      <c r="P311" s="108" t="s">
        <v>46</v>
      </c>
      <c r="Q311" s="108" t="s">
        <v>46</v>
      </c>
      <c r="R311" s="108" t="s">
        <v>46</v>
      </c>
      <c r="S311" s="108" t="s">
        <v>46</v>
      </c>
      <c r="T311" s="108" t="s">
        <v>46</v>
      </c>
      <c r="U311" s="108" t="s">
        <v>46</v>
      </c>
      <c r="V311" s="108" t="s">
        <v>46</v>
      </c>
      <c r="W311" s="108" t="s">
        <v>46</v>
      </c>
      <c r="X311" s="108" t="s">
        <v>46</v>
      </c>
      <c r="Y311" s="108" t="s">
        <v>46</v>
      </c>
      <c r="Z311" s="108" t="s">
        <v>46</v>
      </c>
      <c r="AA311" s="108" t="s">
        <v>46</v>
      </c>
      <c r="AB311" s="108" t="s">
        <v>46</v>
      </c>
      <c r="AC311" s="108" t="s">
        <v>46</v>
      </c>
      <c r="AD311" s="108" t="s">
        <v>46</v>
      </c>
      <c r="AE311" s="108" t="s">
        <v>46</v>
      </c>
      <c r="AF311" s="108" t="s">
        <v>46</v>
      </c>
      <c r="AG311" s="108" t="s">
        <v>46</v>
      </c>
    </row>
    <row r="312" spans="1:42">
      <c r="A312" s="108" t="s">
        <v>90</v>
      </c>
      <c r="B312" s="108" t="s">
        <v>46</v>
      </c>
      <c r="C312" s="108" t="s">
        <v>46</v>
      </c>
      <c r="D312" s="108" t="s">
        <v>4530</v>
      </c>
      <c r="E312" s="108" t="s">
        <v>82</v>
      </c>
      <c r="F312" s="108"/>
      <c r="G312" s="117" t="s">
        <v>46</v>
      </c>
      <c r="H312" s="117" t="s">
        <v>46</v>
      </c>
      <c r="I312" s="117" t="s">
        <v>360</v>
      </c>
      <c r="J312" s="117" t="s">
        <v>361</v>
      </c>
      <c r="K312" s="117">
        <v>3000</v>
      </c>
      <c r="L312" s="108" t="s">
        <v>46</v>
      </c>
      <c r="M312" s="108" t="s">
        <v>46</v>
      </c>
      <c r="N312" s="108" t="s">
        <v>46</v>
      </c>
      <c r="O312" s="108" t="s">
        <v>46</v>
      </c>
      <c r="P312" s="108" t="s">
        <v>46</v>
      </c>
      <c r="Q312" s="108" t="s">
        <v>46</v>
      </c>
      <c r="R312" s="108" t="s">
        <v>46</v>
      </c>
      <c r="S312" s="108" t="s">
        <v>46</v>
      </c>
      <c r="T312" s="108" t="s">
        <v>46</v>
      </c>
      <c r="U312" s="108" t="s">
        <v>46</v>
      </c>
      <c r="V312" s="108" t="s">
        <v>46</v>
      </c>
      <c r="W312" s="108" t="s">
        <v>46</v>
      </c>
      <c r="X312" s="108" t="s">
        <v>46</v>
      </c>
      <c r="Y312" s="108" t="s">
        <v>46</v>
      </c>
      <c r="Z312" s="108" t="s">
        <v>46</v>
      </c>
      <c r="AA312" s="108" t="s">
        <v>46</v>
      </c>
      <c r="AB312" s="108" t="s">
        <v>46</v>
      </c>
      <c r="AC312" s="108" t="s">
        <v>46</v>
      </c>
      <c r="AD312" s="108" t="s">
        <v>46</v>
      </c>
      <c r="AE312" s="108" t="s">
        <v>46</v>
      </c>
      <c r="AF312" s="108" t="s">
        <v>46</v>
      </c>
      <c r="AG312" s="108" t="s">
        <v>46</v>
      </c>
    </row>
    <row r="313" spans="1:42">
      <c r="A313" s="108" t="s">
        <v>362</v>
      </c>
      <c r="B313" s="108">
        <v>2004</v>
      </c>
      <c r="C313" s="108" t="s">
        <v>363</v>
      </c>
      <c r="D313" s="108" t="s">
        <v>4530</v>
      </c>
      <c r="E313" s="108" t="s">
        <v>82</v>
      </c>
      <c r="F313" s="108"/>
      <c r="G313" s="117" t="s">
        <v>46</v>
      </c>
      <c r="H313" s="117" t="s">
        <v>364</v>
      </c>
      <c r="I313" s="117" t="s">
        <v>46</v>
      </c>
      <c r="J313" s="117" t="s">
        <v>46</v>
      </c>
      <c r="K313" s="117" t="s">
        <v>46</v>
      </c>
      <c r="L313" s="108" t="s">
        <v>46</v>
      </c>
      <c r="M313" s="108" t="s">
        <v>46</v>
      </c>
      <c r="N313" s="108">
        <v>35</v>
      </c>
      <c r="O313" s="108">
        <v>84</v>
      </c>
      <c r="P313" s="108">
        <v>88</v>
      </c>
      <c r="Q313" s="108" t="s">
        <v>46</v>
      </c>
      <c r="R313" s="108" t="s">
        <v>46</v>
      </c>
      <c r="S313" s="108">
        <v>35</v>
      </c>
      <c r="T313" s="108" t="s">
        <v>46</v>
      </c>
      <c r="U313" s="108">
        <v>84</v>
      </c>
      <c r="V313" s="108" t="s">
        <v>46</v>
      </c>
      <c r="W313" s="108" t="s">
        <v>46</v>
      </c>
      <c r="X313" s="108" t="s">
        <v>46</v>
      </c>
      <c r="Y313" s="108" t="s">
        <v>46</v>
      </c>
      <c r="Z313" s="108" t="s">
        <v>46</v>
      </c>
      <c r="AA313" s="108" t="s">
        <v>46</v>
      </c>
      <c r="AB313" s="108" t="s">
        <v>46</v>
      </c>
      <c r="AC313" s="108" t="s">
        <v>46</v>
      </c>
      <c r="AD313" s="108" t="s">
        <v>46</v>
      </c>
      <c r="AE313" s="108" t="s">
        <v>46</v>
      </c>
      <c r="AF313" s="108" t="s">
        <v>46</v>
      </c>
      <c r="AG313" s="108">
        <v>88</v>
      </c>
    </row>
    <row r="314" spans="1:42">
      <c r="A314" s="108" t="s">
        <v>143</v>
      </c>
      <c r="B314" s="108">
        <v>2013</v>
      </c>
      <c r="C314" s="110" t="s">
        <v>144</v>
      </c>
      <c r="D314" s="108" t="s">
        <v>4530</v>
      </c>
      <c r="E314" s="108" t="s">
        <v>82</v>
      </c>
      <c r="F314" s="108"/>
      <c r="G314" s="117" t="s">
        <v>46</v>
      </c>
      <c r="H314" s="117" t="s">
        <v>46</v>
      </c>
      <c r="I314" s="117" t="s">
        <v>46</v>
      </c>
      <c r="J314" s="117" t="s">
        <v>46</v>
      </c>
      <c r="K314" s="117" t="s">
        <v>46</v>
      </c>
      <c r="L314" s="108">
        <v>70</v>
      </c>
      <c r="M314" s="108" t="s">
        <v>46</v>
      </c>
      <c r="N314" s="108">
        <v>25</v>
      </c>
      <c r="O314" s="108">
        <v>85</v>
      </c>
      <c r="P314" s="108" t="s">
        <v>46</v>
      </c>
      <c r="Q314" s="108" t="s">
        <v>46</v>
      </c>
      <c r="R314" s="108" t="s">
        <v>46</v>
      </c>
      <c r="S314" s="108">
        <v>25</v>
      </c>
      <c r="T314" s="108" t="s">
        <v>46</v>
      </c>
      <c r="U314" s="108">
        <v>85</v>
      </c>
      <c r="V314" s="108" t="s">
        <v>46</v>
      </c>
      <c r="W314" s="108" t="s">
        <v>46</v>
      </c>
      <c r="X314" s="108" t="s">
        <v>46</v>
      </c>
      <c r="Y314" s="108" t="s">
        <v>46</v>
      </c>
      <c r="Z314" s="108" t="s">
        <v>46</v>
      </c>
      <c r="AA314" s="108" t="s">
        <v>46</v>
      </c>
      <c r="AB314" s="108" t="s">
        <v>46</v>
      </c>
      <c r="AC314" s="108" t="s">
        <v>46</v>
      </c>
      <c r="AD314" s="108" t="s">
        <v>46</v>
      </c>
      <c r="AE314" s="108" t="s">
        <v>46</v>
      </c>
      <c r="AF314" s="108" t="s">
        <v>46</v>
      </c>
      <c r="AG314" s="108" t="s">
        <v>46</v>
      </c>
    </row>
    <row r="315" spans="1:42">
      <c r="A315" s="108" t="s">
        <v>147</v>
      </c>
      <c r="B315" s="108">
        <v>2014</v>
      </c>
      <c r="C315" s="108" t="s">
        <v>365</v>
      </c>
      <c r="D315" s="108" t="s">
        <v>4530</v>
      </c>
      <c r="E315" s="108" t="s">
        <v>82</v>
      </c>
      <c r="F315" s="108"/>
      <c r="G315" s="117" t="s">
        <v>46</v>
      </c>
      <c r="H315" s="117" t="s">
        <v>46</v>
      </c>
      <c r="I315" s="117" t="s">
        <v>46</v>
      </c>
      <c r="J315" s="117" t="s">
        <v>46</v>
      </c>
      <c r="K315" s="117" t="s">
        <v>46</v>
      </c>
      <c r="L315" s="108" t="s">
        <v>46</v>
      </c>
      <c r="M315" s="108" t="s">
        <v>46</v>
      </c>
      <c r="N315" s="108" t="s">
        <v>46</v>
      </c>
      <c r="O315" s="108">
        <v>82</v>
      </c>
      <c r="P315" s="108" t="s">
        <v>46</v>
      </c>
      <c r="Q315" s="108" t="s">
        <v>46</v>
      </c>
      <c r="R315" s="108" t="s">
        <v>46</v>
      </c>
      <c r="S315" s="108" t="s">
        <v>46</v>
      </c>
      <c r="T315" s="108" t="s">
        <v>46</v>
      </c>
      <c r="U315" s="108">
        <v>82</v>
      </c>
      <c r="V315" s="108" t="s">
        <v>46</v>
      </c>
      <c r="W315" s="108" t="s">
        <v>46</v>
      </c>
      <c r="X315" s="108" t="s">
        <v>46</v>
      </c>
      <c r="Y315" s="108" t="s">
        <v>46</v>
      </c>
      <c r="Z315" s="108" t="s">
        <v>46</v>
      </c>
      <c r="AA315" s="108" t="s">
        <v>46</v>
      </c>
      <c r="AB315" s="108" t="s">
        <v>46</v>
      </c>
      <c r="AC315" s="108" t="s">
        <v>46</v>
      </c>
      <c r="AD315" s="108" t="s">
        <v>46</v>
      </c>
      <c r="AE315" s="108" t="s">
        <v>46</v>
      </c>
      <c r="AF315" s="108" t="s">
        <v>46</v>
      </c>
      <c r="AG315" s="108" t="s">
        <v>46</v>
      </c>
    </row>
    <row r="316" spans="1:42">
      <c r="A316" s="108" t="s">
        <v>366</v>
      </c>
      <c r="B316" s="108">
        <v>2015</v>
      </c>
      <c r="C316" s="108" t="s">
        <v>367</v>
      </c>
      <c r="D316" s="108" t="s">
        <v>4530</v>
      </c>
      <c r="E316" s="108" t="s">
        <v>82</v>
      </c>
      <c r="F316" s="108"/>
      <c r="G316" s="117">
        <v>2010</v>
      </c>
      <c r="H316" s="117" t="s">
        <v>368</v>
      </c>
      <c r="I316" s="117" t="s">
        <v>369</v>
      </c>
      <c r="J316" s="117" t="s">
        <v>370</v>
      </c>
      <c r="K316" s="117">
        <v>1100</v>
      </c>
      <c r="L316" s="108" t="s">
        <v>46</v>
      </c>
      <c r="M316" s="108" t="s">
        <v>46</v>
      </c>
      <c r="N316" s="108" t="s">
        <v>46</v>
      </c>
      <c r="O316" s="108" t="s">
        <v>46</v>
      </c>
      <c r="P316" s="108" t="s">
        <v>46</v>
      </c>
      <c r="Q316" s="108" t="s">
        <v>46</v>
      </c>
      <c r="R316" s="108" t="s">
        <v>46</v>
      </c>
      <c r="S316" s="108" t="s">
        <v>46</v>
      </c>
      <c r="T316" s="108" t="s">
        <v>46</v>
      </c>
      <c r="U316" s="108" t="s">
        <v>46</v>
      </c>
      <c r="V316" s="108" t="s">
        <v>46</v>
      </c>
      <c r="W316" s="108" t="s">
        <v>46</v>
      </c>
      <c r="X316" s="108" t="s">
        <v>46</v>
      </c>
      <c r="Y316" s="108" t="s">
        <v>46</v>
      </c>
      <c r="Z316" s="108" t="s">
        <v>46</v>
      </c>
      <c r="AA316" s="108" t="s">
        <v>46</v>
      </c>
      <c r="AB316" s="108" t="s">
        <v>46</v>
      </c>
      <c r="AC316" s="108" t="s">
        <v>46</v>
      </c>
      <c r="AD316" s="108" t="s">
        <v>46</v>
      </c>
      <c r="AE316" s="108" t="s">
        <v>46</v>
      </c>
      <c r="AF316" s="108" t="s">
        <v>46</v>
      </c>
      <c r="AG316" s="108" t="s">
        <v>46</v>
      </c>
    </row>
    <row r="317" spans="1:42">
      <c r="A317" s="108" t="s">
        <v>366</v>
      </c>
      <c r="B317" s="108">
        <v>2015</v>
      </c>
      <c r="C317" s="108" t="s">
        <v>371</v>
      </c>
      <c r="D317" s="108" t="s">
        <v>4530</v>
      </c>
      <c r="E317" s="108" t="s">
        <v>82</v>
      </c>
      <c r="F317" s="108"/>
      <c r="G317" s="117">
        <v>2006</v>
      </c>
      <c r="H317" s="117" t="s">
        <v>372</v>
      </c>
      <c r="I317" s="117" t="s">
        <v>373</v>
      </c>
      <c r="J317" s="117" t="s">
        <v>374</v>
      </c>
      <c r="K317" s="117">
        <v>471</v>
      </c>
      <c r="L317" s="108" t="s">
        <v>46</v>
      </c>
      <c r="M317" s="108" t="s">
        <v>46</v>
      </c>
      <c r="N317" s="108" t="s">
        <v>46</v>
      </c>
      <c r="O317" s="108" t="s">
        <v>46</v>
      </c>
      <c r="P317" s="108" t="s">
        <v>46</v>
      </c>
      <c r="Q317" s="108" t="s">
        <v>46</v>
      </c>
      <c r="R317" s="108" t="s">
        <v>46</v>
      </c>
      <c r="S317" s="108" t="s">
        <v>46</v>
      </c>
      <c r="T317" s="108" t="s">
        <v>46</v>
      </c>
      <c r="U317" s="108" t="s">
        <v>46</v>
      </c>
      <c r="V317" s="108" t="s">
        <v>46</v>
      </c>
      <c r="W317" s="108" t="s">
        <v>46</v>
      </c>
      <c r="X317" s="108" t="s">
        <v>46</v>
      </c>
      <c r="Y317" s="108" t="s">
        <v>46</v>
      </c>
      <c r="Z317" s="108" t="s">
        <v>46</v>
      </c>
      <c r="AA317" s="108" t="s">
        <v>46</v>
      </c>
      <c r="AB317" s="108" t="s">
        <v>46</v>
      </c>
      <c r="AC317" s="108" t="s">
        <v>46</v>
      </c>
      <c r="AD317" s="108" t="s">
        <v>46</v>
      </c>
      <c r="AE317" s="108" t="s">
        <v>46</v>
      </c>
      <c r="AF317" s="108" t="s">
        <v>46</v>
      </c>
      <c r="AG317" s="108" t="s">
        <v>46</v>
      </c>
    </row>
    <row r="318" spans="1:42">
      <c r="A318" s="108" t="s">
        <v>366</v>
      </c>
      <c r="B318" s="108">
        <v>2015</v>
      </c>
      <c r="C318" s="108" t="s">
        <v>375</v>
      </c>
      <c r="D318" s="108" t="s">
        <v>4530</v>
      </c>
      <c r="E318" s="108" t="s">
        <v>82</v>
      </c>
      <c r="F318" s="108"/>
      <c r="G318" s="117">
        <v>2006</v>
      </c>
      <c r="H318" s="117" t="s">
        <v>334</v>
      </c>
      <c r="I318" s="117" t="s">
        <v>376</v>
      </c>
      <c r="J318" s="117" t="s">
        <v>377</v>
      </c>
      <c r="K318" s="117">
        <v>562</v>
      </c>
      <c r="L318" s="108" t="s">
        <v>46</v>
      </c>
      <c r="M318" s="108" t="s">
        <v>46</v>
      </c>
      <c r="N318" s="108" t="s">
        <v>46</v>
      </c>
      <c r="O318" s="108" t="s">
        <v>46</v>
      </c>
      <c r="P318" s="108" t="s">
        <v>46</v>
      </c>
      <c r="Q318" s="108" t="s">
        <v>46</v>
      </c>
      <c r="R318" s="108" t="s">
        <v>46</v>
      </c>
      <c r="S318" s="108" t="s">
        <v>46</v>
      </c>
      <c r="T318" s="108" t="s">
        <v>46</v>
      </c>
      <c r="U318" s="108" t="s">
        <v>46</v>
      </c>
      <c r="V318" s="108" t="s">
        <v>46</v>
      </c>
      <c r="W318" s="108" t="s">
        <v>46</v>
      </c>
      <c r="X318" s="108" t="s">
        <v>46</v>
      </c>
      <c r="Y318" s="108" t="s">
        <v>46</v>
      </c>
      <c r="Z318" s="108" t="s">
        <v>46</v>
      </c>
      <c r="AA318" s="108" t="s">
        <v>46</v>
      </c>
      <c r="AB318" s="108" t="s">
        <v>46</v>
      </c>
      <c r="AC318" s="108" t="s">
        <v>46</v>
      </c>
      <c r="AD318" s="108" t="s">
        <v>46</v>
      </c>
      <c r="AE318" s="108" t="s">
        <v>46</v>
      </c>
      <c r="AF318" s="108" t="s">
        <v>46</v>
      </c>
      <c r="AG318" s="108" t="s">
        <v>46</v>
      </c>
    </row>
    <row r="319" spans="1:42">
      <c r="A319" s="108" t="s">
        <v>366</v>
      </c>
      <c r="B319" s="108">
        <v>2015</v>
      </c>
      <c r="C319" s="108" t="s">
        <v>378</v>
      </c>
      <c r="D319" s="108" t="s">
        <v>4530</v>
      </c>
      <c r="E319" s="108" t="s">
        <v>82</v>
      </c>
      <c r="F319" s="108"/>
      <c r="G319" s="117">
        <v>2010</v>
      </c>
      <c r="H319" s="117" t="s">
        <v>379</v>
      </c>
      <c r="I319" s="117" t="s">
        <v>380</v>
      </c>
      <c r="J319" s="117" t="s">
        <v>381</v>
      </c>
      <c r="K319" s="117">
        <v>331</v>
      </c>
      <c r="L319" s="108" t="s">
        <v>46</v>
      </c>
      <c r="M319" s="108" t="s">
        <v>46</v>
      </c>
      <c r="N319" s="108" t="s">
        <v>46</v>
      </c>
      <c r="O319" s="108" t="s">
        <v>46</v>
      </c>
      <c r="P319" s="108" t="s">
        <v>46</v>
      </c>
      <c r="Q319" s="108" t="s">
        <v>46</v>
      </c>
      <c r="R319" s="108" t="s">
        <v>46</v>
      </c>
      <c r="S319" s="108" t="s">
        <v>46</v>
      </c>
      <c r="T319" s="108" t="s">
        <v>46</v>
      </c>
      <c r="U319" s="108" t="s">
        <v>46</v>
      </c>
      <c r="V319" s="108" t="s">
        <v>46</v>
      </c>
      <c r="W319" s="108" t="s">
        <v>46</v>
      </c>
      <c r="X319" s="108" t="s">
        <v>46</v>
      </c>
      <c r="Y319" s="108" t="s">
        <v>46</v>
      </c>
      <c r="Z319" s="108" t="s">
        <v>46</v>
      </c>
      <c r="AA319" s="108" t="s">
        <v>46</v>
      </c>
      <c r="AB319" s="108" t="s">
        <v>46</v>
      </c>
      <c r="AC319" s="108" t="s">
        <v>46</v>
      </c>
      <c r="AD319" s="108" t="s">
        <v>46</v>
      </c>
      <c r="AE319" s="108" t="s">
        <v>46</v>
      </c>
      <c r="AF319" s="108" t="s">
        <v>46</v>
      </c>
      <c r="AG319" s="108" t="s">
        <v>46</v>
      </c>
    </row>
    <row r="320" spans="1:42">
      <c r="A320" s="108" t="s">
        <v>366</v>
      </c>
      <c r="B320" s="108">
        <v>2015</v>
      </c>
      <c r="C320" s="108" t="s">
        <v>382</v>
      </c>
      <c r="D320" s="108" t="s">
        <v>4530</v>
      </c>
      <c r="E320" s="108" t="s">
        <v>82</v>
      </c>
      <c r="F320" s="108"/>
      <c r="G320" s="117">
        <v>2006</v>
      </c>
      <c r="H320" s="117" t="s">
        <v>383</v>
      </c>
      <c r="I320" s="117" t="s">
        <v>384</v>
      </c>
      <c r="J320" s="117" t="s">
        <v>385</v>
      </c>
      <c r="K320" s="117">
        <v>345</v>
      </c>
      <c r="L320" s="108" t="s">
        <v>46</v>
      </c>
      <c r="M320" s="108" t="s">
        <v>46</v>
      </c>
      <c r="N320" s="108" t="s">
        <v>46</v>
      </c>
      <c r="O320" s="108" t="s">
        <v>46</v>
      </c>
      <c r="P320" s="108" t="s">
        <v>46</v>
      </c>
      <c r="Q320" s="108" t="s">
        <v>46</v>
      </c>
      <c r="R320" s="108" t="s">
        <v>46</v>
      </c>
      <c r="S320" s="108" t="s">
        <v>46</v>
      </c>
      <c r="T320" s="108" t="s">
        <v>46</v>
      </c>
      <c r="U320" s="108" t="s">
        <v>46</v>
      </c>
      <c r="V320" s="108" t="s">
        <v>46</v>
      </c>
      <c r="W320" s="108" t="s">
        <v>46</v>
      </c>
      <c r="X320" s="108" t="s">
        <v>46</v>
      </c>
      <c r="Y320" s="108" t="s">
        <v>46</v>
      </c>
      <c r="Z320" s="108" t="s">
        <v>46</v>
      </c>
      <c r="AA320" s="108" t="s">
        <v>46</v>
      </c>
      <c r="AB320" s="108" t="s">
        <v>46</v>
      </c>
      <c r="AC320" s="108" t="s">
        <v>46</v>
      </c>
      <c r="AD320" s="108" t="s">
        <v>46</v>
      </c>
      <c r="AE320" s="108" t="s">
        <v>46</v>
      </c>
      <c r="AF320" s="108" t="s">
        <v>46</v>
      </c>
      <c r="AG320" s="108" t="s">
        <v>46</v>
      </c>
    </row>
    <row r="321" spans="1:33">
      <c r="A321" s="108" t="s">
        <v>366</v>
      </c>
      <c r="B321" s="108">
        <v>2015</v>
      </c>
      <c r="C321" s="108" t="s">
        <v>386</v>
      </c>
      <c r="D321" s="108" t="s">
        <v>4530</v>
      </c>
      <c r="E321" s="108" t="s">
        <v>82</v>
      </c>
      <c r="F321" s="108"/>
      <c r="G321" s="117" t="s">
        <v>46</v>
      </c>
      <c r="H321" s="117" t="s">
        <v>304</v>
      </c>
      <c r="I321" s="117" t="s">
        <v>387</v>
      </c>
      <c r="J321" s="117">
        <v>1</v>
      </c>
      <c r="K321" s="117">
        <v>1104</v>
      </c>
      <c r="L321" s="108" t="s">
        <v>46</v>
      </c>
      <c r="M321" s="108" t="s">
        <v>46</v>
      </c>
      <c r="N321" s="108" t="s">
        <v>46</v>
      </c>
      <c r="O321" s="108" t="s">
        <v>46</v>
      </c>
      <c r="P321" s="108" t="s">
        <v>46</v>
      </c>
      <c r="Q321" s="108" t="s">
        <v>46</v>
      </c>
      <c r="R321" s="108" t="s">
        <v>46</v>
      </c>
      <c r="S321" s="108" t="s">
        <v>46</v>
      </c>
      <c r="T321" s="108" t="s">
        <v>46</v>
      </c>
      <c r="U321" s="108" t="s">
        <v>46</v>
      </c>
      <c r="V321" s="108" t="s">
        <v>46</v>
      </c>
      <c r="W321" s="108" t="s">
        <v>46</v>
      </c>
      <c r="X321" s="108" t="s">
        <v>46</v>
      </c>
      <c r="Y321" s="108" t="s">
        <v>46</v>
      </c>
      <c r="Z321" s="108" t="s">
        <v>46</v>
      </c>
      <c r="AA321" s="108" t="s">
        <v>46</v>
      </c>
      <c r="AB321" s="108" t="s">
        <v>46</v>
      </c>
      <c r="AC321" s="108" t="s">
        <v>46</v>
      </c>
      <c r="AD321" s="108" t="s">
        <v>46</v>
      </c>
      <c r="AE321" s="108" t="s">
        <v>46</v>
      </c>
      <c r="AF321" s="108" t="s">
        <v>46</v>
      </c>
      <c r="AG321" s="108" t="s">
        <v>46</v>
      </c>
    </row>
    <row r="322" spans="1:33">
      <c r="A322" s="108" t="s">
        <v>366</v>
      </c>
      <c r="B322" s="108">
        <v>2015</v>
      </c>
      <c r="C322" s="108" t="s">
        <v>388</v>
      </c>
      <c r="D322" s="108" t="s">
        <v>4530</v>
      </c>
      <c r="E322" s="108" t="s">
        <v>82</v>
      </c>
      <c r="F322" s="108"/>
      <c r="G322" s="117" t="s">
        <v>46</v>
      </c>
      <c r="H322" s="117" t="s">
        <v>303</v>
      </c>
      <c r="I322" s="117" t="s">
        <v>389</v>
      </c>
      <c r="J322" s="117" t="s">
        <v>390</v>
      </c>
      <c r="K322" s="117">
        <v>652</v>
      </c>
      <c r="L322" s="108" t="s">
        <v>46</v>
      </c>
      <c r="M322" s="108" t="s">
        <v>46</v>
      </c>
      <c r="N322" s="108" t="s">
        <v>46</v>
      </c>
      <c r="O322" s="108" t="s">
        <v>46</v>
      </c>
      <c r="P322" s="108" t="s">
        <v>46</v>
      </c>
      <c r="Q322" s="108" t="s">
        <v>46</v>
      </c>
      <c r="R322" s="108" t="s">
        <v>46</v>
      </c>
      <c r="S322" s="108" t="s">
        <v>46</v>
      </c>
      <c r="T322" s="108" t="s">
        <v>46</v>
      </c>
      <c r="U322" s="108" t="s">
        <v>46</v>
      </c>
      <c r="V322" s="108" t="s">
        <v>46</v>
      </c>
      <c r="W322" s="108" t="s">
        <v>46</v>
      </c>
      <c r="X322" s="108" t="s">
        <v>46</v>
      </c>
      <c r="Y322" s="108" t="s">
        <v>46</v>
      </c>
      <c r="Z322" s="108" t="s">
        <v>46</v>
      </c>
      <c r="AA322" s="108" t="s">
        <v>46</v>
      </c>
      <c r="AB322" s="108" t="s">
        <v>46</v>
      </c>
      <c r="AC322" s="108" t="s">
        <v>46</v>
      </c>
      <c r="AD322" s="108" t="s">
        <v>46</v>
      </c>
      <c r="AE322" s="108" t="s">
        <v>46</v>
      </c>
      <c r="AF322" s="108" t="s">
        <v>46</v>
      </c>
      <c r="AG322" s="108" t="s">
        <v>46</v>
      </c>
    </row>
    <row r="323" spans="1:33">
      <c r="A323" s="108" t="s">
        <v>366</v>
      </c>
      <c r="B323" s="108">
        <v>2015</v>
      </c>
      <c r="C323" s="108" t="s">
        <v>391</v>
      </c>
      <c r="D323" s="108" t="s">
        <v>4530</v>
      </c>
      <c r="E323" s="108" t="s">
        <v>82</v>
      </c>
      <c r="F323" s="108"/>
      <c r="G323" s="117" t="s">
        <v>46</v>
      </c>
      <c r="H323" s="117" t="s">
        <v>46</v>
      </c>
      <c r="I323" s="117" t="s">
        <v>46</v>
      </c>
      <c r="J323" s="117" t="s">
        <v>46</v>
      </c>
      <c r="K323" s="117" t="s">
        <v>46</v>
      </c>
      <c r="L323" s="108">
        <v>35</v>
      </c>
      <c r="M323" s="108" t="s">
        <v>46</v>
      </c>
      <c r="N323" s="108" t="s">
        <v>46</v>
      </c>
      <c r="O323" s="108" t="s">
        <v>46</v>
      </c>
      <c r="P323" s="108" t="s">
        <v>46</v>
      </c>
      <c r="Q323" s="108" t="s">
        <v>46</v>
      </c>
      <c r="R323" s="108" t="s">
        <v>46</v>
      </c>
      <c r="S323" s="108" t="s">
        <v>46</v>
      </c>
      <c r="T323" s="108" t="s">
        <v>46</v>
      </c>
      <c r="U323" s="108" t="s">
        <v>46</v>
      </c>
      <c r="V323" s="108" t="s">
        <v>46</v>
      </c>
      <c r="W323" s="108" t="s">
        <v>46</v>
      </c>
      <c r="X323" s="108" t="s">
        <v>46</v>
      </c>
      <c r="Y323" s="108" t="s">
        <v>46</v>
      </c>
      <c r="Z323" s="108" t="s">
        <v>46</v>
      </c>
      <c r="AA323" s="108" t="s">
        <v>46</v>
      </c>
      <c r="AB323" s="108" t="s">
        <v>46</v>
      </c>
      <c r="AC323" s="108" t="s">
        <v>46</v>
      </c>
      <c r="AD323" s="108" t="s">
        <v>46</v>
      </c>
      <c r="AE323" s="108" t="s">
        <v>46</v>
      </c>
      <c r="AF323" s="108" t="s">
        <v>46</v>
      </c>
      <c r="AG323" s="108" t="s">
        <v>46</v>
      </c>
    </row>
    <row r="324" spans="1:33">
      <c r="A324" s="108" t="s">
        <v>392</v>
      </c>
      <c r="B324" s="108">
        <v>2006</v>
      </c>
      <c r="C324" s="108" t="s">
        <v>393</v>
      </c>
      <c r="D324" s="108" t="s">
        <v>4530</v>
      </c>
      <c r="E324" s="108" t="s">
        <v>82</v>
      </c>
      <c r="F324" s="108"/>
      <c r="G324" s="117" t="s">
        <v>46</v>
      </c>
      <c r="H324" s="117" t="s">
        <v>368</v>
      </c>
      <c r="I324" s="117" t="s">
        <v>394</v>
      </c>
      <c r="J324" s="117" t="s">
        <v>395</v>
      </c>
      <c r="K324" s="117">
        <v>2900</v>
      </c>
      <c r="L324" s="108" t="s">
        <v>46</v>
      </c>
      <c r="M324" s="108" t="s">
        <v>46</v>
      </c>
      <c r="N324" s="108" t="s">
        <v>46</v>
      </c>
      <c r="O324" s="108" t="s">
        <v>46</v>
      </c>
      <c r="P324" s="108" t="s">
        <v>46</v>
      </c>
      <c r="Q324" s="108" t="s">
        <v>46</v>
      </c>
      <c r="R324" s="108" t="s">
        <v>46</v>
      </c>
      <c r="S324" s="108" t="s">
        <v>46</v>
      </c>
      <c r="T324" s="108" t="s">
        <v>46</v>
      </c>
      <c r="U324" s="108" t="s">
        <v>46</v>
      </c>
      <c r="V324" s="108" t="s">
        <v>46</v>
      </c>
      <c r="W324" s="108" t="s">
        <v>46</v>
      </c>
      <c r="X324" s="108" t="s">
        <v>46</v>
      </c>
      <c r="Y324" s="108" t="s">
        <v>46</v>
      </c>
      <c r="Z324" s="108" t="s">
        <v>46</v>
      </c>
      <c r="AA324" s="108" t="s">
        <v>46</v>
      </c>
      <c r="AB324" s="108" t="s">
        <v>46</v>
      </c>
      <c r="AC324" s="108" t="s">
        <v>46</v>
      </c>
      <c r="AD324" s="108" t="s">
        <v>46</v>
      </c>
      <c r="AE324" s="108" t="s">
        <v>46</v>
      </c>
      <c r="AF324" s="108" t="s">
        <v>46</v>
      </c>
      <c r="AG324" s="108" t="s">
        <v>46</v>
      </c>
    </row>
    <row r="325" spans="1:33">
      <c r="A325" s="109" t="s">
        <v>396</v>
      </c>
      <c r="B325" s="109">
        <v>2020</v>
      </c>
      <c r="C325" s="109" t="s">
        <v>397</v>
      </c>
      <c r="D325" s="108" t="s">
        <v>4530</v>
      </c>
      <c r="E325" s="109" t="s">
        <v>398</v>
      </c>
      <c r="G325" s="117" t="s">
        <v>46</v>
      </c>
      <c r="H325" s="117" t="s">
        <v>46</v>
      </c>
      <c r="I325" s="117" t="s">
        <v>46</v>
      </c>
      <c r="J325" s="117" t="s">
        <v>46</v>
      </c>
      <c r="K325" s="117" t="s">
        <v>46</v>
      </c>
      <c r="L325" s="108" t="s">
        <v>46</v>
      </c>
      <c r="M325" s="108" t="s">
        <v>46</v>
      </c>
      <c r="N325" s="108" t="s">
        <v>46</v>
      </c>
      <c r="O325" s="108" t="s">
        <v>46</v>
      </c>
      <c r="P325" s="108" t="s">
        <v>46</v>
      </c>
      <c r="Q325" s="108" t="s">
        <v>46</v>
      </c>
      <c r="R325" s="108" t="s">
        <v>46</v>
      </c>
      <c r="S325" s="108" t="s">
        <v>46</v>
      </c>
      <c r="T325" s="108" t="s">
        <v>46</v>
      </c>
      <c r="U325" s="108" t="s">
        <v>46</v>
      </c>
      <c r="V325" s="109">
        <v>58</v>
      </c>
      <c r="W325" s="108" t="s">
        <v>46</v>
      </c>
      <c r="X325" s="108" t="s">
        <v>46</v>
      </c>
      <c r="Y325" s="108" t="s">
        <v>46</v>
      </c>
      <c r="Z325" s="108" t="s">
        <v>46</v>
      </c>
      <c r="AA325" s="108" t="s">
        <v>46</v>
      </c>
      <c r="AB325" s="108" t="s">
        <v>46</v>
      </c>
      <c r="AC325" s="108" t="s">
        <v>46</v>
      </c>
      <c r="AD325" s="108" t="s">
        <v>46</v>
      </c>
      <c r="AE325" s="108" t="s">
        <v>46</v>
      </c>
      <c r="AF325" s="108" t="s">
        <v>46</v>
      </c>
      <c r="AG325" s="108" t="s">
        <v>46</v>
      </c>
    </row>
    <row r="326" spans="1:33">
      <c r="A326" s="108" t="s">
        <v>399</v>
      </c>
      <c r="B326" s="108">
        <v>2020</v>
      </c>
      <c r="C326" s="110" t="s">
        <v>400</v>
      </c>
      <c r="D326" s="108" t="s">
        <v>4530</v>
      </c>
      <c r="E326" s="108" t="s">
        <v>82</v>
      </c>
      <c r="F326" s="108"/>
      <c r="G326" s="117" t="s">
        <v>46</v>
      </c>
      <c r="H326" s="117" t="s">
        <v>401</v>
      </c>
      <c r="I326" s="117" t="s">
        <v>402</v>
      </c>
      <c r="J326" s="117" t="s">
        <v>403</v>
      </c>
      <c r="K326" s="117">
        <v>153152</v>
      </c>
      <c r="L326" s="108" t="s">
        <v>46</v>
      </c>
      <c r="M326" s="108" t="s">
        <v>46</v>
      </c>
      <c r="N326" s="108" t="s">
        <v>46</v>
      </c>
      <c r="O326" s="108" t="s">
        <v>46</v>
      </c>
      <c r="P326" s="108" t="s">
        <v>46</v>
      </c>
      <c r="Q326" s="108" t="s">
        <v>46</v>
      </c>
      <c r="R326" s="108" t="s">
        <v>46</v>
      </c>
      <c r="S326" s="108" t="s">
        <v>46</v>
      </c>
      <c r="T326" s="108" t="s">
        <v>46</v>
      </c>
      <c r="U326" s="108" t="s">
        <v>46</v>
      </c>
      <c r="V326" s="108" t="s">
        <v>46</v>
      </c>
      <c r="W326" s="108" t="s">
        <v>46</v>
      </c>
      <c r="X326" s="108" t="s">
        <v>46</v>
      </c>
      <c r="Y326" s="108" t="s">
        <v>46</v>
      </c>
      <c r="Z326" s="108" t="s">
        <v>46</v>
      </c>
      <c r="AA326" s="108" t="s">
        <v>46</v>
      </c>
      <c r="AB326" s="108" t="s">
        <v>46</v>
      </c>
      <c r="AC326" s="108" t="s">
        <v>46</v>
      </c>
      <c r="AD326" s="108" t="s">
        <v>46</v>
      </c>
      <c r="AE326" s="108" t="s">
        <v>46</v>
      </c>
      <c r="AF326" s="108" t="s">
        <v>46</v>
      </c>
      <c r="AG326" s="108" t="s">
        <v>46</v>
      </c>
    </row>
    <row r="327" spans="1:33">
      <c r="A327" s="108" t="s">
        <v>399</v>
      </c>
      <c r="B327" s="108">
        <v>2020</v>
      </c>
      <c r="C327" s="110" t="s">
        <v>400</v>
      </c>
      <c r="D327" s="108" t="s">
        <v>4530</v>
      </c>
      <c r="E327" s="108" t="s">
        <v>82</v>
      </c>
      <c r="F327" s="108"/>
      <c r="G327" s="117" t="s">
        <v>46</v>
      </c>
      <c r="H327" s="117" t="s">
        <v>404</v>
      </c>
      <c r="I327" s="117" t="s">
        <v>405</v>
      </c>
      <c r="J327" s="117" t="s">
        <v>406</v>
      </c>
      <c r="K327" s="117" t="s">
        <v>407</v>
      </c>
      <c r="L327" s="108" t="s">
        <v>46</v>
      </c>
      <c r="M327" s="108" t="s">
        <v>46</v>
      </c>
      <c r="N327" s="108" t="s">
        <v>46</v>
      </c>
      <c r="O327" s="108" t="s">
        <v>46</v>
      </c>
      <c r="P327" s="108" t="s">
        <v>46</v>
      </c>
      <c r="Q327" s="108" t="s">
        <v>46</v>
      </c>
      <c r="R327" s="108" t="s">
        <v>46</v>
      </c>
      <c r="S327" s="108" t="s">
        <v>46</v>
      </c>
      <c r="T327" s="108" t="s">
        <v>46</v>
      </c>
      <c r="U327" s="108" t="s">
        <v>46</v>
      </c>
      <c r="V327" s="108" t="s">
        <v>46</v>
      </c>
      <c r="W327" s="108" t="s">
        <v>46</v>
      </c>
      <c r="X327" s="108" t="s">
        <v>46</v>
      </c>
      <c r="Y327" s="108" t="s">
        <v>46</v>
      </c>
      <c r="Z327" s="108" t="s">
        <v>46</v>
      </c>
      <c r="AA327" s="108" t="s">
        <v>46</v>
      </c>
      <c r="AB327" s="108" t="s">
        <v>46</v>
      </c>
      <c r="AC327" s="108" t="s">
        <v>46</v>
      </c>
      <c r="AD327" s="108" t="s">
        <v>46</v>
      </c>
      <c r="AE327" s="108" t="s">
        <v>46</v>
      </c>
      <c r="AF327" s="108" t="s">
        <v>46</v>
      </c>
      <c r="AG327" s="108" t="s">
        <v>46</v>
      </c>
    </row>
    <row r="328" spans="1:33">
      <c r="A328" s="108" t="s">
        <v>399</v>
      </c>
      <c r="B328" s="108">
        <v>2020</v>
      </c>
      <c r="C328" s="110" t="s">
        <v>400</v>
      </c>
      <c r="D328" s="108" t="s">
        <v>4530</v>
      </c>
      <c r="E328" s="108" t="s">
        <v>82</v>
      </c>
      <c r="F328" s="108"/>
      <c r="G328" s="117" t="s">
        <v>46</v>
      </c>
      <c r="H328" s="117" t="s">
        <v>408</v>
      </c>
      <c r="I328" s="117" t="s">
        <v>409</v>
      </c>
      <c r="J328" s="117" t="s">
        <v>410</v>
      </c>
      <c r="K328" s="117" t="s">
        <v>411</v>
      </c>
      <c r="L328" s="108" t="s">
        <v>46</v>
      </c>
      <c r="M328" s="108" t="s">
        <v>46</v>
      </c>
      <c r="N328" s="108" t="s">
        <v>46</v>
      </c>
      <c r="O328" s="108" t="s">
        <v>46</v>
      </c>
      <c r="P328" s="108" t="s">
        <v>46</v>
      </c>
      <c r="Q328" s="108" t="s">
        <v>46</v>
      </c>
      <c r="R328" s="108" t="s">
        <v>46</v>
      </c>
      <c r="S328" s="108" t="s">
        <v>46</v>
      </c>
      <c r="T328" s="108" t="s">
        <v>46</v>
      </c>
      <c r="U328" s="108" t="s">
        <v>46</v>
      </c>
      <c r="V328" s="108" t="s">
        <v>46</v>
      </c>
      <c r="W328" s="108" t="s">
        <v>46</v>
      </c>
      <c r="X328" s="108" t="s">
        <v>46</v>
      </c>
      <c r="Y328" s="108" t="s">
        <v>46</v>
      </c>
      <c r="Z328" s="108" t="s">
        <v>46</v>
      </c>
      <c r="AA328" s="108" t="s">
        <v>46</v>
      </c>
      <c r="AB328" s="108" t="s">
        <v>46</v>
      </c>
      <c r="AC328" s="108" t="s">
        <v>46</v>
      </c>
      <c r="AD328" s="108" t="s">
        <v>46</v>
      </c>
      <c r="AE328" s="108" t="s">
        <v>46</v>
      </c>
      <c r="AF328" s="108" t="s">
        <v>46</v>
      </c>
      <c r="AG328" s="108" t="s">
        <v>46</v>
      </c>
    </row>
    <row r="329" spans="1:33">
      <c r="A329" s="108" t="s">
        <v>399</v>
      </c>
      <c r="B329" s="108">
        <v>2020</v>
      </c>
      <c r="C329" s="110" t="s">
        <v>400</v>
      </c>
      <c r="D329" s="108" t="s">
        <v>4530</v>
      </c>
      <c r="E329" s="108" t="s">
        <v>82</v>
      </c>
      <c r="F329" s="108"/>
      <c r="G329" s="117" t="s">
        <v>46</v>
      </c>
      <c r="H329" s="117" t="s">
        <v>401</v>
      </c>
      <c r="I329" s="117" t="s">
        <v>412</v>
      </c>
      <c r="J329" s="117" t="s">
        <v>413</v>
      </c>
      <c r="K329" s="117" t="s">
        <v>414</v>
      </c>
      <c r="L329" s="108" t="s">
        <v>46</v>
      </c>
      <c r="M329" s="108" t="s">
        <v>46</v>
      </c>
      <c r="N329" s="108" t="s">
        <v>46</v>
      </c>
      <c r="O329" s="108" t="s">
        <v>46</v>
      </c>
      <c r="P329" s="108" t="s">
        <v>46</v>
      </c>
      <c r="Q329" s="108" t="s">
        <v>46</v>
      </c>
      <c r="R329" s="108" t="s">
        <v>46</v>
      </c>
      <c r="S329" s="108" t="s">
        <v>46</v>
      </c>
      <c r="T329" s="108" t="s">
        <v>46</v>
      </c>
      <c r="U329" s="108" t="s">
        <v>46</v>
      </c>
      <c r="V329" s="108" t="s">
        <v>46</v>
      </c>
      <c r="W329" s="108" t="s">
        <v>46</v>
      </c>
      <c r="X329" s="108" t="s">
        <v>46</v>
      </c>
      <c r="Y329" s="108" t="s">
        <v>46</v>
      </c>
      <c r="Z329" s="108" t="s">
        <v>46</v>
      </c>
      <c r="AA329" s="108" t="s">
        <v>46</v>
      </c>
      <c r="AB329" s="108" t="s">
        <v>46</v>
      </c>
      <c r="AC329" s="108" t="s">
        <v>46</v>
      </c>
      <c r="AD329" s="108" t="s">
        <v>46</v>
      </c>
      <c r="AE329" s="108" t="s">
        <v>46</v>
      </c>
      <c r="AF329" s="108" t="s">
        <v>46</v>
      </c>
      <c r="AG329" s="108" t="s">
        <v>46</v>
      </c>
    </row>
    <row r="330" spans="1:33">
      <c r="A330" s="108" t="s">
        <v>399</v>
      </c>
      <c r="B330" s="108">
        <v>2020</v>
      </c>
      <c r="C330" s="110" t="s">
        <v>400</v>
      </c>
      <c r="D330" s="108" t="s">
        <v>4530</v>
      </c>
      <c r="E330" s="108" t="s">
        <v>82</v>
      </c>
      <c r="F330" s="108"/>
      <c r="G330" s="117" t="s">
        <v>46</v>
      </c>
      <c r="H330" s="117" t="s">
        <v>404</v>
      </c>
      <c r="I330" s="117" t="s">
        <v>415</v>
      </c>
      <c r="J330" s="117" t="s">
        <v>416</v>
      </c>
      <c r="K330" s="117" t="s">
        <v>417</v>
      </c>
      <c r="L330" s="108" t="s">
        <v>46</v>
      </c>
      <c r="M330" s="108" t="s">
        <v>46</v>
      </c>
      <c r="N330" s="108" t="s">
        <v>46</v>
      </c>
      <c r="O330" s="108" t="s">
        <v>46</v>
      </c>
      <c r="P330" s="108" t="s">
        <v>46</v>
      </c>
      <c r="Q330" s="108" t="s">
        <v>46</v>
      </c>
      <c r="R330" s="108" t="s">
        <v>46</v>
      </c>
      <c r="S330" s="108" t="s">
        <v>46</v>
      </c>
      <c r="T330" s="108" t="s">
        <v>46</v>
      </c>
      <c r="U330" s="108" t="s">
        <v>46</v>
      </c>
      <c r="V330" s="108" t="s">
        <v>46</v>
      </c>
      <c r="W330" s="108" t="s">
        <v>46</v>
      </c>
      <c r="X330" s="108" t="s">
        <v>46</v>
      </c>
      <c r="Y330" s="108" t="s">
        <v>46</v>
      </c>
      <c r="Z330" s="108" t="s">
        <v>46</v>
      </c>
      <c r="AA330" s="108" t="s">
        <v>46</v>
      </c>
      <c r="AB330" s="108" t="s">
        <v>46</v>
      </c>
      <c r="AC330" s="108" t="s">
        <v>46</v>
      </c>
      <c r="AD330" s="108" t="s">
        <v>46</v>
      </c>
      <c r="AE330" s="108" t="s">
        <v>46</v>
      </c>
      <c r="AF330" s="108" t="s">
        <v>46</v>
      </c>
      <c r="AG330" s="108" t="s">
        <v>46</v>
      </c>
    </row>
    <row r="331" spans="1:33">
      <c r="A331" s="108" t="s">
        <v>399</v>
      </c>
      <c r="B331" s="108">
        <v>2020</v>
      </c>
      <c r="C331" s="110" t="s">
        <v>400</v>
      </c>
      <c r="D331" s="108" t="s">
        <v>4530</v>
      </c>
      <c r="E331" s="108" t="s">
        <v>82</v>
      </c>
      <c r="F331" s="108"/>
      <c r="G331" s="117" t="s">
        <v>46</v>
      </c>
      <c r="H331" s="117" t="s">
        <v>408</v>
      </c>
      <c r="I331" s="117" t="s">
        <v>418</v>
      </c>
      <c r="J331" s="117" t="s">
        <v>419</v>
      </c>
      <c r="K331" s="117" t="s">
        <v>420</v>
      </c>
      <c r="L331" s="108" t="s">
        <v>46</v>
      </c>
      <c r="M331" s="108" t="s">
        <v>46</v>
      </c>
      <c r="N331" s="108" t="s">
        <v>46</v>
      </c>
      <c r="O331" s="108" t="s">
        <v>46</v>
      </c>
      <c r="P331" s="108" t="s">
        <v>46</v>
      </c>
      <c r="Q331" s="108" t="s">
        <v>46</v>
      </c>
      <c r="R331" s="108" t="s">
        <v>46</v>
      </c>
      <c r="S331" s="108" t="s">
        <v>46</v>
      </c>
      <c r="T331" s="108" t="s">
        <v>46</v>
      </c>
      <c r="U331" s="108" t="s">
        <v>46</v>
      </c>
      <c r="V331" s="108" t="s">
        <v>46</v>
      </c>
      <c r="W331" s="108" t="s">
        <v>46</v>
      </c>
      <c r="X331" s="108" t="s">
        <v>46</v>
      </c>
      <c r="Y331" s="108" t="s">
        <v>46</v>
      </c>
      <c r="Z331" s="108" t="s">
        <v>46</v>
      </c>
      <c r="AA331" s="108" t="s">
        <v>46</v>
      </c>
      <c r="AB331" s="108" t="s">
        <v>46</v>
      </c>
      <c r="AC331" s="108" t="s">
        <v>46</v>
      </c>
      <c r="AD331" s="108" t="s">
        <v>46</v>
      </c>
      <c r="AE331" s="108" t="s">
        <v>46</v>
      </c>
      <c r="AF331" s="108" t="s">
        <v>46</v>
      </c>
      <c r="AG331" s="108" t="s">
        <v>46</v>
      </c>
    </row>
    <row r="332" spans="1:33">
      <c r="A332" s="108" t="s">
        <v>421</v>
      </c>
      <c r="B332" s="108">
        <v>2013</v>
      </c>
      <c r="C332" s="110" t="s">
        <v>422</v>
      </c>
      <c r="D332" s="108" t="s">
        <v>4530</v>
      </c>
      <c r="E332" s="108" t="s">
        <v>82</v>
      </c>
      <c r="F332" s="108"/>
      <c r="G332" s="117" t="s">
        <v>46</v>
      </c>
      <c r="H332" s="117" t="s">
        <v>423</v>
      </c>
      <c r="I332" s="117" t="s">
        <v>424</v>
      </c>
      <c r="J332" s="119">
        <v>1.9999999999999999E-7</v>
      </c>
      <c r="K332" s="117" t="s">
        <v>425</v>
      </c>
      <c r="L332" s="108">
        <v>50</v>
      </c>
      <c r="M332" s="108" t="s">
        <v>46</v>
      </c>
      <c r="N332" s="108" t="s">
        <v>46</v>
      </c>
      <c r="O332" s="108" t="s">
        <v>46</v>
      </c>
      <c r="P332" s="108" t="s">
        <v>46</v>
      </c>
      <c r="Q332" s="108" t="s">
        <v>46</v>
      </c>
      <c r="R332" s="108" t="s">
        <v>46</v>
      </c>
      <c r="S332" s="108" t="s">
        <v>46</v>
      </c>
      <c r="T332" s="108" t="s">
        <v>46</v>
      </c>
      <c r="U332" s="108" t="s">
        <v>46</v>
      </c>
      <c r="V332" s="108" t="s">
        <v>46</v>
      </c>
      <c r="W332" s="108" t="s">
        <v>46</v>
      </c>
      <c r="X332" s="108" t="s">
        <v>46</v>
      </c>
      <c r="Y332" s="108" t="s">
        <v>46</v>
      </c>
      <c r="Z332" s="108" t="s">
        <v>46</v>
      </c>
      <c r="AA332" s="108" t="s">
        <v>46</v>
      </c>
      <c r="AB332" s="108" t="s">
        <v>46</v>
      </c>
      <c r="AC332" s="108" t="s">
        <v>46</v>
      </c>
      <c r="AD332" s="108" t="s">
        <v>46</v>
      </c>
      <c r="AE332" s="108" t="s">
        <v>46</v>
      </c>
      <c r="AF332" s="108" t="s">
        <v>46</v>
      </c>
      <c r="AG332" s="108" t="s">
        <v>46</v>
      </c>
    </row>
    <row r="333" spans="1:33">
      <c r="A333" s="108" t="s">
        <v>172</v>
      </c>
      <c r="B333" s="108">
        <v>2015</v>
      </c>
      <c r="C333" s="108" t="s">
        <v>46</v>
      </c>
      <c r="D333" s="108" t="s">
        <v>4530</v>
      </c>
      <c r="E333" s="108" t="s">
        <v>82</v>
      </c>
      <c r="F333" s="108"/>
      <c r="G333" s="117" t="s">
        <v>46</v>
      </c>
      <c r="H333" s="117" t="s">
        <v>46</v>
      </c>
      <c r="I333" s="117" t="s">
        <v>426</v>
      </c>
      <c r="J333" s="117" t="s">
        <v>427</v>
      </c>
      <c r="K333" s="117">
        <v>1100</v>
      </c>
      <c r="L333" s="108" t="s">
        <v>46</v>
      </c>
      <c r="M333" s="108" t="s">
        <v>46</v>
      </c>
      <c r="N333" s="108" t="s">
        <v>46</v>
      </c>
      <c r="O333" s="108" t="s">
        <v>46</v>
      </c>
      <c r="P333" s="108" t="s">
        <v>46</v>
      </c>
      <c r="Q333" s="108" t="s">
        <v>46</v>
      </c>
      <c r="R333" s="108" t="s">
        <v>46</v>
      </c>
      <c r="S333" s="108" t="s">
        <v>46</v>
      </c>
      <c r="T333" s="108" t="s">
        <v>46</v>
      </c>
      <c r="U333" s="108" t="s">
        <v>46</v>
      </c>
      <c r="V333" s="108" t="s">
        <v>46</v>
      </c>
      <c r="W333" s="108" t="s">
        <v>46</v>
      </c>
      <c r="X333" s="108" t="s">
        <v>46</v>
      </c>
      <c r="Y333" s="108" t="s">
        <v>46</v>
      </c>
      <c r="Z333" s="108" t="s">
        <v>46</v>
      </c>
      <c r="AA333" s="108" t="s">
        <v>46</v>
      </c>
      <c r="AB333" s="108" t="s">
        <v>46</v>
      </c>
      <c r="AC333" s="108" t="s">
        <v>46</v>
      </c>
      <c r="AD333" s="108" t="s">
        <v>46</v>
      </c>
      <c r="AE333" s="108" t="s">
        <v>46</v>
      </c>
      <c r="AF333" s="108" t="s">
        <v>46</v>
      </c>
      <c r="AG333" s="108" t="s">
        <v>46</v>
      </c>
    </row>
    <row r="334" spans="1:33">
      <c r="A334" s="108" t="s">
        <v>172</v>
      </c>
      <c r="B334" s="108">
        <v>2015</v>
      </c>
      <c r="C334" s="108" t="s">
        <v>46</v>
      </c>
      <c r="D334" s="108" t="s">
        <v>4530</v>
      </c>
      <c r="E334" s="108" t="s">
        <v>82</v>
      </c>
      <c r="F334" s="108"/>
      <c r="G334" s="117" t="s">
        <v>46</v>
      </c>
      <c r="H334" s="117" t="s">
        <v>46</v>
      </c>
      <c r="I334" s="117" t="s">
        <v>428</v>
      </c>
      <c r="J334" s="117" t="s">
        <v>429</v>
      </c>
      <c r="K334" s="117">
        <v>800</v>
      </c>
      <c r="L334" s="108" t="s">
        <v>46</v>
      </c>
      <c r="M334" s="108" t="s">
        <v>46</v>
      </c>
      <c r="N334" s="108" t="s">
        <v>46</v>
      </c>
      <c r="O334" s="108" t="s">
        <v>46</v>
      </c>
      <c r="P334" s="108" t="s">
        <v>46</v>
      </c>
      <c r="Q334" s="108" t="s">
        <v>46</v>
      </c>
      <c r="R334" s="108" t="s">
        <v>46</v>
      </c>
      <c r="S334" s="108" t="s">
        <v>46</v>
      </c>
      <c r="T334" s="108" t="s">
        <v>46</v>
      </c>
      <c r="U334" s="108" t="s">
        <v>46</v>
      </c>
      <c r="V334" s="108" t="s">
        <v>46</v>
      </c>
      <c r="W334" s="108" t="s">
        <v>46</v>
      </c>
      <c r="X334" s="108" t="s">
        <v>46</v>
      </c>
      <c r="Y334" s="108" t="s">
        <v>46</v>
      </c>
      <c r="Z334" s="108" t="s">
        <v>46</v>
      </c>
      <c r="AA334" s="108" t="s">
        <v>46</v>
      </c>
      <c r="AB334" s="108" t="s">
        <v>46</v>
      </c>
      <c r="AC334" s="108" t="s">
        <v>46</v>
      </c>
      <c r="AD334" s="108" t="s">
        <v>46</v>
      </c>
      <c r="AE334" s="108" t="s">
        <v>46</v>
      </c>
      <c r="AF334" s="108" t="s">
        <v>46</v>
      </c>
      <c r="AG334" s="108" t="s">
        <v>46</v>
      </c>
    </row>
    <row r="335" spans="1:33">
      <c r="A335" s="108" t="s">
        <v>430</v>
      </c>
      <c r="B335" s="108">
        <v>2010</v>
      </c>
      <c r="C335" s="110" t="s">
        <v>431</v>
      </c>
      <c r="D335" s="108" t="s">
        <v>4530</v>
      </c>
      <c r="E335" s="108" t="s">
        <v>82</v>
      </c>
      <c r="F335" s="108"/>
      <c r="G335" s="108" t="s">
        <v>46</v>
      </c>
      <c r="H335" s="108" t="s">
        <v>46</v>
      </c>
      <c r="I335" s="108" t="s">
        <v>46</v>
      </c>
      <c r="J335" s="108" t="s">
        <v>46</v>
      </c>
      <c r="K335" s="108" t="s">
        <v>46</v>
      </c>
      <c r="L335" s="108" t="s">
        <v>46</v>
      </c>
      <c r="M335" s="108" t="s">
        <v>46</v>
      </c>
      <c r="N335" s="108" t="s">
        <v>46</v>
      </c>
      <c r="O335" s="108" t="s">
        <v>46</v>
      </c>
      <c r="P335" s="108" t="s">
        <v>46</v>
      </c>
      <c r="Q335" s="108" t="s">
        <v>46</v>
      </c>
      <c r="R335" s="108" t="s">
        <v>46</v>
      </c>
      <c r="S335" s="108" t="s">
        <v>46</v>
      </c>
      <c r="T335" s="108" t="s">
        <v>46</v>
      </c>
      <c r="U335" s="108" t="s">
        <v>46</v>
      </c>
      <c r="V335" s="108" t="s">
        <v>46</v>
      </c>
      <c r="W335" s="108" t="s">
        <v>46</v>
      </c>
      <c r="X335" s="108" t="s">
        <v>46</v>
      </c>
      <c r="Y335" s="108" t="s">
        <v>46</v>
      </c>
      <c r="Z335" s="108" t="s">
        <v>46</v>
      </c>
      <c r="AA335" s="108" t="s">
        <v>46</v>
      </c>
      <c r="AB335" s="108">
        <v>16</v>
      </c>
      <c r="AC335" s="108" t="s">
        <v>46</v>
      </c>
      <c r="AD335" s="108" t="s">
        <v>46</v>
      </c>
      <c r="AE335" s="108" t="s">
        <v>46</v>
      </c>
      <c r="AF335" s="108" t="s">
        <v>46</v>
      </c>
      <c r="AG335" s="108" t="s">
        <v>46</v>
      </c>
    </row>
    <row r="336" spans="1:33">
      <c r="A336" s="109" t="s">
        <v>432</v>
      </c>
      <c r="B336" s="109">
        <v>2009</v>
      </c>
      <c r="C336" s="110" t="s">
        <v>433</v>
      </c>
      <c r="D336" s="108" t="s">
        <v>4530</v>
      </c>
      <c r="E336" s="108" t="s">
        <v>46</v>
      </c>
      <c r="F336" s="108"/>
      <c r="G336" s="108" t="s">
        <v>46</v>
      </c>
      <c r="H336" s="108" t="s">
        <v>46</v>
      </c>
      <c r="I336" s="108" t="s">
        <v>46</v>
      </c>
      <c r="J336" s="108" t="s">
        <v>46</v>
      </c>
      <c r="K336" s="108" t="s">
        <v>46</v>
      </c>
      <c r="L336" s="108" t="s">
        <v>46</v>
      </c>
      <c r="M336" s="108" t="s">
        <v>46</v>
      </c>
      <c r="N336" s="108" t="s">
        <v>46</v>
      </c>
      <c r="O336" s="108" t="s">
        <v>46</v>
      </c>
      <c r="P336" s="108" t="s">
        <v>46</v>
      </c>
      <c r="Q336" s="108" t="s">
        <v>46</v>
      </c>
      <c r="R336" s="108" t="s">
        <v>46</v>
      </c>
      <c r="S336" s="108" t="s">
        <v>46</v>
      </c>
      <c r="T336" s="108" t="s">
        <v>46</v>
      </c>
      <c r="U336" s="108" t="s">
        <v>46</v>
      </c>
      <c r="V336" s="108" t="s">
        <v>46</v>
      </c>
      <c r="W336" s="108" t="s">
        <v>46</v>
      </c>
      <c r="X336" s="108" t="s">
        <v>46</v>
      </c>
      <c r="Y336" s="108" t="s">
        <v>46</v>
      </c>
      <c r="Z336" s="108" t="s">
        <v>46</v>
      </c>
      <c r="AA336" s="108" t="s">
        <v>46</v>
      </c>
      <c r="AB336" s="109">
        <v>100</v>
      </c>
      <c r="AC336" s="108" t="s">
        <v>46</v>
      </c>
      <c r="AD336" s="108" t="s">
        <v>46</v>
      </c>
      <c r="AE336" s="108" t="s">
        <v>46</v>
      </c>
      <c r="AF336" s="108" t="s">
        <v>46</v>
      </c>
      <c r="AG336" s="108" t="s">
        <v>46</v>
      </c>
    </row>
    <row r="337" spans="1:42">
      <c r="A337" s="108" t="s">
        <v>434</v>
      </c>
      <c r="B337" s="108">
        <v>2019</v>
      </c>
      <c r="C337" s="110" t="s">
        <v>435</v>
      </c>
      <c r="D337" s="108" t="s">
        <v>4530</v>
      </c>
      <c r="E337" s="108" t="s">
        <v>46</v>
      </c>
      <c r="F337" s="108"/>
      <c r="G337" s="117" t="s">
        <v>46</v>
      </c>
      <c r="H337" s="117" t="s">
        <v>46</v>
      </c>
      <c r="I337" s="117" t="s">
        <v>46</v>
      </c>
      <c r="J337" s="117" t="s">
        <v>46</v>
      </c>
      <c r="K337" s="117" t="s">
        <v>46</v>
      </c>
      <c r="L337" s="108" t="s">
        <v>46</v>
      </c>
      <c r="M337" s="108" t="s">
        <v>46</v>
      </c>
      <c r="N337" s="108" t="s">
        <v>46</v>
      </c>
      <c r="O337" s="108" t="s">
        <v>46</v>
      </c>
      <c r="P337" s="108" t="s">
        <v>46</v>
      </c>
      <c r="Q337" s="108" t="s">
        <v>46</v>
      </c>
      <c r="R337" s="108" t="s">
        <v>46</v>
      </c>
      <c r="S337" s="108" t="s">
        <v>46</v>
      </c>
      <c r="T337" s="108" t="s">
        <v>46</v>
      </c>
      <c r="U337" s="108" t="s">
        <v>46</v>
      </c>
      <c r="V337" s="108" t="s">
        <v>46</v>
      </c>
      <c r="W337" s="108" t="s">
        <v>46</v>
      </c>
      <c r="X337" s="108" t="s">
        <v>46</v>
      </c>
      <c r="Y337" s="108" t="s">
        <v>46</v>
      </c>
      <c r="Z337" s="108" t="s">
        <v>46</v>
      </c>
      <c r="AA337" s="108" t="s">
        <v>46</v>
      </c>
      <c r="AB337" s="108" t="s">
        <v>46</v>
      </c>
      <c r="AC337" s="108">
        <v>75</v>
      </c>
      <c r="AD337" s="108" t="s">
        <v>46</v>
      </c>
      <c r="AE337" s="108" t="s">
        <v>46</v>
      </c>
      <c r="AF337" s="108" t="s">
        <v>46</v>
      </c>
      <c r="AG337" s="108" t="s">
        <v>46</v>
      </c>
    </row>
    <row r="338" spans="1:42">
      <c r="A338" s="108" t="s">
        <v>436</v>
      </c>
      <c r="B338" s="108">
        <v>2018</v>
      </c>
      <c r="C338" s="110" t="s">
        <v>437</v>
      </c>
      <c r="D338" s="108" t="s">
        <v>4530</v>
      </c>
      <c r="E338" s="108" t="s">
        <v>46</v>
      </c>
      <c r="F338" s="108"/>
      <c r="G338" s="117" t="s">
        <v>46</v>
      </c>
      <c r="H338" s="117" t="s">
        <v>46</v>
      </c>
      <c r="I338" s="117" t="s">
        <v>46</v>
      </c>
      <c r="J338" s="117" t="s">
        <v>46</v>
      </c>
      <c r="K338" s="117" t="s">
        <v>46</v>
      </c>
      <c r="L338" s="108" t="s">
        <v>46</v>
      </c>
      <c r="M338" s="108" t="s">
        <v>46</v>
      </c>
      <c r="N338" s="108" t="s">
        <v>46</v>
      </c>
      <c r="O338" s="108" t="s">
        <v>46</v>
      </c>
      <c r="P338" s="108" t="s">
        <v>83</v>
      </c>
      <c r="Q338" s="108" t="s">
        <v>46</v>
      </c>
      <c r="R338" s="108" t="s">
        <v>46</v>
      </c>
      <c r="S338" s="108" t="s">
        <v>46</v>
      </c>
      <c r="T338" s="108" t="s">
        <v>46</v>
      </c>
      <c r="U338" s="108" t="s">
        <v>46</v>
      </c>
      <c r="V338" s="108" t="s">
        <v>46</v>
      </c>
      <c r="W338" s="108" t="s">
        <v>46</v>
      </c>
      <c r="X338" s="108" t="s">
        <v>46</v>
      </c>
      <c r="Y338" s="108" t="s">
        <v>46</v>
      </c>
      <c r="Z338" s="108" t="s">
        <v>46</v>
      </c>
      <c r="AA338" s="108" t="s">
        <v>46</v>
      </c>
      <c r="AB338" s="108" t="s">
        <v>46</v>
      </c>
      <c r="AC338" s="108">
        <v>80</v>
      </c>
      <c r="AD338" s="108" t="s">
        <v>46</v>
      </c>
      <c r="AE338" s="108" t="s">
        <v>46</v>
      </c>
      <c r="AF338" s="108" t="s">
        <v>46</v>
      </c>
      <c r="AG338" s="108" t="s">
        <v>83</v>
      </c>
    </row>
    <row r="339" spans="1:42">
      <c r="A339" s="108" t="s">
        <v>184</v>
      </c>
      <c r="B339" s="108">
        <v>2000</v>
      </c>
      <c r="C339" s="110" t="s">
        <v>438</v>
      </c>
      <c r="D339" s="108" t="s">
        <v>4530</v>
      </c>
      <c r="E339" s="108" t="s">
        <v>82</v>
      </c>
      <c r="F339" s="108"/>
      <c r="G339" s="117" t="s">
        <v>46</v>
      </c>
      <c r="H339" s="117" t="s">
        <v>46</v>
      </c>
      <c r="I339" s="117" t="s">
        <v>46</v>
      </c>
      <c r="J339" s="117" t="s">
        <v>46</v>
      </c>
      <c r="K339" s="117" t="s">
        <v>46</v>
      </c>
      <c r="L339" s="108">
        <v>40</v>
      </c>
      <c r="M339" s="108" t="s">
        <v>46</v>
      </c>
      <c r="N339" s="108" t="s">
        <v>46</v>
      </c>
      <c r="O339" s="108" t="s">
        <v>46</v>
      </c>
      <c r="P339" s="108" t="s">
        <v>46</v>
      </c>
      <c r="Q339" s="108" t="s">
        <v>46</v>
      </c>
      <c r="R339" s="108" t="s">
        <v>46</v>
      </c>
      <c r="S339" s="108" t="s">
        <v>46</v>
      </c>
      <c r="T339" s="108" t="s">
        <v>46</v>
      </c>
      <c r="U339" s="108" t="s">
        <v>46</v>
      </c>
      <c r="V339" s="108" t="s">
        <v>46</v>
      </c>
      <c r="W339" s="108" t="s">
        <v>46</v>
      </c>
      <c r="X339" s="108" t="s">
        <v>46</v>
      </c>
      <c r="Y339" s="108" t="s">
        <v>46</v>
      </c>
      <c r="Z339" s="108" t="s">
        <v>46</v>
      </c>
      <c r="AA339" s="108" t="s">
        <v>46</v>
      </c>
      <c r="AB339" s="108" t="s">
        <v>46</v>
      </c>
      <c r="AC339" s="108" t="s">
        <v>46</v>
      </c>
      <c r="AD339" s="108" t="s">
        <v>46</v>
      </c>
      <c r="AE339" s="108" t="s">
        <v>46</v>
      </c>
      <c r="AF339" s="108" t="s">
        <v>46</v>
      </c>
      <c r="AG339" s="108" t="s">
        <v>46</v>
      </c>
    </row>
    <row r="340" spans="1:42">
      <c r="A340" s="108" t="s">
        <v>184</v>
      </c>
      <c r="B340" s="108">
        <v>2003</v>
      </c>
      <c r="C340" s="110" t="s">
        <v>185</v>
      </c>
      <c r="D340" s="108" t="s">
        <v>4530</v>
      </c>
      <c r="E340" s="108" t="s">
        <v>82</v>
      </c>
      <c r="F340" s="108"/>
      <c r="G340" s="117" t="s">
        <v>46</v>
      </c>
      <c r="H340" s="117" t="s">
        <v>46</v>
      </c>
      <c r="I340" s="117" t="s">
        <v>46</v>
      </c>
      <c r="J340" s="117" t="s">
        <v>46</v>
      </c>
      <c r="K340" s="117" t="s">
        <v>46</v>
      </c>
      <c r="L340" s="108">
        <v>40</v>
      </c>
      <c r="M340" s="108" t="s">
        <v>46</v>
      </c>
      <c r="N340" s="108" t="s">
        <v>46</v>
      </c>
      <c r="O340" s="108" t="s">
        <v>46</v>
      </c>
      <c r="P340" s="108" t="s">
        <v>46</v>
      </c>
      <c r="Q340" s="108" t="s">
        <v>46</v>
      </c>
      <c r="R340" s="108" t="s">
        <v>46</v>
      </c>
      <c r="S340" s="108" t="s">
        <v>46</v>
      </c>
      <c r="T340" s="108" t="s">
        <v>46</v>
      </c>
      <c r="U340" s="108" t="s">
        <v>46</v>
      </c>
      <c r="V340" s="108" t="s">
        <v>46</v>
      </c>
      <c r="W340" s="108" t="s">
        <v>46</v>
      </c>
      <c r="X340" s="108" t="s">
        <v>46</v>
      </c>
      <c r="Y340" s="108" t="s">
        <v>46</v>
      </c>
      <c r="Z340" s="108" t="s">
        <v>46</v>
      </c>
      <c r="AA340" s="108" t="s">
        <v>46</v>
      </c>
      <c r="AB340" s="108" t="s">
        <v>46</v>
      </c>
      <c r="AC340" s="108" t="s">
        <v>46</v>
      </c>
      <c r="AD340" s="108" t="s">
        <v>46</v>
      </c>
      <c r="AE340" s="108" t="s">
        <v>46</v>
      </c>
      <c r="AF340" s="108" t="s">
        <v>46</v>
      </c>
      <c r="AG340" s="108" t="s">
        <v>46</v>
      </c>
    </row>
    <row r="341" spans="1:42">
      <c r="A341" s="109" t="s">
        <v>439</v>
      </c>
      <c r="B341" s="109">
        <v>2018</v>
      </c>
      <c r="C341" s="116" t="s">
        <v>440</v>
      </c>
      <c r="D341" s="108" t="s">
        <v>4530</v>
      </c>
      <c r="E341" s="109" t="s">
        <v>441</v>
      </c>
      <c r="G341" s="117" t="s">
        <v>46</v>
      </c>
      <c r="H341" s="117" t="s">
        <v>46</v>
      </c>
      <c r="I341" s="117" t="s">
        <v>46</v>
      </c>
      <c r="J341" s="117" t="s">
        <v>46</v>
      </c>
      <c r="K341" s="117" t="s">
        <v>46</v>
      </c>
      <c r="L341" s="108" t="s">
        <v>46</v>
      </c>
      <c r="M341" s="108" t="s">
        <v>46</v>
      </c>
      <c r="N341" s="108" t="s">
        <v>46</v>
      </c>
      <c r="O341" s="108" t="s">
        <v>46</v>
      </c>
      <c r="P341" s="108" t="s">
        <v>46</v>
      </c>
      <c r="Q341" s="108" t="s">
        <v>46</v>
      </c>
      <c r="R341" s="108" t="s">
        <v>46</v>
      </c>
      <c r="S341" s="108" t="s">
        <v>46</v>
      </c>
      <c r="T341" s="108" t="s">
        <v>46</v>
      </c>
      <c r="U341" s="108" t="s">
        <v>46</v>
      </c>
      <c r="V341" s="108" t="s">
        <v>46</v>
      </c>
      <c r="W341" s="108" t="s">
        <v>46</v>
      </c>
      <c r="X341" s="108" t="s">
        <v>46</v>
      </c>
      <c r="Y341" s="108" t="s">
        <v>46</v>
      </c>
      <c r="Z341" s="108" t="s">
        <v>46</v>
      </c>
      <c r="AA341" s="108" t="s">
        <v>46</v>
      </c>
      <c r="AB341" s="108" t="s">
        <v>46</v>
      </c>
      <c r="AC341" s="108" t="s">
        <v>46</v>
      </c>
      <c r="AD341" s="109" t="s">
        <v>442</v>
      </c>
      <c r="AE341" s="108" t="s">
        <v>46</v>
      </c>
      <c r="AF341" s="108" t="s">
        <v>46</v>
      </c>
      <c r="AG341" s="108" t="s">
        <v>46</v>
      </c>
    </row>
    <row r="342" spans="1:42">
      <c r="A342" s="108" t="s">
        <v>143</v>
      </c>
      <c r="B342" s="108">
        <v>2013</v>
      </c>
      <c r="C342" s="110" t="s">
        <v>144</v>
      </c>
      <c r="D342" s="108" t="s">
        <v>4530</v>
      </c>
      <c r="E342" s="108" t="s">
        <v>82</v>
      </c>
      <c r="F342" s="108"/>
      <c r="G342" s="117" t="s">
        <v>46</v>
      </c>
      <c r="H342" s="117" t="s">
        <v>46</v>
      </c>
      <c r="I342" s="117" t="s">
        <v>443</v>
      </c>
      <c r="J342" s="117" t="s">
        <v>427</v>
      </c>
      <c r="K342" s="117">
        <v>1100</v>
      </c>
      <c r="L342" s="108" t="s">
        <v>46</v>
      </c>
      <c r="M342" s="108" t="s">
        <v>46</v>
      </c>
      <c r="N342" s="108" t="s">
        <v>46</v>
      </c>
      <c r="O342" s="108" t="s">
        <v>46</v>
      </c>
      <c r="P342" s="108" t="s">
        <v>46</v>
      </c>
      <c r="Q342" s="108" t="s">
        <v>46</v>
      </c>
      <c r="R342" s="108" t="s">
        <v>46</v>
      </c>
      <c r="S342" s="108" t="s">
        <v>46</v>
      </c>
      <c r="T342" s="108" t="s">
        <v>46</v>
      </c>
      <c r="U342" s="108" t="s">
        <v>46</v>
      </c>
      <c r="V342" s="108" t="s">
        <v>46</v>
      </c>
      <c r="W342" s="108" t="s">
        <v>46</v>
      </c>
      <c r="X342" s="108" t="s">
        <v>46</v>
      </c>
      <c r="Y342" s="108" t="s">
        <v>46</v>
      </c>
      <c r="Z342" s="108" t="s">
        <v>46</v>
      </c>
      <c r="AA342" s="108" t="s">
        <v>46</v>
      </c>
      <c r="AB342" s="108" t="s">
        <v>46</v>
      </c>
      <c r="AC342" s="108" t="s">
        <v>46</v>
      </c>
      <c r="AD342" s="108" t="s">
        <v>46</v>
      </c>
      <c r="AE342" s="108" t="s">
        <v>46</v>
      </c>
      <c r="AF342" s="108" t="s">
        <v>46</v>
      </c>
      <c r="AG342" s="108" t="s">
        <v>46</v>
      </c>
    </row>
    <row r="343" spans="1:42">
      <c r="A343" s="108" t="s">
        <v>191</v>
      </c>
      <c r="B343" s="108">
        <v>2019</v>
      </c>
      <c r="C343" s="108" t="s">
        <v>444</v>
      </c>
      <c r="D343" s="108" t="s">
        <v>4530</v>
      </c>
      <c r="E343" s="108" t="s">
        <v>82</v>
      </c>
      <c r="F343" s="108"/>
      <c r="G343" s="117" t="s">
        <v>46</v>
      </c>
      <c r="H343" s="117" t="s">
        <v>193</v>
      </c>
      <c r="I343" s="117" t="s">
        <v>445</v>
      </c>
      <c r="J343" s="117" t="s">
        <v>46</v>
      </c>
      <c r="K343" s="117" t="s">
        <v>46</v>
      </c>
      <c r="L343" s="108">
        <v>45</v>
      </c>
      <c r="M343" s="108" t="s">
        <v>46</v>
      </c>
      <c r="N343" s="108" t="s">
        <v>46</v>
      </c>
      <c r="O343" s="108" t="s">
        <v>46</v>
      </c>
      <c r="P343" s="108" t="s">
        <v>46</v>
      </c>
      <c r="Q343" s="108" t="s">
        <v>46</v>
      </c>
      <c r="R343" s="108" t="s">
        <v>46</v>
      </c>
      <c r="S343" s="108" t="s">
        <v>46</v>
      </c>
      <c r="T343" s="108" t="s">
        <v>46</v>
      </c>
      <c r="U343" s="108" t="s">
        <v>46</v>
      </c>
      <c r="V343" s="108" t="s">
        <v>46</v>
      </c>
      <c r="W343" s="108" t="s">
        <v>46</v>
      </c>
      <c r="X343" s="108" t="s">
        <v>46</v>
      </c>
      <c r="Y343" s="108" t="s">
        <v>46</v>
      </c>
      <c r="Z343" s="108" t="s">
        <v>46</v>
      </c>
      <c r="AA343" s="108" t="s">
        <v>46</v>
      </c>
      <c r="AB343" s="108" t="s">
        <v>46</v>
      </c>
      <c r="AC343" s="108" t="s">
        <v>46</v>
      </c>
      <c r="AD343" s="108" t="s">
        <v>46</v>
      </c>
      <c r="AE343" s="108" t="s">
        <v>46</v>
      </c>
      <c r="AF343" s="108" t="s">
        <v>46</v>
      </c>
      <c r="AG343" s="108" t="s">
        <v>46</v>
      </c>
    </row>
    <row r="344" spans="1:42">
      <c r="A344" s="108" t="s">
        <v>446</v>
      </c>
      <c r="B344" s="108">
        <v>2011</v>
      </c>
      <c r="C344" s="108" t="s">
        <v>46</v>
      </c>
      <c r="D344" s="108" t="s">
        <v>4530</v>
      </c>
      <c r="E344" s="108" t="s">
        <v>82</v>
      </c>
      <c r="F344" s="108"/>
      <c r="G344" s="117" t="s">
        <v>46</v>
      </c>
      <c r="H344" s="117" t="s">
        <v>46</v>
      </c>
      <c r="I344" s="117" t="s">
        <v>46</v>
      </c>
      <c r="J344" s="117" t="s">
        <v>46</v>
      </c>
      <c r="K344" s="117" t="s">
        <v>46</v>
      </c>
      <c r="L344" s="108" t="s">
        <v>46</v>
      </c>
      <c r="M344" s="108" t="s">
        <v>447</v>
      </c>
      <c r="N344" s="108" t="s">
        <v>46</v>
      </c>
      <c r="O344" s="108" t="s">
        <v>46</v>
      </c>
      <c r="P344" s="108" t="s">
        <v>46</v>
      </c>
      <c r="Q344" s="108" t="s">
        <v>46</v>
      </c>
      <c r="R344" s="108" t="s">
        <v>46</v>
      </c>
      <c r="S344" s="108" t="s">
        <v>46</v>
      </c>
      <c r="T344" s="108" t="s">
        <v>46</v>
      </c>
      <c r="U344" s="108" t="s">
        <v>46</v>
      </c>
      <c r="V344" s="108" t="s">
        <v>46</v>
      </c>
      <c r="W344" s="108" t="s">
        <v>46</v>
      </c>
      <c r="X344" s="108" t="s">
        <v>46</v>
      </c>
      <c r="Y344" s="108" t="s">
        <v>46</v>
      </c>
      <c r="Z344" s="108" t="s">
        <v>46</v>
      </c>
      <c r="AA344" s="108" t="s">
        <v>46</v>
      </c>
      <c r="AB344" s="108" t="s">
        <v>46</v>
      </c>
      <c r="AC344" s="108" t="s">
        <v>46</v>
      </c>
      <c r="AD344" s="108" t="s">
        <v>46</v>
      </c>
      <c r="AE344" s="108" t="s">
        <v>46</v>
      </c>
      <c r="AF344" s="108" t="s">
        <v>46</v>
      </c>
      <c r="AG344" s="108" t="s">
        <v>46</v>
      </c>
    </row>
    <row r="345" spans="1:42">
      <c r="A345" s="108" t="s">
        <v>448</v>
      </c>
      <c r="B345" s="108">
        <v>2013</v>
      </c>
      <c r="C345" s="110" t="s">
        <v>449</v>
      </c>
      <c r="D345" s="108" t="s">
        <v>4530</v>
      </c>
      <c r="E345" s="108" t="s">
        <v>82</v>
      </c>
      <c r="F345" s="108"/>
      <c r="G345" s="117" t="s">
        <v>46</v>
      </c>
      <c r="H345" s="117" t="s">
        <v>46</v>
      </c>
      <c r="I345" s="117" t="s">
        <v>46</v>
      </c>
      <c r="J345" s="117" t="s">
        <v>46</v>
      </c>
      <c r="K345" s="117" t="s">
        <v>46</v>
      </c>
      <c r="L345" s="108" t="s">
        <v>46</v>
      </c>
      <c r="M345" s="108" t="s">
        <v>450</v>
      </c>
      <c r="N345" s="108" t="s">
        <v>46</v>
      </c>
      <c r="O345" s="108" t="s">
        <v>46</v>
      </c>
      <c r="P345" s="108" t="s">
        <v>46</v>
      </c>
      <c r="Q345" s="108" t="s">
        <v>46</v>
      </c>
      <c r="R345" s="108" t="s">
        <v>46</v>
      </c>
      <c r="S345" s="108" t="s">
        <v>46</v>
      </c>
      <c r="T345" s="108" t="s">
        <v>46</v>
      </c>
      <c r="U345" s="108" t="s">
        <v>46</v>
      </c>
      <c r="V345" s="108" t="s">
        <v>46</v>
      </c>
      <c r="W345" s="108" t="s">
        <v>46</v>
      </c>
      <c r="X345" s="108" t="s">
        <v>46</v>
      </c>
      <c r="Y345" s="108" t="s">
        <v>46</v>
      </c>
      <c r="Z345" s="108" t="s">
        <v>46</v>
      </c>
      <c r="AA345" s="108" t="s">
        <v>46</v>
      </c>
      <c r="AB345" s="108" t="s">
        <v>46</v>
      </c>
      <c r="AC345" s="108" t="s">
        <v>46</v>
      </c>
      <c r="AD345" s="108" t="s">
        <v>46</v>
      </c>
      <c r="AE345" s="108" t="s">
        <v>46</v>
      </c>
      <c r="AF345" s="108" t="s">
        <v>46</v>
      </c>
      <c r="AG345" s="108" t="s">
        <v>46</v>
      </c>
    </row>
    <row r="346" spans="1:42">
      <c r="A346" s="108" t="s">
        <v>195</v>
      </c>
      <c r="B346" s="108">
        <v>2019</v>
      </c>
      <c r="C346" s="110" t="s">
        <v>196</v>
      </c>
      <c r="D346" s="108" t="s">
        <v>4530</v>
      </c>
      <c r="E346" s="108" t="s">
        <v>82</v>
      </c>
      <c r="F346" s="108"/>
      <c r="G346" s="117" t="s">
        <v>46</v>
      </c>
      <c r="H346" s="117" t="s">
        <v>46</v>
      </c>
      <c r="I346" s="117" t="s">
        <v>46</v>
      </c>
      <c r="J346" s="117" t="s">
        <v>46</v>
      </c>
      <c r="K346" s="117" t="s">
        <v>46</v>
      </c>
      <c r="L346" s="108" t="s">
        <v>46</v>
      </c>
      <c r="M346" s="108" t="s">
        <v>451</v>
      </c>
      <c r="N346" s="108" t="s">
        <v>46</v>
      </c>
      <c r="O346" s="108" t="s">
        <v>46</v>
      </c>
      <c r="P346" s="108" t="s">
        <v>46</v>
      </c>
      <c r="Q346" s="108" t="s">
        <v>46</v>
      </c>
      <c r="R346" s="108" t="s">
        <v>46</v>
      </c>
      <c r="S346" s="108" t="s">
        <v>46</v>
      </c>
      <c r="T346" s="108" t="s">
        <v>46</v>
      </c>
      <c r="U346" s="108" t="s">
        <v>46</v>
      </c>
      <c r="V346" s="108" t="s">
        <v>46</v>
      </c>
      <c r="W346" s="108" t="s">
        <v>46</v>
      </c>
      <c r="X346" s="108" t="s">
        <v>46</v>
      </c>
      <c r="Y346" s="108" t="s">
        <v>46</v>
      </c>
      <c r="Z346" s="108" t="s">
        <v>46</v>
      </c>
      <c r="AA346" s="108" t="s">
        <v>46</v>
      </c>
      <c r="AB346" s="108" t="s">
        <v>46</v>
      </c>
      <c r="AC346" s="108" t="s">
        <v>46</v>
      </c>
      <c r="AD346" s="108" t="s">
        <v>46</v>
      </c>
      <c r="AE346" s="108" t="s">
        <v>46</v>
      </c>
      <c r="AF346" s="108" t="s">
        <v>46</v>
      </c>
      <c r="AG346" s="108" t="s">
        <v>46</v>
      </c>
    </row>
    <row r="347" spans="1:42">
      <c r="A347" s="108" t="s">
        <v>452</v>
      </c>
      <c r="B347" s="108">
        <v>2014</v>
      </c>
      <c r="C347" s="110" t="s">
        <v>453</v>
      </c>
      <c r="D347" s="108" t="s">
        <v>4530</v>
      </c>
      <c r="E347" s="108" t="s">
        <v>82</v>
      </c>
      <c r="F347" s="108"/>
      <c r="G347" s="117" t="s">
        <v>46</v>
      </c>
      <c r="H347" s="117" t="s">
        <v>408</v>
      </c>
      <c r="I347" s="117" t="s">
        <v>454</v>
      </c>
      <c r="J347" s="117" t="s">
        <v>46</v>
      </c>
      <c r="K347" s="118">
        <v>9836869</v>
      </c>
      <c r="L347" s="108">
        <v>55</v>
      </c>
      <c r="M347" s="108" t="s">
        <v>455</v>
      </c>
      <c r="N347" s="108" t="s">
        <v>46</v>
      </c>
      <c r="O347" s="108" t="s">
        <v>46</v>
      </c>
      <c r="P347" s="108" t="s">
        <v>46</v>
      </c>
      <c r="Q347" s="108" t="s">
        <v>46</v>
      </c>
      <c r="R347" s="108" t="s">
        <v>46</v>
      </c>
      <c r="S347" s="108" t="s">
        <v>46</v>
      </c>
      <c r="T347" s="108" t="s">
        <v>46</v>
      </c>
      <c r="U347" s="108" t="s">
        <v>46</v>
      </c>
      <c r="V347" s="108" t="s">
        <v>46</v>
      </c>
      <c r="W347" s="108" t="s">
        <v>46</v>
      </c>
      <c r="X347" s="108" t="s">
        <v>46</v>
      </c>
      <c r="Y347" s="108" t="s">
        <v>46</v>
      </c>
      <c r="Z347" s="108" t="s">
        <v>46</v>
      </c>
      <c r="AA347" s="108" t="s">
        <v>46</v>
      </c>
      <c r="AB347" s="108" t="s">
        <v>46</v>
      </c>
      <c r="AC347" s="108" t="s">
        <v>46</v>
      </c>
      <c r="AD347" s="108" t="s">
        <v>46</v>
      </c>
      <c r="AE347" s="108" t="s">
        <v>46</v>
      </c>
      <c r="AF347" s="108" t="s">
        <v>46</v>
      </c>
      <c r="AG347" s="108" t="s">
        <v>46</v>
      </c>
    </row>
    <row r="348" spans="1:42" s="127" customFormat="1">
      <c r="A348" s="129"/>
      <c r="B348" s="129"/>
      <c r="C348" s="128"/>
      <c r="D348" s="108" t="s">
        <v>4530</v>
      </c>
      <c r="E348" s="129"/>
      <c r="F348" s="127" t="s">
        <v>52</v>
      </c>
      <c r="G348" s="129"/>
      <c r="H348" s="129"/>
      <c r="I348" s="129"/>
      <c r="J348" s="129"/>
      <c r="K348" s="130"/>
      <c r="L348" s="129"/>
      <c r="M348" s="129"/>
      <c r="N348" s="129">
        <f>AVERAGE(N309:N347)</f>
        <v>30</v>
      </c>
      <c r="O348" s="129">
        <f t="shared" ref="O348:AG348" si="34">AVERAGE(O309:O347)</f>
        <v>83.666666666666671</v>
      </c>
      <c r="P348" s="129">
        <f t="shared" si="34"/>
        <v>88</v>
      </c>
      <c r="Q348" s="129" t="e">
        <f t="shared" si="34"/>
        <v>#DIV/0!</v>
      </c>
      <c r="R348" s="129" t="e">
        <f t="shared" si="34"/>
        <v>#DIV/0!</v>
      </c>
      <c r="S348" s="129">
        <f t="shared" si="34"/>
        <v>30</v>
      </c>
      <c r="T348" s="129" t="e">
        <f t="shared" si="34"/>
        <v>#DIV/0!</v>
      </c>
      <c r="U348" s="129">
        <f t="shared" si="34"/>
        <v>83.666666666666671</v>
      </c>
      <c r="V348" s="129">
        <f t="shared" si="34"/>
        <v>58</v>
      </c>
      <c r="W348" s="129" t="e">
        <f t="shared" si="34"/>
        <v>#DIV/0!</v>
      </c>
      <c r="X348" s="129" t="e">
        <f t="shared" si="34"/>
        <v>#DIV/0!</v>
      </c>
      <c r="Y348" s="129" t="e">
        <f t="shared" si="34"/>
        <v>#DIV/0!</v>
      </c>
      <c r="Z348" s="129" t="e">
        <f t="shared" si="34"/>
        <v>#DIV/0!</v>
      </c>
      <c r="AA348" s="129" t="e">
        <f t="shared" si="34"/>
        <v>#DIV/0!</v>
      </c>
      <c r="AB348" s="129">
        <f t="shared" si="34"/>
        <v>58</v>
      </c>
      <c r="AC348" s="129">
        <f t="shared" si="34"/>
        <v>77.5</v>
      </c>
      <c r="AD348" s="129" t="e">
        <f t="shared" si="34"/>
        <v>#DIV/0!</v>
      </c>
      <c r="AE348" s="129" t="e">
        <f t="shared" si="34"/>
        <v>#DIV/0!</v>
      </c>
      <c r="AF348" s="129" t="e">
        <f t="shared" si="34"/>
        <v>#DIV/0!</v>
      </c>
      <c r="AG348" s="129">
        <f t="shared" si="34"/>
        <v>88</v>
      </c>
    </row>
    <row r="349" spans="1:42" s="127" customFormat="1">
      <c r="A349" s="129"/>
      <c r="B349" s="129"/>
      <c r="C349" s="128"/>
      <c r="D349" s="108" t="s">
        <v>4530</v>
      </c>
      <c r="E349" s="129"/>
      <c r="F349" s="127" t="s">
        <v>53</v>
      </c>
      <c r="G349" s="129"/>
      <c r="H349" s="129"/>
      <c r="I349" s="129"/>
      <c r="J349" s="129"/>
      <c r="K349" s="130"/>
      <c r="L349" s="129"/>
      <c r="M349" s="129"/>
      <c r="N349" s="129">
        <f>STDEV((N309:N347))</f>
        <v>7.0710678118654755</v>
      </c>
      <c r="O349" s="129">
        <f t="shared" ref="O349:AG349" si="35">STDEV((O309:O347))</f>
        <v>1.5275252316519468</v>
      </c>
      <c r="P349" s="129" t="e">
        <f t="shared" si="35"/>
        <v>#DIV/0!</v>
      </c>
      <c r="Q349" s="129" t="e">
        <f t="shared" si="35"/>
        <v>#DIV/0!</v>
      </c>
      <c r="R349" s="129" t="e">
        <f t="shared" si="35"/>
        <v>#DIV/0!</v>
      </c>
      <c r="S349" s="129">
        <f t="shared" si="35"/>
        <v>7.0710678118654755</v>
      </c>
      <c r="T349" s="129" t="e">
        <f t="shared" si="35"/>
        <v>#DIV/0!</v>
      </c>
      <c r="U349" s="129">
        <f t="shared" si="35"/>
        <v>1.5275252316519468</v>
      </c>
      <c r="V349" s="129" t="e">
        <f t="shared" si="35"/>
        <v>#DIV/0!</v>
      </c>
      <c r="W349" s="129" t="e">
        <f t="shared" si="35"/>
        <v>#DIV/0!</v>
      </c>
      <c r="X349" s="129" t="e">
        <f t="shared" si="35"/>
        <v>#DIV/0!</v>
      </c>
      <c r="Y349" s="129" t="e">
        <f t="shared" si="35"/>
        <v>#DIV/0!</v>
      </c>
      <c r="Z349" s="129" t="e">
        <f t="shared" si="35"/>
        <v>#DIV/0!</v>
      </c>
      <c r="AA349" s="129" t="e">
        <f t="shared" si="35"/>
        <v>#DIV/0!</v>
      </c>
      <c r="AB349" s="129">
        <f t="shared" si="35"/>
        <v>59.396969619669989</v>
      </c>
      <c r="AC349" s="129">
        <f t="shared" si="35"/>
        <v>3.5355339059327378</v>
      </c>
      <c r="AD349" s="129" t="e">
        <f t="shared" si="35"/>
        <v>#DIV/0!</v>
      </c>
      <c r="AE349" s="129" t="e">
        <f t="shared" si="35"/>
        <v>#DIV/0!</v>
      </c>
      <c r="AF349" s="129" t="e">
        <f t="shared" si="35"/>
        <v>#DIV/0!</v>
      </c>
      <c r="AG349" s="129" t="e">
        <f t="shared" si="35"/>
        <v>#DIV/0!</v>
      </c>
    </row>
    <row r="350" spans="1:42" s="127" customFormat="1">
      <c r="A350" s="129"/>
      <c r="B350" s="129"/>
      <c r="C350" s="128"/>
      <c r="D350" s="108" t="s">
        <v>4530</v>
      </c>
      <c r="E350" s="129"/>
      <c r="F350" s="127" t="s">
        <v>55</v>
      </c>
      <c r="G350" s="129"/>
      <c r="H350" s="129"/>
      <c r="I350" s="129"/>
      <c r="J350" s="129"/>
      <c r="K350" s="130"/>
      <c r="L350" s="129"/>
      <c r="M350" s="129"/>
      <c r="N350" s="155">
        <f>AI350</f>
        <v>0.56060047527951229</v>
      </c>
      <c r="O350" s="155">
        <f>AN350-AI350</f>
        <v>0.42335136302558329</v>
      </c>
      <c r="P350" s="129"/>
      <c r="Q350" s="129"/>
      <c r="R350" s="129"/>
      <c r="S350" s="129"/>
      <c r="T350" s="129"/>
      <c r="U350" s="129"/>
      <c r="V350" s="155">
        <f>AK350-AI350</f>
        <v>0.43370376156028922</v>
      </c>
      <c r="W350" s="129"/>
      <c r="X350" s="129"/>
      <c r="Y350" s="129"/>
      <c r="Z350" s="129"/>
      <c r="AA350" s="129"/>
      <c r="AB350" s="129"/>
      <c r="AC350" s="129"/>
      <c r="AD350" s="129"/>
      <c r="AE350" s="129"/>
      <c r="AF350" s="129"/>
      <c r="AG350" s="129"/>
      <c r="AH350" s="144">
        <v>0</v>
      </c>
      <c r="AI350" s="135">
        <v>0.56060047527951229</v>
      </c>
      <c r="AJ350" s="135">
        <v>7.4211417900730513E-3</v>
      </c>
      <c r="AK350" s="135">
        <v>0.99430423683980151</v>
      </c>
      <c r="AL350" s="135">
        <v>5.6957631601987808E-3</v>
      </c>
      <c r="AM350" s="135">
        <v>2.2037689388051174E-2</v>
      </c>
      <c r="AN350" s="135">
        <v>0.98395183830509558</v>
      </c>
      <c r="AO350" s="135">
        <v>1.6048161694904913E-2</v>
      </c>
      <c r="AP350" s="136">
        <f>IF(ISERROR(INDEX([1]biowin!$J:$J,MATCH(#REF!,[1]biowin!$A:$A,0))),-1,INDEX([1]biowin!$J:$J,MATCH(#REF!,[1]biowin!$A:$A,0)))</f>
        <v>-1</v>
      </c>
    </row>
    <row r="351" spans="1:42" s="127" customFormat="1">
      <c r="A351" s="129"/>
      <c r="B351" s="129"/>
      <c r="C351" s="128"/>
      <c r="D351" s="108" t="s">
        <v>4530</v>
      </c>
      <c r="E351" s="129"/>
      <c r="F351" s="127" t="s">
        <v>56</v>
      </c>
      <c r="G351" s="129"/>
      <c r="H351" s="129"/>
      <c r="I351" s="129"/>
      <c r="J351" s="129"/>
      <c r="K351" s="130"/>
      <c r="L351" s="129"/>
      <c r="M351" s="129"/>
      <c r="N351" s="129">
        <f>N348</f>
        <v>30</v>
      </c>
      <c r="O351" s="129">
        <f>O348</f>
        <v>83.666666666666671</v>
      </c>
      <c r="P351" s="129"/>
      <c r="Q351" s="129"/>
      <c r="R351" s="129"/>
      <c r="S351" s="129"/>
      <c r="T351" s="129"/>
      <c r="U351" s="129"/>
      <c r="V351" s="129">
        <f>O351</f>
        <v>83.666666666666671</v>
      </c>
      <c r="W351" s="129">
        <f>O351</f>
        <v>83.666666666666671</v>
      </c>
      <c r="X351" s="129"/>
      <c r="Y351" s="129"/>
      <c r="Z351" s="129"/>
      <c r="AA351" s="129"/>
      <c r="AB351" s="129"/>
      <c r="AC351" s="129"/>
      <c r="AD351" s="129"/>
      <c r="AE351" s="129"/>
      <c r="AF351" s="129"/>
      <c r="AG351" s="129"/>
      <c r="AH351" s="144"/>
      <c r="AI351" s="135"/>
      <c r="AJ351" s="135"/>
      <c r="AK351" s="135"/>
      <c r="AL351" s="135"/>
      <c r="AM351" s="135"/>
      <c r="AN351" s="135"/>
      <c r="AO351" s="135"/>
      <c r="AP351" s="136"/>
    </row>
    <row r="352" spans="1:42">
      <c r="A352" s="109" t="s">
        <v>241</v>
      </c>
      <c r="B352" s="109">
        <v>2013</v>
      </c>
      <c r="C352" s="110" t="s">
        <v>242</v>
      </c>
      <c r="D352" s="109" t="s">
        <v>4531</v>
      </c>
      <c r="E352" s="109" t="s">
        <v>63</v>
      </c>
      <c r="G352" s="117" t="s">
        <v>46</v>
      </c>
      <c r="H352" s="117" t="s">
        <v>46</v>
      </c>
      <c r="I352" s="117" t="s">
        <v>46</v>
      </c>
      <c r="J352" s="117" t="s">
        <v>46</v>
      </c>
      <c r="K352" s="117" t="s">
        <v>46</v>
      </c>
      <c r="L352" s="108" t="s">
        <v>46</v>
      </c>
      <c r="M352" s="108" t="s">
        <v>46</v>
      </c>
      <c r="N352" s="109">
        <v>10</v>
      </c>
      <c r="O352" s="108" t="s">
        <v>46</v>
      </c>
      <c r="P352" s="108" t="s">
        <v>46</v>
      </c>
      <c r="Q352" s="108" t="s">
        <v>46</v>
      </c>
      <c r="R352" s="108" t="s">
        <v>46</v>
      </c>
      <c r="S352" s="109">
        <v>10</v>
      </c>
      <c r="T352" s="108" t="s">
        <v>46</v>
      </c>
      <c r="U352" s="108" t="s">
        <v>46</v>
      </c>
      <c r="V352" s="108" t="s">
        <v>46</v>
      </c>
      <c r="W352" s="108" t="s">
        <v>46</v>
      </c>
      <c r="X352" s="108" t="s">
        <v>46</v>
      </c>
      <c r="Y352" s="108" t="s">
        <v>46</v>
      </c>
      <c r="Z352" s="108" t="s">
        <v>46</v>
      </c>
      <c r="AA352" s="108" t="s">
        <v>46</v>
      </c>
      <c r="AB352" s="108" t="s">
        <v>46</v>
      </c>
      <c r="AC352" s="108" t="s">
        <v>46</v>
      </c>
      <c r="AD352" s="108" t="s">
        <v>46</v>
      </c>
      <c r="AE352" s="108" t="s">
        <v>46</v>
      </c>
      <c r="AF352" s="108" t="s">
        <v>46</v>
      </c>
      <c r="AG352" s="108" t="s">
        <v>46</v>
      </c>
    </row>
    <row r="353" spans="1:42">
      <c r="A353" s="109" t="s">
        <v>241</v>
      </c>
      <c r="B353" s="109">
        <v>2013</v>
      </c>
      <c r="C353" s="110" t="s">
        <v>242</v>
      </c>
      <c r="D353" s="109" t="s">
        <v>4531</v>
      </c>
      <c r="E353" s="109" t="s">
        <v>63</v>
      </c>
      <c r="G353" s="117" t="s">
        <v>46</v>
      </c>
      <c r="H353" s="117" t="s">
        <v>46</v>
      </c>
      <c r="I353" s="117" t="s">
        <v>46</v>
      </c>
      <c r="J353" s="117" t="s">
        <v>46</v>
      </c>
      <c r="K353" s="117" t="s">
        <v>46</v>
      </c>
      <c r="L353" s="108" t="s">
        <v>46</v>
      </c>
      <c r="M353" s="108" t="s">
        <v>46</v>
      </c>
      <c r="N353" s="108" t="s">
        <v>46</v>
      </c>
      <c r="O353" s="108" t="s">
        <v>46</v>
      </c>
      <c r="P353" s="108" t="s">
        <v>46</v>
      </c>
      <c r="Q353" s="108" t="s">
        <v>46</v>
      </c>
      <c r="R353" s="108" t="s">
        <v>46</v>
      </c>
      <c r="S353" s="108" t="s">
        <v>46</v>
      </c>
      <c r="T353" s="108" t="s">
        <v>46</v>
      </c>
      <c r="U353" s="108" t="s">
        <v>46</v>
      </c>
      <c r="V353" s="108" t="s">
        <v>46</v>
      </c>
      <c r="W353" s="109">
        <v>40</v>
      </c>
      <c r="X353" s="108" t="s">
        <v>46</v>
      </c>
      <c r="Y353" s="108" t="s">
        <v>46</v>
      </c>
      <c r="Z353" s="108" t="s">
        <v>46</v>
      </c>
      <c r="AA353" s="108" t="s">
        <v>46</v>
      </c>
      <c r="AB353" s="108" t="s">
        <v>46</v>
      </c>
      <c r="AC353" s="108" t="s">
        <v>46</v>
      </c>
      <c r="AD353" s="108" t="s">
        <v>46</v>
      </c>
      <c r="AE353" s="108" t="s">
        <v>46</v>
      </c>
      <c r="AF353" s="108" t="s">
        <v>46</v>
      </c>
      <c r="AG353" s="108" t="s">
        <v>46</v>
      </c>
    </row>
    <row r="354" spans="1:42" s="127" customFormat="1">
      <c r="C354" s="128"/>
      <c r="D354" s="109" t="s">
        <v>4531</v>
      </c>
      <c r="F354" s="127" t="s">
        <v>52</v>
      </c>
      <c r="G354" s="129"/>
      <c r="H354" s="129"/>
      <c r="I354" s="129"/>
      <c r="J354" s="129"/>
      <c r="K354" s="129"/>
      <c r="L354" s="129"/>
      <c r="M354" s="129"/>
      <c r="N354" s="129">
        <f>AVERAGE(N352:N353)</f>
        <v>10</v>
      </c>
      <c r="O354" s="129"/>
      <c r="P354" s="129"/>
      <c r="Q354" s="129"/>
      <c r="R354" s="129"/>
      <c r="S354" s="129"/>
      <c r="T354" s="129"/>
      <c r="U354" s="129"/>
      <c r="V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</row>
    <row r="355" spans="1:42" s="127" customFormat="1">
      <c r="C355" s="128"/>
      <c r="D355" s="109" t="s">
        <v>4531</v>
      </c>
      <c r="F355" s="127" t="s">
        <v>53</v>
      </c>
      <c r="G355" s="129"/>
      <c r="H355" s="129"/>
      <c r="I355" s="129"/>
      <c r="J355" s="129"/>
      <c r="K355" s="129"/>
      <c r="L355" s="129"/>
      <c r="M355" s="129"/>
      <c r="N355" s="129" t="e">
        <f>STDEV((N352:N353))</f>
        <v>#DIV/0!</v>
      </c>
      <c r="O355" s="129"/>
      <c r="P355" s="129"/>
      <c r="Q355" s="129"/>
      <c r="R355" s="129"/>
      <c r="S355" s="129"/>
      <c r="T355" s="129"/>
      <c r="U355" s="129"/>
      <c r="V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</row>
    <row r="356" spans="1:42" s="127" customFormat="1">
      <c r="C356" s="128"/>
      <c r="D356" s="109" t="s">
        <v>4531</v>
      </c>
      <c r="F356" s="127" t="s">
        <v>55</v>
      </c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X356" s="129"/>
      <c r="Y356" s="129"/>
      <c r="Z356" s="129"/>
      <c r="AA356" s="129"/>
      <c r="AB356" s="129"/>
      <c r="AC356" s="129"/>
      <c r="AD356" s="129"/>
      <c r="AE356" s="129"/>
      <c r="AF356" s="129"/>
      <c r="AG356" s="129"/>
      <c r="AI356" s="127" t="s">
        <v>74</v>
      </c>
    </row>
    <row r="357" spans="1:42" s="127" customFormat="1">
      <c r="C357" s="128"/>
      <c r="D357" s="109" t="s">
        <v>4531</v>
      </c>
      <c r="F357" s="127" t="s">
        <v>56</v>
      </c>
      <c r="G357" s="129"/>
      <c r="H357" s="129"/>
      <c r="I357" s="129"/>
      <c r="J357" s="129"/>
      <c r="K357" s="129"/>
      <c r="L357" s="129"/>
      <c r="M357" s="129"/>
      <c r="N357" s="129">
        <v>10</v>
      </c>
      <c r="O357" s="156" t="s">
        <v>75</v>
      </c>
      <c r="P357" s="156"/>
      <c r="Q357" s="156"/>
      <c r="R357" s="156"/>
      <c r="S357" s="156"/>
      <c r="T357" s="156"/>
      <c r="U357" s="156"/>
      <c r="V357" s="156" t="s">
        <v>75</v>
      </c>
      <c r="W357" s="158" t="s">
        <v>75</v>
      </c>
      <c r="X357" s="129"/>
      <c r="Y357" s="129"/>
      <c r="Z357" s="129"/>
      <c r="AA357" s="129"/>
      <c r="AB357" s="129"/>
      <c r="AC357" s="129"/>
      <c r="AD357" s="129"/>
      <c r="AE357" s="129"/>
      <c r="AF357" s="129"/>
      <c r="AG357" s="129"/>
    </row>
    <row r="358" spans="1:42">
      <c r="A358" s="108" t="s">
        <v>457</v>
      </c>
      <c r="B358" s="108">
        <v>2019</v>
      </c>
      <c r="C358" s="110" t="s">
        <v>458</v>
      </c>
      <c r="D358" s="108" t="s">
        <v>4532</v>
      </c>
      <c r="E358" s="108" t="s">
        <v>82</v>
      </c>
      <c r="F358" s="108"/>
      <c r="G358" s="117" t="s">
        <v>83</v>
      </c>
      <c r="H358" s="117" t="s">
        <v>83</v>
      </c>
      <c r="I358" s="117" t="s">
        <v>460</v>
      </c>
      <c r="J358" s="121">
        <v>1278775</v>
      </c>
      <c r="K358" s="117" t="s">
        <v>461</v>
      </c>
      <c r="L358" s="108" t="s">
        <v>83</v>
      </c>
      <c r="M358" s="108" t="s">
        <v>83</v>
      </c>
      <c r="N358" s="108"/>
      <c r="O358" s="108" t="s">
        <v>46</v>
      </c>
      <c r="P358" s="108" t="s">
        <v>83</v>
      </c>
      <c r="Q358" s="108" t="s">
        <v>46</v>
      </c>
      <c r="R358" s="108" t="s">
        <v>46</v>
      </c>
      <c r="S358" s="108" t="s">
        <v>83</v>
      </c>
      <c r="T358" s="108" t="s">
        <v>46</v>
      </c>
      <c r="U358" s="108" t="s">
        <v>46</v>
      </c>
      <c r="V358" s="108" t="s">
        <v>83</v>
      </c>
      <c r="W358" s="108" t="s">
        <v>83</v>
      </c>
      <c r="X358" s="108" t="s">
        <v>83</v>
      </c>
      <c r="Y358" s="108" t="s">
        <v>83</v>
      </c>
      <c r="Z358" s="108" t="s">
        <v>83</v>
      </c>
      <c r="AA358" s="108" t="s">
        <v>83</v>
      </c>
      <c r="AB358" s="108" t="s">
        <v>83</v>
      </c>
      <c r="AC358" s="108" t="s">
        <v>83</v>
      </c>
      <c r="AD358" s="108" t="s">
        <v>83</v>
      </c>
      <c r="AE358" s="108" t="s">
        <v>83</v>
      </c>
      <c r="AF358" s="108" t="s">
        <v>83</v>
      </c>
      <c r="AG358" s="108" t="s">
        <v>83</v>
      </c>
    </row>
    <row r="359" spans="1:42">
      <c r="A359" s="108" t="s">
        <v>457</v>
      </c>
      <c r="B359" s="108">
        <v>2019</v>
      </c>
      <c r="C359" s="110" t="s">
        <v>458</v>
      </c>
      <c r="D359" s="108" t="s">
        <v>4532</v>
      </c>
      <c r="E359" s="108" t="s">
        <v>82</v>
      </c>
      <c r="F359" s="108"/>
      <c r="G359" s="117" t="s">
        <v>83</v>
      </c>
      <c r="H359" s="117" t="s">
        <v>83</v>
      </c>
      <c r="I359" s="117" t="s">
        <v>462</v>
      </c>
      <c r="J359" s="121">
        <v>7305936</v>
      </c>
      <c r="K359" s="118">
        <v>7305936</v>
      </c>
      <c r="L359" s="108" t="s">
        <v>83</v>
      </c>
      <c r="M359" s="108" t="s">
        <v>463</v>
      </c>
      <c r="N359" s="108" t="s">
        <v>83</v>
      </c>
      <c r="O359" s="108" t="s">
        <v>46</v>
      </c>
      <c r="P359" s="108" t="s">
        <v>83</v>
      </c>
      <c r="Q359" s="108" t="s">
        <v>46</v>
      </c>
      <c r="R359" s="108" t="s">
        <v>46</v>
      </c>
      <c r="S359" s="108" t="s">
        <v>83</v>
      </c>
      <c r="T359" s="108" t="s">
        <v>46</v>
      </c>
      <c r="U359" s="108" t="s">
        <v>46</v>
      </c>
      <c r="V359" s="108" t="s">
        <v>83</v>
      </c>
      <c r="W359" s="108" t="s">
        <v>83</v>
      </c>
      <c r="X359" s="108" t="s">
        <v>83</v>
      </c>
      <c r="Y359" s="108" t="s">
        <v>83</v>
      </c>
      <c r="Z359" s="108" t="s">
        <v>83</v>
      </c>
      <c r="AA359" s="108" t="s">
        <v>83</v>
      </c>
      <c r="AB359" s="108" t="s">
        <v>83</v>
      </c>
      <c r="AC359" s="108" t="s">
        <v>83</v>
      </c>
      <c r="AD359" s="108" t="s">
        <v>83</v>
      </c>
      <c r="AE359" s="108" t="s">
        <v>83</v>
      </c>
      <c r="AF359" s="108" t="s">
        <v>83</v>
      </c>
      <c r="AG359" s="108" t="s">
        <v>83</v>
      </c>
    </row>
    <row r="360" spans="1:42">
      <c r="A360" s="108" t="s">
        <v>464</v>
      </c>
      <c r="B360" s="108">
        <v>2017</v>
      </c>
      <c r="C360" s="110" t="s">
        <v>465</v>
      </c>
      <c r="D360" s="108" t="s">
        <v>4532</v>
      </c>
      <c r="E360" s="108" t="s">
        <v>82</v>
      </c>
      <c r="F360" s="108"/>
      <c r="G360" s="117" t="s">
        <v>83</v>
      </c>
      <c r="H360" s="117" t="s">
        <v>222</v>
      </c>
      <c r="I360" s="117" t="s">
        <v>466</v>
      </c>
      <c r="J360" s="117" t="s">
        <v>467</v>
      </c>
      <c r="K360" s="117" t="s">
        <v>83</v>
      </c>
      <c r="L360" s="108">
        <v>86</v>
      </c>
      <c r="M360" s="108" t="s">
        <v>83</v>
      </c>
      <c r="N360" s="108" t="s">
        <v>83</v>
      </c>
      <c r="O360" s="108" t="s">
        <v>83</v>
      </c>
      <c r="P360" s="108" t="s">
        <v>46</v>
      </c>
      <c r="Q360" s="108" t="s">
        <v>83</v>
      </c>
      <c r="R360" s="108" t="s">
        <v>83</v>
      </c>
      <c r="S360" s="108" t="s">
        <v>83</v>
      </c>
      <c r="T360" s="108" t="s">
        <v>83</v>
      </c>
      <c r="U360" s="108" t="s">
        <v>83</v>
      </c>
      <c r="V360" s="108" t="s">
        <v>83</v>
      </c>
      <c r="W360" s="108" t="s">
        <v>83</v>
      </c>
      <c r="X360" s="108" t="s">
        <v>83</v>
      </c>
      <c r="Y360" s="108" t="s">
        <v>83</v>
      </c>
      <c r="Z360" s="108" t="s">
        <v>83</v>
      </c>
      <c r="AA360" s="108" t="s">
        <v>83</v>
      </c>
      <c r="AB360" s="108" t="s">
        <v>83</v>
      </c>
      <c r="AC360" s="108" t="s">
        <v>83</v>
      </c>
      <c r="AD360" s="108" t="s">
        <v>83</v>
      </c>
      <c r="AE360" s="108" t="s">
        <v>83</v>
      </c>
      <c r="AF360" s="108" t="s">
        <v>83</v>
      </c>
      <c r="AG360" s="108" t="s">
        <v>46</v>
      </c>
    </row>
    <row r="361" spans="1:42" s="127" customFormat="1">
      <c r="A361" s="129"/>
      <c r="B361" s="129"/>
      <c r="C361" s="128"/>
      <c r="D361" s="108" t="s">
        <v>4532</v>
      </c>
      <c r="E361" s="129"/>
      <c r="F361" s="127" t="s">
        <v>52</v>
      </c>
      <c r="G361" s="129"/>
      <c r="H361" s="129"/>
      <c r="I361" s="129"/>
      <c r="J361" s="129"/>
      <c r="K361" s="129"/>
      <c r="L361" s="129"/>
      <c r="M361" s="129"/>
      <c r="N361" s="129" t="e">
        <f>AVERAGE(N358:N360)</f>
        <v>#DIV/0!</v>
      </c>
      <c r="O361" s="129" t="e">
        <f t="shared" ref="O361:AG361" si="36">AVERAGE(O358:O360)</f>
        <v>#DIV/0!</v>
      </c>
      <c r="P361" s="129" t="e">
        <f t="shared" si="36"/>
        <v>#DIV/0!</v>
      </c>
      <c r="Q361" s="129" t="e">
        <f t="shared" si="36"/>
        <v>#DIV/0!</v>
      </c>
      <c r="R361" s="129" t="e">
        <f t="shared" si="36"/>
        <v>#DIV/0!</v>
      </c>
      <c r="S361" s="129" t="e">
        <f t="shared" si="36"/>
        <v>#DIV/0!</v>
      </c>
      <c r="T361" s="129" t="e">
        <f t="shared" si="36"/>
        <v>#DIV/0!</v>
      </c>
      <c r="U361" s="129" t="e">
        <f t="shared" si="36"/>
        <v>#DIV/0!</v>
      </c>
      <c r="V361" s="129" t="e">
        <f t="shared" si="36"/>
        <v>#DIV/0!</v>
      </c>
      <c r="W361" s="129" t="e">
        <f t="shared" si="36"/>
        <v>#DIV/0!</v>
      </c>
      <c r="X361" s="129" t="e">
        <f t="shared" si="36"/>
        <v>#DIV/0!</v>
      </c>
      <c r="Y361" s="129" t="e">
        <f t="shared" si="36"/>
        <v>#DIV/0!</v>
      </c>
      <c r="Z361" s="129" t="e">
        <f t="shared" si="36"/>
        <v>#DIV/0!</v>
      </c>
      <c r="AA361" s="129" t="e">
        <f t="shared" si="36"/>
        <v>#DIV/0!</v>
      </c>
      <c r="AB361" s="129" t="e">
        <f t="shared" si="36"/>
        <v>#DIV/0!</v>
      </c>
      <c r="AC361" s="129" t="e">
        <f t="shared" si="36"/>
        <v>#DIV/0!</v>
      </c>
      <c r="AD361" s="129" t="e">
        <f t="shared" si="36"/>
        <v>#DIV/0!</v>
      </c>
      <c r="AE361" s="129" t="e">
        <f t="shared" si="36"/>
        <v>#DIV/0!</v>
      </c>
      <c r="AF361" s="129" t="e">
        <f t="shared" si="36"/>
        <v>#DIV/0!</v>
      </c>
      <c r="AG361" s="129" t="e">
        <f t="shared" si="36"/>
        <v>#DIV/0!</v>
      </c>
    </row>
    <row r="362" spans="1:42" s="127" customFormat="1">
      <c r="A362" s="129"/>
      <c r="B362" s="129"/>
      <c r="C362" s="128"/>
      <c r="D362" s="108" t="s">
        <v>4532</v>
      </c>
      <c r="E362" s="129"/>
      <c r="F362" s="127" t="s">
        <v>53</v>
      </c>
      <c r="G362" s="129"/>
      <c r="H362" s="129"/>
      <c r="I362" s="129"/>
      <c r="J362" s="129"/>
      <c r="K362" s="129"/>
      <c r="L362" s="129"/>
      <c r="M362" s="129"/>
      <c r="N362" s="129" t="e">
        <f>STDEV((N358:N360))</f>
        <v>#DIV/0!</v>
      </c>
      <c r="O362" s="129" t="e">
        <f t="shared" ref="O362:AG362" si="37">STDEV((O358:O360))</f>
        <v>#DIV/0!</v>
      </c>
      <c r="P362" s="129" t="e">
        <f t="shared" si="37"/>
        <v>#DIV/0!</v>
      </c>
      <c r="Q362" s="129" t="e">
        <f t="shared" si="37"/>
        <v>#DIV/0!</v>
      </c>
      <c r="R362" s="129" t="e">
        <f t="shared" si="37"/>
        <v>#DIV/0!</v>
      </c>
      <c r="S362" s="129" t="e">
        <f t="shared" si="37"/>
        <v>#DIV/0!</v>
      </c>
      <c r="T362" s="129" t="e">
        <f t="shared" si="37"/>
        <v>#DIV/0!</v>
      </c>
      <c r="U362" s="129" t="e">
        <f t="shared" si="37"/>
        <v>#DIV/0!</v>
      </c>
      <c r="V362" s="129" t="e">
        <f t="shared" si="37"/>
        <v>#DIV/0!</v>
      </c>
      <c r="W362" s="129" t="e">
        <f t="shared" si="37"/>
        <v>#DIV/0!</v>
      </c>
      <c r="X362" s="129" t="e">
        <f t="shared" si="37"/>
        <v>#DIV/0!</v>
      </c>
      <c r="Y362" s="129" t="e">
        <f t="shared" si="37"/>
        <v>#DIV/0!</v>
      </c>
      <c r="Z362" s="129" t="e">
        <f t="shared" si="37"/>
        <v>#DIV/0!</v>
      </c>
      <c r="AA362" s="129" t="e">
        <f t="shared" si="37"/>
        <v>#DIV/0!</v>
      </c>
      <c r="AB362" s="129" t="e">
        <f t="shared" si="37"/>
        <v>#DIV/0!</v>
      </c>
      <c r="AC362" s="129" t="e">
        <f t="shared" si="37"/>
        <v>#DIV/0!</v>
      </c>
      <c r="AD362" s="129" t="e">
        <f t="shared" si="37"/>
        <v>#DIV/0!</v>
      </c>
      <c r="AE362" s="129" t="e">
        <f t="shared" si="37"/>
        <v>#DIV/0!</v>
      </c>
      <c r="AF362" s="129" t="e">
        <f t="shared" si="37"/>
        <v>#DIV/0!</v>
      </c>
      <c r="AG362" s="129" t="e">
        <f t="shared" si="37"/>
        <v>#DIV/0!</v>
      </c>
    </row>
    <row r="363" spans="1:42" s="127" customFormat="1">
      <c r="A363" s="129"/>
      <c r="B363" s="129"/>
      <c r="C363" s="128"/>
      <c r="D363" s="108" t="s">
        <v>4532</v>
      </c>
      <c r="E363" s="129"/>
      <c r="F363" s="127" t="s">
        <v>55</v>
      </c>
      <c r="G363" s="129"/>
      <c r="H363" s="129"/>
      <c r="I363" s="129"/>
      <c r="J363" s="129"/>
      <c r="K363" s="129"/>
      <c r="L363" s="129"/>
      <c r="M363" s="129"/>
      <c r="N363" s="155">
        <f>AI363</f>
        <v>0.48020293546721521</v>
      </c>
      <c r="O363" s="155">
        <f>AN363-AI363</f>
        <v>0.24682937563872026</v>
      </c>
      <c r="P363" s="129"/>
      <c r="Q363" s="129"/>
      <c r="R363" s="129"/>
      <c r="S363" s="129"/>
      <c r="T363" s="129"/>
      <c r="U363" s="129"/>
      <c r="V363" s="155">
        <f>AK363-AI363</f>
        <v>0.24063218445945017</v>
      </c>
      <c r="W363" s="129"/>
      <c r="X363" s="129"/>
      <c r="Y363" s="129"/>
      <c r="Z363" s="129"/>
      <c r="AA363" s="129"/>
      <c r="AB363" s="129"/>
      <c r="AC363" s="129"/>
      <c r="AD363" s="129"/>
      <c r="AE363" s="129"/>
      <c r="AF363" s="129"/>
      <c r="AG363" s="129"/>
      <c r="AH363" s="144">
        <v>15.4</v>
      </c>
      <c r="AI363" s="135">
        <v>0.48020293546721521</v>
      </c>
      <c r="AJ363" s="135">
        <v>0.24039950199800048</v>
      </c>
      <c r="AK363" s="135">
        <v>0.72083511992666538</v>
      </c>
      <c r="AL363" s="135">
        <v>0.2791648800733314</v>
      </c>
      <c r="AM363" s="135">
        <v>0.24669274680119369</v>
      </c>
      <c r="AN363" s="135">
        <v>0.72703231110593547</v>
      </c>
      <c r="AO363" s="135">
        <v>0.27296768889406398</v>
      </c>
      <c r="AP363" s="136">
        <f>IF(ISERROR(INDEX([1]biowin!$J:$J,MATCH(#REF!,[1]biowin!$A:$A,0))),-1,INDEX([1]biowin!$J:$J,MATCH(#REF!,[1]biowin!$A:$A,0)))</f>
        <v>-1</v>
      </c>
    </row>
    <row r="364" spans="1:42" s="127" customFormat="1">
      <c r="A364" s="129"/>
      <c r="B364" s="129"/>
      <c r="C364" s="128"/>
      <c r="D364" s="108" t="s">
        <v>4532</v>
      </c>
      <c r="E364" s="129"/>
      <c r="F364" s="127" t="s">
        <v>56</v>
      </c>
      <c r="G364" s="129"/>
      <c r="H364" s="129"/>
      <c r="I364" s="129"/>
      <c r="J364" s="129"/>
      <c r="K364" s="129"/>
      <c r="L364" s="129"/>
      <c r="M364" s="129"/>
      <c r="N364" s="155">
        <f>N363</f>
        <v>0.48020293546721521</v>
      </c>
      <c r="O364" s="155">
        <f>O363</f>
        <v>0.24682937563872026</v>
      </c>
      <c r="P364" s="129"/>
      <c r="Q364" s="129"/>
      <c r="R364" s="129"/>
      <c r="S364" s="129"/>
      <c r="T364" s="129"/>
      <c r="U364" s="129"/>
      <c r="V364" s="155">
        <f>V363</f>
        <v>0.24063218445945017</v>
      </c>
      <c r="W364" s="155">
        <f>O364</f>
        <v>0.24682937563872026</v>
      </c>
      <c r="X364" s="129"/>
      <c r="Y364" s="129"/>
      <c r="Z364" s="129"/>
      <c r="AA364" s="129"/>
      <c r="AB364" s="129"/>
      <c r="AC364" s="129"/>
      <c r="AD364" s="129"/>
      <c r="AE364" s="129"/>
      <c r="AF364" s="129"/>
      <c r="AG364" s="129"/>
      <c r="AH364" s="144"/>
      <c r="AI364" s="135"/>
      <c r="AJ364" s="135"/>
      <c r="AK364" s="135"/>
      <c r="AL364" s="135"/>
      <c r="AM364" s="135"/>
      <c r="AN364" s="135"/>
      <c r="AO364" s="135"/>
      <c r="AP364" s="136"/>
    </row>
    <row r="365" spans="1:42">
      <c r="A365" s="108" t="s">
        <v>57</v>
      </c>
      <c r="B365" s="108">
        <v>1986</v>
      </c>
      <c r="C365" s="110" t="s">
        <v>58</v>
      </c>
      <c r="D365" s="108" t="s">
        <v>4564</v>
      </c>
      <c r="E365" s="108" t="s">
        <v>60</v>
      </c>
      <c r="F365" s="108"/>
      <c r="G365" s="117" t="s">
        <v>46</v>
      </c>
      <c r="H365" s="117" t="s">
        <v>46</v>
      </c>
      <c r="I365" s="117" t="s">
        <v>46</v>
      </c>
      <c r="J365" s="117" t="s">
        <v>46</v>
      </c>
      <c r="K365" s="117" t="s">
        <v>46</v>
      </c>
      <c r="L365" s="108" t="s">
        <v>46</v>
      </c>
      <c r="M365" s="108" t="s">
        <v>46</v>
      </c>
      <c r="N365" s="108">
        <v>19</v>
      </c>
      <c r="O365" s="108">
        <v>60</v>
      </c>
      <c r="P365" s="108" t="s">
        <v>469</v>
      </c>
      <c r="Q365" s="108">
        <v>82</v>
      </c>
      <c r="R365" s="108" t="s">
        <v>46</v>
      </c>
      <c r="S365" s="108">
        <v>19</v>
      </c>
      <c r="T365" s="108" t="s">
        <v>46</v>
      </c>
      <c r="U365" s="108" t="s">
        <v>46</v>
      </c>
      <c r="V365" s="108" t="s">
        <v>46</v>
      </c>
      <c r="W365" s="108" t="s">
        <v>46</v>
      </c>
      <c r="X365" s="108" t="s">
        <v>46</v>
      </c>
      <c r="Y365" s="108">
        <v>60</v>
      </c>
      <c r="Z365" s="108">
        <v>74</v>
      </c>
      <c r="AA365" s="108">
        <v>79</v>
      </c>
      <c r="AB365" s="108" t="s">
        <v>46</v>
      </c>
      <c r="AC365" s="108" t="s">
        <v>46</v>
      </c>
      <c r="AD365" s="108" t="s">
        <v>46</v>
      </c>
      <c r="AE365" s="108" t="s">
        <v>46</v>
      </c>
      <c r="AF365" s="108" t="s">
        <v>46</v>
      </c>
      <c r="AG365" s="108" t="s">
        <v>46</v>
      </c>
    </row>
    <row r="366" spans="1:42">
      <c r="A366" s="108" t="s">
        <v>260</v>
      </c>
      <c r="B366" s="108">
        <v>1973</v>
      </c>
      <c r="C366" s="110" t="s">
        <v>261</v>
      </c>
      <c r="D366" s="108" t="s">
        <v>4564</v>
      </c>
      <c r="E366" s="108" t="s">
        <v>221</v>
      </c>
      <c r="F366" s="108"/>
      <c r="G366" s="117" t="s">
        <v>46</v>
      </c>
      <c r="H366" s="117" t="s">
        <v>46</v>
      </c>
      <c r="I366" s="117" t="s">
        <v>262</v>
      </c>
      <c r="J366" s="117" t="s">
        <v>46</v>
      </c>
      <c r="K366" s="117" t="s">
        <v>46</v>
      </c>
      <c r="L366" s="108" t="s">
        <v>46</v>
      </c>
      <c r="M366" s="108" t="s">
        <v>46</v>
      </c>
      <c r="N366" s="108" t="s">
        <v>46</v>
      </c>
      <c r="O366" s="108">
        <v>59</v>
      </c>
      <c r="P366" s="108" t="s">
        <v>46</v>
      </c>
      <c r="Q366" s="108" t="s">
        <v>46</v>
      </c>
      <c r="R366" s="108">
        <v>59</v>
      </c>
      <c r="S366" s="108" t="s">
        <v>46</v>
      </c>
      <c r="T366" s="108" t="s">
        <v>46</v>
      </c>
      <c r="U366" s="108" t="s">
        <v>46</v>
      </c>
      <c r="V366" s="108" t="s">
        <v>46</v>
      </c>
      <c r="W366" s="108" t="s">
        <v>46</v>
      </c>
      <c r="X366" s="108" t="s">
        <v>46</v>
      </c>
      <c r="Y366" s="108" t="s">
        <v>46</v>
      </c>
      <c r="Z366" s="108" t="s">
        <v>46</v>
      </c>
      <c r="AA366" s="108" t="s">
        <v>46</v>
      </c>
      <c r="AB366" s="108" t="s">
        <v>46</v>
      </c>
      <c r="AC366" s="108" t="s">
        <v>46</v>
      </c>
      <c r="AD366" s="108" t="s">
        <v>46</v>
      </c>
      <c r="AE366" s="108" t="s">
        <v>46</v>
      </c>
      <c r="AF366" s="108" t="s">
        <v>46</v>
      </c>
      <c r="AG366" s="108" t="s">
        <v>46</v>
      </c>
    </row>
    <row r="367" spans="1:42">
      <c r="A367" s="108" t="s">
        <v>235</v>
      </c>
      <c r="B367" s="108">
        <v>1995</v>
      </c>
      <c r="C367" s="110" t="s">
        <v>236</v>
      </c>
      <c r="D367" s="108" t="s">
        <v>4564</v>
      </c>
      <c r="E367" s="108" t="s">
        <v>221</v>
      </c>
      <c r="F367" s="108"/>
      <c r="G367" s="117" t="s">
        <v>46</v>
      </c>
      <c r="H367" s="117" t="s">
        <v>46</v>
      </c>
      <c r="I367" s="117" t="s">
        <v>46</v>
      </c>
      <c r="J367" s="117" t="s">
        <v>46</v>
      </c>
      <c r="K367" s="117" t="s">
        <v>46</v>
      </c>
      <c r="L367" s="108" t="s">
        <v>46</v>
      </c>
      <c r="M367" s="108" t="s">
        <v>46</v>
      </c>
      <c r="N367" s="108">
        <v>27</v>
      </c>
      <c r="O367" s="108" t="s">
        <v>46</v>
      </c>
      <c r="P367" s="108" t="s">
        <v>46</v>
      </c>
      <c r="Q367" s="108" t="s">
        <v>46</v>
      </c>
      <c r="R367" s="108" t="s">
        <v>46</v>
      </c>
      <c r="S367" s="108" t="s">
        <v>46</v>
      </c>
      <c r="T367" s="108" t="s">
        <v>46</v>
      </c>
      <c r="U367" s="108" t="s">
        <v>46</v>
      </c>
      <c r="V367" s="108" t="s">
        <v>46</v>
      </c>
      <c r="W367" s="108" t="s">
        <v>46</v>
      </c>
      <c r="X367" s="108">
        <v>27</v>
      </c>
      <c r="Y367" s="108" t="s">
        <v>46</v>
      </c>
      <c r="Z367" s="108" t="s">
        <v>46</v>
      </c>
      <c r="AA367" s="108" t="s">
        <v>46</v>
      </c>
      <c r="AB367" s="108" t="s">
        <v>46</v>
      </c>
      <c r="AC367" s="108" t="s">
        <v>46</v>
      </c>
      <c r="AD367" s="108" t="s">
        <v>46</v>
      </c>
      <c r="AE367" s="108" t="s">
        <v>46</v>
      </c>
      <c r="AF367" s="108" t="s">
        <v>46</v>
      </c>
      <c r="AG367" s="108" t="s">
        <v>46</v>
      </c>
    </row>
    <row r="368" spans="1:42">
      <c r="A368" s="108" t="s">
        <v>263</v>
      </c>
      <c r="B368" s="108">
        <v>1988</v>
      </c>
      <c r="C368" s="110" t="s">
        <v>264</v>
      </c>
      <c r="D368" s="108" t="s">
        <v>4564</v>
      </c>
      <c r="E368" s="108" t="s">
        <v>221</v>
      </c>
      <c r="F368" s="108"/>
      <c r="G368" s="117" t="s">
        <v>46</v>
      </c>
      <c r="H368" s="117" t="s">
        <v>46</v>
      </c>
      <c r="I368" s="117" t="s">
        <v>470</v>
      </c>
      <c r="J368" s="117" t="s">
        <v>46</v>
      </c>
      <c r="K368" s="117">
        <v>3100</v>
      </c>
      <c r="L368" s="108" t="s">
        <v>46</v>
      </c>
      <c r="M368" s="108">
        <v>9</v>
      </c>
      <c r="N368" s="108" t="s">
        <v>46</v>
      </c>
      <c r="O368" s="108" t="s">
        <v>46</v>
      </c>
      <c r="P368" s="108" t="s">
        <v>46</v>
      </c>
      <c r="Q368" s="108" t="s">
        <v>46</v>
      </c>
      <c r="R368" s="108" t="s">
        <v>46</v>
      </c>
      <c r="S368" s="108" t="s">
        <v>46</v>
      </c>
      <c r="T368" s="108" t="s">
        <v>46</v>
      </c>
      <c r="U368" s="108" t="s">
        <v>46</v>
      </c>
      <c r="V368" s="108" t="s">
        <v>46</v>
      </c>
      <c r="W368" s="108" t="s">
        <v>46</v>
      </c>
      <c r="X368" s="108" t="s">
        <v>46</v>
      </c>
      <c r="Y368" s="108" t="s">
        <v>46</v>
      </c>
      <c r="Z368" s="108" t="s">
        <v>46</v>
      </c>
      <c r="AA368" s="108" t="s">
        <v>46</v>
      </c>
      <c r="AB368" s="108" t="s">
        <v>46</v>
      </c>
      <c r="AC368" s="108" t="s">
        <v>46</v>
      </c>
      <c r="AD368" s="108" t="s">
        <v>46</v>
      </c>
      <c r="AE368" s="108" t="s">
        <v>46</v>
      </c>
      <c r="AF368" s="108" t="s">
        <v>46</v>
      </c>
      <c r="AG368" s="108" t="s">
        <v>46</v>
      </c>
    </row>
    <row r="369" spans="1:33">
      <c r="A369" s="108" t="s">
        <v>314</v>
      </c>
      <c r="B369" s="108">
        <v>1973</v>
      </c>
      <c r="C369" s="110" t="s">
        <v>315</v>
      </c>
      <c r="D369" s="108" t="s">
        <v>4564</v>
      </c>
      <c r="E369" s="108" t="s">
        <v>221</v>
      </c>
      <c r="F369" s="108"/>
      <c r="G369" s="117" t="s">
        <v>46</v>
      </c>
      <c r="H369" s="117" t="s">
        <v>46</v>
      </c>
      <c r="I369" s="117" t="s">
        <v>46</v>
      </c>
      <c r="J369" s="117" t="s">
        <v>46</v>
      </c>
      <c r="K369" s="117" t="s">
        <v>46</v>
      </c>
      <c r="L369" s="108" t="s">
        <v>46</v>
      </c>
      <c r="M369" s="108">
        <v>9</v>
      </c>
      <c r="N369" s="108" t="s">
        <v>46</v>
      </c>
      <c r="O369" s="108" t="s">
        <v>46</v>
      </c>
      <c r="P369" s="108" t="s">
        <v>46</v>
      </c>
      <c r="Q369" s="108" t="s">
        <v>46</v>
      </c>
      <c r="R369" s="108" t="s">
        <v>46</v>
      </c>
      <c r="S369" s="108" t="s">
        <v>46</v>
      </c>
      <c r="T369" s="108" t="s">
        <v>46</v>
      </c>
      <c r="U369" s="108" t="s">
        <v>46</v>
      </c>
      <c r="V369" s="108" t="s">
        <v>46</v>
      </c>
      <c r="W369" s="108" t="s">
        <v>46</v>
      </c>
      <c r="X369" s="108" t="s">
        <v>46</v>
      </c>
      <c r="Y369" s="108" t="s">
        <v>46</v>
      </c>
      <c r="Z369" s="108" t="s">
        <v>46</v>
      </c>
      <c r="AA369" s="108" t="s">
        <v>46</v>
      </c>
      <c r="AB369" s="108" t="s">
        <v>46</v>
      </c>
      <c r="AC369" s="108" t="s">
        <v>46</v>
      </c>
      <c r="AD369" s="108" t="s">
        <v>46</v>
      </c>
      <c r="AE369" s="108" t="s">
        <v>46</v>
      </c>
      <c r="AF369" s="108" t="s">
        <v>46</v>
      </c>
      <c r="AG369" s="108" t="s">
        <v>46</v>
      </c>
    </row>
    <row r="370" spans="1:33">
      <c r="A370" s="108" t="s">
        <v>287</v>
      </c>
      <c r="B370" s="108">
        <v>2016</v>
      </c>
      <c r="C370" s="110" t="s">
        <v>288</v>
      </c>
      <c r="D370" s="108" t="s">
        <v>4564</v>
      </c>
      <c r="E370" s="108" t="s">
        <v>221</v>
      </c>
      <c r="F370" s="108"/>
      <c r="G370" s="117" t="s">
        <v>46</v>
      </c>
      <c r="H370" s="117" t="s">
        <v>46</v>
      </c>
      <c r="I370" s="117" t="s">
        <v>46</v>
      </c>
      <c r="J370" s="117" t="s">
        <v>46</v>
      </c>
      <c r="K370" s="117" t="s">
        <v>46</v>
      </c>
      <c r="L370" s="108" t="s">
        <v>46</v>
      </c>
      <c r="M370" s="108">
        <v>22</v>
      </c>
      <c r="N370" s="108" t="s">
        <v>46</v>
      </c>
      <c r="O370" s="108" t="s">
        <v>46</v>
      </c>
      <c r="P370" s="108" t="s">
        <v>46</v>
      </c>
      <c r="Q370" s="108" t="s">
        <v>46</v>
      </c>
      <c r="R370" s="108" t="s">
        <v>46</v>
      </c>
      <c r="S370" s="108" t="s">
        <v>46</v>
      </c>
      <c r="T370" s="108" t="s">
        <v>46</v>
      </c>
      <c r="U370" s="108" t="s">
        <v>46</v>
      </c>
      <c r="V370" s="108" t="s">
        <v>46</v>
      </c>
      <c r="W370" s="108" t="s">
        <v>46</v>
      </c>
      <c r="X370" s="108" t="s">
        <v>46</v>
      </c>
      <c r="Y370" s="108" t="s">
        <v>46</v>
      </c>
      <c r="Z370" s="108" t="s">
        <v>46</v>
      </c>
      <c r="AA370" s="108" t="s">
        <v>46</v>
      </c>
      <c r="AB370" s="108" t="s">
        <v>46</v>
      </c>
      <c r="AC370" s="108" t="s">
        <v>46</v>
      </c>
      <c r="AD370" s="108" t="s">
        <v>46</v>
      </c>
      <c r="AE370" s="108" t="s">
        <v>46</v>
      </c>
      <c r="AF370" s="108" t="s">
        <v>46</v>
      </c>
      <c r="AG370" s="108" t="s">
        <v>46</v>
      </c>
    </row>
    <row r="371" spans="1:33">
      <c r="A371" s="108" t="s">
        <v>266</v>
      </c>
      <c r="B371" s="108">
        <v>1975</v>
      </c>
      <c r="C371" s="112" t="s">
        <v>267</v>
      </c>
      <c r="D371" s="108" t="s">
        <v>4564</v>
      </c>
      <c r="E371" s="108" t="s">
        <v>221</v>
      </c>
      <c r="F371" s="108"/>
      <c r="G371" s="117" t="s">
        <v>46</v>
      </c>
      <c r="H371" s="117" t="s">
        <v>46</v>
      </c>
      <c r="I371" s="117" t="s">
        <v>46</v>
      </c>
      <c r="J371" s="117" t="s">
        <v>46</v>
      </c>
      <c r="K371" s="117" t="s">
        <v>46</v>
      </c>
      <c r="L371" s="108" t="s">
        <v>46</v>
      </c>
      <c r="M371" s="108">
        <v>23</v>
      </c>
      <c r="N371" s="108" t="s">
        <v>46</v>
      </c>
      <c r="O371" s="108" t="s">
        <v>46</v>
      </c>
      <c r="P371" s="108" t="s">
        <v>46</v>
      </c>
      <c r="Q371" s="108" t="s">
        <v>46</v>
      </c>
      <c r="R371" s="108" t="s">
        <v>46</v>
      </c>
      <c r="S371" s="108" t="s">
        <v>46</v>
      </c>
      <c r="T371" s="108" t="s">
        <v>46</v>
      </c>
      <c r="U371" s="108" t="s">
        <v>46</v>
      </c>
      <c r="V371" s="108" t="s">
        <v>46</v>
      </c>
      <c r="W371" s="108" t="s">
        <v>46</v>
      </c>
      <c r="X371" s="108" t="s">
        <v>46</v>
      </c>
      <c r="Y371" s="108" t="s">
        <v>46</v>
      </c>
      <c r="Z371" s="108" t="s">
        <v>46</v>
      </c>
      <c r="AA371" s="108" t="s">
        <v>46</v>
      </c>
      <c r="AB371" s="108" t="s">
        <v>46</v>
      </c>
      <c r="AC371" s="108" t="s">
        <v>46</v>
      </c>
      <c r="AD371" s="108" t="s">
        <v>46</v>
      </c>
      <c r="AE371" s="108" t="s">
        <v>46</v>
      </c>
      <c r="AF371" s="108" t="s">
        <v>46</v>
      </c>
      <c r="AG371" s="108" t="s">
        <v>46</v>
      </c>
    </row>
    <row r="372" spans="1:33">
      <c r="A372" s="108" t="s">
        <v>270</v>
      </c>
      <c r="B372" s="108">
        <v>2003</v>
      </c>
      <c r="C372" s="110" t="s">
        <v>271</v>
      </c>
      <c r="D372" s="108" t="s">
        <v>4564</v>
      </c>
      <c r="E372" s="108" t="s">
        <v>221</v>
      </c>
      <c r="F372" s="108"/>
      <c r="G372" s="117" t="s">
        <v>46</v>
      </c>
      <c r="H372" s="117" t="s">
        <v>46</v>
      </c>
      <c r="I372" s="117" t="s">
        <v>46</v>
      </c>
      <c r="J372" s="117" t="s">
        <v>46</v>
      </c>
      <c r="K372" s="117" t="s">
        <v>46</v>
      </c>
      <c r="L372" s="108" t="s">
        <v>46</v>
      </c>
      <c r="M372" s="108">
        <v>29</v>
      </c>
      <c r="N372" s="108" t="s">
        <v>46</v>
      </c>
      <c r="O372" s="108" t="s">
        <v>46</v>
      </c>
      <c r="P372" s="108" t="s">
        <v>46</v>
      </c>
      <c r="Q372" s="108" t="s">
        <v>46</v>
      </c>
      <c r="R372" s="108" t="s">
        <v>46</v>
      </c>
      <c r="S372" s="108" t="s">
        <v>46</v>
      </c>
      <c r="T372" s="108" t="s">
        <v>46</v>
      </c>
      <c r="U372" s="108" t="s">
        <v>46</v>
      </c>
      <c r="V372" s="108" t="s">
        <v>46</v>
      </c>
      <c r="W372" s="108" t="s">
        <v>46</v>
      </c>
      <c r="X372" s="108" t="s">
        <v>46</v>
      </c>
      <c r="Y372" s="108" t="s">
        <v>46</v>
      </c>
      <c r="Z372" s="108" t="s">
        <v>46</v>
      </c>
      <c r="AA372" s="108" t="s">
        <v>46</v>
      </c>
      <c r="AB372" s="108" t="s">
        <v>46</v>
      </c>
      <c r="AC372" s="108" t="s">
        <v>46</v>
      </c>
      <c r="AD372" s="108" t="s">
        <v>46</v>
      </c>
      <c r="AE372" s="108" t="s">
        <v>46</v>
      </c>
      <c r="AF372" s="108" t="s">
        <v>46</v>
      </c>
      <c r="AG372" s="108" t="s">
        <v>46</v>
      </c>
    </row>
    <row r="373" spans="1:33">
      <c r="A373" s="108" t="s">
        <v>272</v>
      </c>
      <c r="B373" s="108">
        <v>2013</v>
      </c>
      <c r="C373" s="110" t="s">
        <v>273</v>
      </c>
      <c r="D373" s="108" t="s">
        <v>4564</v>
      </c>
      <c r="E373" s="108" t="s">
        <v>221</v>
      </c>
      <c r="F373" s="108"/>
      <c r="G373" s="117" t="s">
        <v>46</v>
      </c>
      <c r="H373" s="117" t="s">
        <v>46</v>
      </c>
      <c r="I373" s="117" t="s">
        <v>46</v>
      </c>
      <c r="J373" s="117" t="s">
        <v>46</v>
      </c>
      <c r="K373" s="117" t="s">
        <v>46</v>
      </c>
      <c r="L373" s="108" t="s">
        <v>46</v>
      </c>
      <c r="M373" s="108">
        <v>31</v>
      </c>
      <c r="N373" s="108" t="s">
        <v>46</v>
      </c>
      <c r="O373" s="108" t="s">
        <v>46</v>
      </c>
      <c r="P373" s="108" t="s">
        <v>46</v>
      </c>
      <c r="Q373" s="108" t="s">
        <v>46</v>
      </c>
      <c r="R373" s="108" t="s">
        <v>46</v>
      </c>
      <c r="S373" s="108" t="s">
        <v>46</v>
      </c>
      <c r="T373" s="108" t="s">
        <v>46</v>
      </c>
      <c r="U373" s="108" t="s">
        <v>46</v>
      </c>
      <c r="V373" s="108" t="s">
        <v>46</v>
      </c>
      <c r="W373" s="108" t="s">
        <v>46</v>
      </c>
      <c r="X373" s="108" t="s">
        <v>46</v>
      </c>
      <c r="Y373" s="108" t="s">
        <v>46</v>
      </c>
      <c r="Z373" s="108" t="s">
        <v>46</v>
      </c>
      <c r="AA373" s="108" t="s">
        <v>46</v>
      </c>
      <c r="AB373" s="108" t="s">
        <v>46</v>
      </c>
      <c r="AC373" s="108" t="s">
        <v>46</v>
      </c>
      <c r="AD373" s="108" t="s">
        <v>46</v>
      </c>
      <c r="AE373" s="108" t="s">
        <v>46</v>
      </c>
      <c r="AF373" s="108" t="s">
        <v>46</v>
      </c>
      <c r="AG373" s="108" t="s">
        <v>46</v>
      </c>
    </row>
    <row r="374" spans="1:33">
      <c r="A374" s="108" t="s">
        <v>280</v>
      </c>
      <c r="B374" s="108">
        <v>1974</v>
      </c>
      <c r="C374" s="110" t="s">
        <v>281</v>
      </c>
      <c r="D374" s="108" t="s">
        <v>4564</v>
      </c>
      <c r="E374" s="108" t="s">
        <v>221</v>
      </c>
      <c r="F374" s="108"/>
      <c r="G374" s="117" t="s">
        <v>46</v>
      </c>
      <c r="H374" s="117" t="s">
        <v>46</v>
      </c>
      <c r="I374" s="117" t="s">
        <v>46</v>
      </c>
      <c r="J374" s="117" t="s">
        <v>46</v>
      </c>
      <c r="K374" s="117" t="s">
        <v>46</v>
      </c>
      <c r="L374" s="108" t="s">
        <v>46</v>
      </c>
      <c r="M374" s="108">
        <v>32</v>
      </c>
      <c r="N374" s="108" t="s">
        <v>46</v>
      </c>
      <c r="O374" s="108" t="s">
        <v>46</v>
      </c>
      <c r="P374" s="108" t="s">
        <v>46</v>
      </c>
      <c r="Q374" s="108" t="s">
        <v>46</v>
      </c>
      <c r="R374" s="108" t="s">
        <v>46</v>
      </c>
      <c r="S374" s="108" t="s">
        <v>46</v>
      </c>
      <c r="T374" s="108" t="s">
        <v>46</v>
      </c>
      <c r="U374" s="108" t="s">
        <v>46</v>
      </c>
      <c r="V374" s="108" t="s">
        <v>46</v>
      </c>
      <c r="W374" s="108" t="s">
        <v>46</v>
      </c>
      <c r="X374" s="108" t="s">
        <v>46</v>
      </c>
      <c r="Y374" s="108" t="s">
        <v>46</v>
      </c>
      <c r="Z374" s="108" t="s">
        <v>46</v>
      </c>
      <c r="AA374" s="108" t="s">
        <v>46</v>
      </c>
      <c r="AB374" s="108" t="s">
        <v>46</v>
      </c>
      <c r="AC374" s="108" t="s">
        <v>46</v>
      </c>
      <c r="AD374" s="108" t="s">
        <v>46</v>
      </c>
      <c r="AE374" s="108" t="s">
        <v>46</v>
      </c>
      <c r="AF374" s="108" t="s">
        <v>46</v>
      </c>
      <c r="AG374" s="108" t="s">
        <v>46</v>
      </c>
    </row>
    <row r="375" spans="1:33">
      <c r="A375" s="108" t="s">
        <v>278</v>
      </c>
      <c r="B375" s="108">
        <v>1990</v>
      </c>
      <c r="C375" s="110" t="s">
        <v>279</v>
      </c>
      <c r="D375" s="108" t="s">
        <v>4564</v>
      </c>
      <c r="E375" s="108" t="s">
        <v>221</v>
      </c>
      <c r="F375" s="108"/>
      <c r="G375" s="117" t="s">
        <v>46</v>
      </c>
      <c r="H375" s="117" t="s">
        <v>46</v>
      </c>
      <c r="I375" s="117" t="s">
        <v>46</v>
      </c>
      <c r="J375" s="117" t="s">
        <v>46</v>
      </c>
      <c r="K375" s="117" t="s">
        <v>46</v>
      </c>
      <c r="L375" s="108" t="s">
        <v>46</v>
      </c>
      <c r="M375" s="108">
        <v>39</v>
      </c>
      <c r="N375" s="108" t="s">
        <v>46</v>
      </c>
      <c r="O375" s="108" t="s">
        <v>46</v>
      </c>
      <c r="P375" s="108" t="s">
        <v>46</v>
      </c>
      <c r="Q375" s="108" t="s">
        <v>46</v>
      </c>
      <c r="R375" s="108" t="s">
        <v>46</v>
      </c>
      <c r="S375" s="108" t="s">
        <v>46</v>
      </c>
      <c r="T375" s="108" t="s">
        <v>46</v>
      </c>
      <c r="U375" s="108" t="s">
        <v>46</v>
      </c>
      <c r="V375" s="108" t="s">
        <v>46</v>
      </c>
      <c r="W375" s="108" t="s">
        <v>46</v>
      </c>
      <c r="X375" s="108" t="s">
        <v>46</v>
      </c>
      <c r="Y375" s="108" t="s">
        <v>46</v>
      </c>
      <c r="Z375" s="108" t="s">
        <v>46</v>
      </c>
      <c r="AA375" s="108" t="s">
        <v>46</v>
      </c>
      <c r="AB375" s="108" t="s">
        <v>46</v>
      </c>
      <c r="AC375" s="108" t="s">
        <v>46</v>
      </c>
      <c r="AD375" s="108" t="s">
        <v>46</v>
      </c>
      <c r="AE375" s="108" t="s">
        <v>46</v>
      </c>
      <c r="AF375" s="108" t="s">
        <v>46</v>
      </c>
      <c r="AG375" s="108" t="s">
        <v>46</v>
      </c>
    </row>
    <row r="376" spans="1:33">
      <c r="A376" s="108" t="s">
        <v>268</v>
      </c>
      <c r="B376" s="108">
        <v>1981</v>
      </c>
      <c r="C376" s="110" t="s">
        <v>269</v>
      </c>
      <c r="D376" s="108" t="s">
        <v>4564</v>
      </c>
      <c r="E376" s="108" t="s">
        <v>221</v>
      </c>
      <c r="F376" s="108"/>
      <c r="G376" s="117" t="s">
        <v>46</v>
      </c>
      <c r="H376" s="117" t="s">
        <v>46</v>
      </c>
      <c r="I376" s="117" t="s">
        <v>46</v>
      </c>
      <c r="J376" s="117" t="s">
        <v>46</v>
      </c>
      <c r="K376" s="117" t="s">
        <v>46</v>
      </c>
      <c r="L376" s="108" t="s">
        <v>46</v>
      </c>
      <c r="M376" s="108">
        <v>41</v>
      </c>
      <c r="N376" s="108" t="s">
        <v>46</v>
      </c>
      <c r="O376" s="108" t="s">
        <v>46</v>
      </c>
      <c r="P376" s="108" t="s">
        <v>46</v>
      </c>
      <c r="Q376" s="108" t="s">
        <v>46</v>
      </c>
      <c r="R376" s="108" t="s">
        <v>46</v>
      </c>
      <c r="S376" s="108" t="s">
        <v>46</v>
      </c>
      <c r="T376" s="108" t="s">
        <v>46</v>
      </c>
      <c r="U376" s="108" t="s">
        <v>46</v>
      </c>
      <c r="V376" s="108" t="s">
        <v>46</v>
      </c>
      <c r="W376" s="108" t="s">
        <v>46</v>
      </c>
      <c r="X376" s="108" t="s">
        <v>46</v>
      </c>
      <c r="Y376" s="108" t="s">
        <v>46</v>
      </c>
      <c r="Z376" s="108" t="s">
        <v>46</v>
      </c>
      <c r="AA376" s="108" t="s">
        <v>46</v>
      </c>
      <c r="AB376" s="108" t="s">
        <v>46</v>
      </c>
      <c r="AC376" s="108" t="s">
        <v>46</v>
      </c>
      <c r="AD376" s="108" t="s">
        <v>46</v>
      </c>
      <c r="AE376" s="108" t="s">
        <v>46</v>
      </c>
      <c r="AF376" s="108" t="s">
        <v>46</v>
      </c>
      <c r="AG376" s="108" t="s">
        <v>46</v>
      </c>
    </row>
    <row r="377" spans="1:33">
      <c r="A377" s="108" t="s">
        <v>274</v>
      </c>
      <c r="B377" s="108">
        <v>2006</v>
      </c>
      <c r="C377" s="110" t="s">
        <v>275</v>
      </c>
      <c r="D377" s="108" t="s">
        <v>4564</v>
      </c>
      <c r="E377" s="108" t="s">
        <v>221</v>
      </c>
      <c r="F377" s="108"/>
      <c r="G377" s="117" t="s">
        <v>46</v>
      </c>
      <c r="H377" s="117" t="s">
        <v>46</v>
      </c>
      <c r="I377" s="117" t="s">
        <v>46</v>
      </c>
      <c r="J377" s="117" t="s">
        <v>46</v>
      </c>
      <c r="K377" s="117" t="s">
        <v>46</v>
      </c>
      <c r="L377" s="108" t="s">
        <v>46</v>
      </c>
      <c r="M377" s="108">
        <v>44</v>
      </c>
      <c r="N377" s="108" t="s">
        <v>46</v>
      </c>
      <c r="O377" s="108" t="s">
        <v>46</v>
      </c>
      <c r="P377" s="108" t="s">
        <v>46</v>
      </c>
      <c r="Q377" s="108" t="s">
        <v>46</v>
      </c>
      <c r="R377" s="108" t="s">
        <v>46</v>
      </c>
      <c r="S377" s="108" t="s">
        <v>46</v>
      </c>
      <c r="T377" s="108" t="s">
        <v>46</v>
      </c>
      <c r="U377" s="108" t="s">
        <v>46</v>
      </c>
      <c r="V377" s="108" t="s">
        <v>46</v>
      </c>
      <c r="W377" s="108" t="s">
        <v>46</v>
      </c>
      <c r="X377" s="108" t="s">
        <v>46</v>
      </c>
      <c r="Y377" s="108" t="s">
        <v>46</v>
      </c>
      <c r="Z377" s="108" t="s">
        <v>46</v>
      </c>
      <c r="AA377" s="108" t="s">
        <v>46</v>
      </c>
      <c r="AB377" s="108" t="s">
        <v>46</v>
      </c>
      <c r="AC377" s="108" t="s">
        <v>46</v>
      </c>
      <c r="AD377" s="108" t="s">
        <v>46</v>
      </c>
      <c r="AE377" s="108" t="s">
        <v>46</v>
      </c>
      <c r="AF377" s="108" t="s">
        <v>46</v>
      </c>
      <c r="AG377" s="108" t="s">
        <v>46</v>
      </c>
    </row>
    <row r="378" spans="1:33">
      <c r="A378" s="108" t="s">
        <v>278</v>
      </c>
      <c r="B378" s="108">
        <v>1990</v>
      </c>
      <c r="C378" s="110" t="s">
        <v>284</v>
      </c>
      <c r="D378" s="108" t="s">
        <v>4564</v>
      </c>
      <c r="E378" s="108" t="s">
        <v>221</v>
      </c>
      <c r="F378" s="108"/>
      <c r="G378" s="117" t="s">
        <v>46</v>
      </c>
      <c r="H378" s="117" t="s">
        <v>46</v>
      </c>
      <c r="I378" s="117" t="s">
        <v>46</v>
      </c>
      <c r="J378" s="117" t="s">
        <v>46</v>
      </c>
      <c r="K378" s="117" t="s">
        <v>46</v>
      </c>
      <c r="L378" s="108" t="s">
        <v>46</v>
      </c>
      <c r="M378" s="108">
        <v>59</v>
      </c>
      <c r="N378" s="108" t="s">
        <v>46</v>
      </c>
      <c r="O378" s="108" t="s">
        <v>46</v>
      </c>
      <c r="P378" s="108" t="s">
        <v>46</v>
      </c>
      <c r="Q378" s="108" t="s">
        <v>46</v>
      </c>
      <c r="R378" s="108" t="s">
        <v>46</v>
      </c>
      <c r="S378" s="108" t="s">
        <v>46</v>
      </c>
      <c r="T378" s="108" t="s">
        <v>46</v>
      </c>
      <c r="U378" s="108" t="s">
        <v>46</v>
      </c>
      <c r="V378" s="108" t="s">
        <v>46</v>
      </c>
      <c r="W378" s="108" t="s">
        <v>46</v>
      </c>
      <c r="X378" s="108" t="s">
        <v>46</v>
      </c>
      <c r="Y378" s="108" t="s">
        <v>46</v>
      </c>
      <c r="Z378" s="108" t="s">
        <v>46</v>
      </c>
      <c r="AA378" s="108" t="s">
        <v>46</v>
      </c>
      <c r="AB378" s="108" t="s">
        <v>46</v>
      </c>
      <c r="AC378" s="108" t="s">
        <v>46</v>
      </c>
      <c r="AD378" s="108" t="s">
        <v>46</v>
      </c>
      <c r="AE378" s="108" t="s">
        <v>46</v>
      </c>
      <c r="AF378" s="108" t="s">
        <v>46</v>
      </c>
      <c r="AG378" s="108" t="s">
        <v>46</v>
      </c>
    </row>
    <row r="379" spans="1:33">
      <c r="A379" s="108" t="s">
        <v>276</v>
      </c>
      <c r="B379" s="108">
        <v>1979</v>
      </c>
      <c r="C379" s="112" t="s">
        <v>277</v>
      </c>
      <c r="D379" s="108" t="s">
        <v>4564</v>
      </c>
      <c r="E379" s="108" t="s">
        <v>221</v>
      </c>
      <c r="F379" s="108"/>
      <c r="G379" s="117" t="s">
        <v>46</v>
      </c>
      <c r="H379" s="117" t="s">
        <v>46</v>
      </c>
      <c r="I379" s="117" t="s">
        <v>46</v>
      </c>
      <c r="J379" s="117" t="s">
        <v>46</v>
      </c>
      <c r="K379" s="117" t="s">
        <v>46</v>
      </c>
      <c r="L379" s="108" t="s">
        <v>46</v>
      </c>
      <c r="M379" s="108">
        <v>60</v>
      </c>
      <c r="N379" s="108" t="s">
        <v>46</v>
      </c>
      <c r="O379" s="108" t="s">
        <v>46</v>
      </c>
      <c r="P379" s="108" t="s">
        <v>46</v>
      </c>
      <c r="Q379" s="108" t="s">
        <v>46</v>
      </c>
      <c r="R379" s="108" t="s">
        <v>46</v>
      </c>
      <c r="S379" s="108" t="s">
        <v>46</v>
      </c>
      <c r="T379" s="108" t="s">
        <v>46</v>
      </c>
      <c r="U379" s="108" t="s">
        <v>46</v>
      </c>
      <c r="V379" s="108" t="s">
        <v>46</v>
      </c>
      <c r="W379" s="108" t="s">
        <v>46</v>
      </c>
      <c r="X379" s="108" t="s">
        <v>46</v>
      </c>
      <c r="Y379" s="108" t="s">
        <v>46</v>
      </c>
      <c r="Z379" s="108" t="s">
        <v>46</v>
      </c>
      <c r="AA379" s="108" t="s">
        <v>46</v>
      </c>
      <c r="AB379" s="108" t="s">
        <v>46</v>
      </c>
      <c r="AC379" s="108" t="s">
        <v>46</v>
      </c>
      <c r="AD379" s="108" t="s">
        <v>46</v>
      </c>
      <c r="AE379" s="108" t="s">
        <v>46</v>
      </c>
      <c r="AF379" s="108" t="s">
        <v>46</v>
      </c>
      <c r="AG379" s="108" t="s">
        <v>46</v>
      </c>
    </row>
    <row r="380" spans="1:33">
      <c r="A380" s="108" t="s">
        <v>285</v>
      </c>
      <c r="B380" s="108">
        <v>2015</v>
      </c>
      <c r="C380" s="110" t="s">
        <v>286</v>
      </c>
      <c r="D380" s="108" t="s">
        <v>4564</v>
      </c>
      <c r="E380" s="108" t="s">
        <v>221</v>
      </c>
      <c r="F380" s="108"/>
      <c r="G380" s="117" t="s">
        <v>46</v>
      </c>
      <c r="H380" s="117" t="s">
        <v>46</v>
      </c>
      <c r="I380" s="117" t="s">
        <v>46</v>
      </c>
      <c r="J380" s="117" t="s">
        <v>46</v>
      </c>
      <c r="K380" s="117" t="s">
        <v>46</v>
      </c>
      <c r="L380" s="108" t="s">
        <v>46</v>
      </c>
      <c r="M380" s="108">
        <v>61</v>
      </c>
      <c r="N380" s="108" t="s">
        <v>46</v>
      </c>
      <c r="O380" s="108" t="s">
        <v>46</v>
      </c>
      <c r="P380" s="108" t="s">
        <v>46</v>
      </c>
      <c r="Q380" s="108" t="s">
        <v>46</v>
      </c>
      <c r="R380" s="108" t="s">
        <v>46</v>
      </c>
      <c r="S380" s="108" t="s">
        <v>46</v>
      </c>
      <c r="T380" s="108" t="s">
        <v>46</v>
      </c>
      <c r="U380" s="108" t="s">
        <v>46</v>
      </c>
      <c r="V380" s="108" t="s">
        <v>46</v>
      </c>
      <c r="W380" s="108" t="s">
        <v>46</v>
      </c>
      <c r="X380" s="108" t="s">
        <v>46</v>
      </c>
      <c r="Y380" s="108" t="s">
        <v>46</v>
      </c>
      <c r="Z380" s="108" t="s">
        <v>46</v>
      </c>
      <c r="AA380" s="108" t="s">
        <v>46</v>
      </c>
      <c r="AB380" s="108" t="s">
        <v>46</v>
      </c>
      <c r="AC380" s="108" t="s">
        <v>46</v>
      </c>
      <c r="AD380" s="108" t="s">
        <v>46</v>
      </c>
      <c r="AE380" s="108" t="s">
        <v>46</v>
      </c>
      <c r="AF380" s="108" t="s">
        <v>46</v>
      </c>
      <c r="AG380" s="108" t="s">
        <v>46</v>
      </c>
    </row>
    <row r="381" spans="1:33">
      <c r="A381" s="108" t="s">
        <v>276</v>
      </c>
      <c r="B381" s="108">
        <v>1979</v>
      </c>
      <c r="C381" s="110" t="s">
        <v>277</v>
      </c>
      <c r="D381" s="108" t="s">
        <v>4564</v>
      </c>
      <c r="E381" s="108" t="s">
        <v>221</v>
      </c>
      <c r="F381" s="108"/>
      <c r="G381" s="117" t="s">
        <v>46</v>
      </c>
      <c r="H381" s="117" t="s">
        <v>46</v>
      </c>
      <c r="I381" s="117" t="s">
        <v>46</v>
      </c>
      <c r="J381" s="117" t="s">
        <v>46</v>
      </c>
      <c r="K381" s="117" t="s">
        <v>46</v>
      </c>
      <c r="L381" s="108" t="s">
        <v>46</v>
      </c>
      <c r="M381" s="108">
        <v>70</v>
      </c>
      <c r="N381" s="108" t="s">
        <v>46</v>
      </c>
      <c r="O381" s="108" t="s">
        <v>46</v>
      </c>
      <c r="P381" s="108" t="s">
        <v>46</v>
      </c>
      <c r="Q381" s="108" t="s">
        <v>46</v>
      </c>
      <c r="R381" s="108" t="s">
        <v>46</v>
      </c>
      <c r="S381" s="108" t="s">
        <v>46</v>
      </c>
      <c r="T381" s="108" t="s">
        <v>46</v>
      </c>
      <c r="U381" s="108" t="s">
        <v>46</v>
      </c>
      <c r="V381" s="108" t="s">
        <v>46</v>
      </c>
      <c r="W381" s="108" t="s">
        <v>46</v>
      </c>
      <c r="X381" s="108" t="s">
        <v>46</v>
      </c>
      <c r="Y381" s="108" t="s">
        <v>46</v>
      </c>
      <c r="Z381" s="108" t="s">
        <v>46</v>
      </c>
      <c r="AA381" s="108" t="s">
        <v>46</v>
      </c>
      <c r="AB381" s="108" t="s">
        <v>46</v>
      </c>
      <c r="AC381" s="108" t="s">
        <v>46</v>
      </c>
      <c r="AD381" s="108" t="s">
        <v>46</v>
      </c>
      <c r="AE381" s="108" t="s">
        <v>46</v>
      </c>
      <c r="AF381" s="108" t="s">
        <v>46</v>
      </c>
      <c r="AG381" s="108" t="s">
        <v>46</v>
      </c>
    </row>
    <row r="382" spans="1:33">
      <c r="A382" s="108" t="s">
        <v>289</v>
      </c>
      <c r="B382" s="108">
        <v>1975</v>
      </c>
      <c r="C382" s="110" t="s">
        <v>290</v>
      </c>
      <c r="D382" s="108" t="s">
        <v>4564</v>
      </c>
      <c r="E382" s="108" t="s">
        <v>221</v>
      </c>
      <c r="F382" s="108"/>
      <c r="G382" s="117" t="s">
        <v>46</v>
      </c>
      <c r="H382" s="117" t="s">
        <v>46</v>
      </c>
      <c r="I382" s="117" t="s">
        <v>46</v>
      </c>
      <c r="J382" s="117" t="s">
        <v>46</v>
      </c>
      <c r="K382" s="117" t="s">
        <v>46</v>
      </c>
      <c r="L382" s="108" t="s">
        <v>46</v>
      </c>
      <c r="M382" s="108">
        <v>76</v>
      </c>
      <c r="N382" s="108">
        <v>23</v>
      </c>
      <c r="O382" s="108">
        <v>66</v>
      </c>
      <c r="P382" s="108" t="s">
        <v>46</v>
      </c>
      <c r="Q382" s="108" t="s">
        <v>46</v>
      </c>
      <c r="R382" s="108" t="s">
        <v>46</v>
      </c>
      <c r="S382" s="108">
        <v>23</v>
      </c>
      <c r="T382" s="108" t="s">
        <v>46</v>
      </c>
      <c r="U382" s="108">
        <v>66</v>
      </c>
      <c r="V382" s="108" t="s">
        <v>46</v>
      </c>
      <c r="W382" s="108" t="s">
        <v>46</v>
      </c>
      <c r="X382" s="108" t="s">
        <v>46</v>
      </c>
      <c r="Y382" s="108" t="s">
        <v>46</v>
      </c>
      <c r="Z382" s="108" t="s">
        <v>46</v>
      </c>
      <c r="AA382" s="108" t="s">
        <v>46</v>
      </c>
      <c r="AB382" s="108" t="s">
        <v>46</v>
      </c>
      <c r="AC382" s="108" t="s">
        <v>46</v>
      </c>
      <c r="AD382" s="108" t="s">
        <v>46</v>
      </c>
      <c r="AE382" s="108" t="s">
        <v>46</v>
      </c>
      <c r="AF382" s="108" t="s">
        <v>46</v>
      </c>
      <c r="AG382" s="108" t="s">
        <v>46</v>
      </c>
    </row>
    <row r="383" spans="1:33">
      <c r="A383" s="108" t="s">
        <v>471</v>
      </c>
      <c r="B383" s="108">
        <v>2021</v>
      </c>
      <c r="C383" s="112" t="s">
        <v>472</v>
      </c>
      <c r="D383" s="108" t="s">
        <v>4564</v>
      </c>
      <c r="E383" s="108" t="s">
        <v>221</v>
      </c>
      <c r="F383" s="108"/>
      <c r="G383" s="117" t="s">
        <v>46</v>
      </c>
      <c r="H383" s="117" t="s">
        <v>408</v>
      </c>
      <c r="I383" s="117" t="s">
        <v>46</v>
      </c>
      <c r="J383" s="117" t="s">
        <v>46</v>
      </c>
      <c r="K383" s="117" t="s">
        <v>46</v>
      </c>
      <c r="L383" s="108" t="s">
        <v>46</v>
      </c>
      <c r="M383" s="108" t="s">
        <v>46</v>
      </c>
      <c r="N383" s="108" t="s">
        <v>46</v>
      </c>
      <c r="O383" s="108" t="s">
        <v>46</v>
      </c>
      <c r="P383" s="108" t="s">
        <v>46</v>
      </c>
      <c r="Q383" s="108" t="s">
        <v>46</v>
      </c>
      <c r="R383" s="108" t="s">
        <v>46</v>
      </c>
      <c r="S383" s="108" t="s">
        <v>46</v>
      </c>
      <c r="T383" s="108" t="s">
        <v>46</v>
      </c>
      <c r="U383" s="108" t="s">
        <v>46</v>
      </c>
      <c r="V383" s="108" t="s">
        <v>46</v>
      </c>
      <c r="W383" s="108" t="s">
        <v>46</v>
      </c>
      <c r="X383" s="108" t="s">
        <v>46</v>
      </c>
      <c r="Y383" s="108" t="s">
        <v>46</v>
      </c>
      <c r="Z383" s="108" t="s">
        <v>46</v>
      </c>
      <c r="AA383" s="108" t="s">
        <v>46</v>
      </c>
      <c r="AB383" s="108" t="s">
        <v>46</v>
      </c>
      <c r="AC383" s="108" t="s">
        <v>46</v>
      </c>
      <c r="AD383" s="108" t="s">
        <v>46</v>
      </c>
      <c r="AE383" s="108" t="s">
        <v>46</v>
      </c>
      <c r="AF383" s="108" t="s">
        <v>46</v>
      </c>
      <c r="AG383" s="108" t="s">
        <v>46</v>
      </c>
    </row>
    <row r="384" spans="1:33">
      <c r="A384" s="108" t="s">
        <v>211</v>
      </c>
      <c r="B384" s="108">
        <v>2005</v>
      </c>
      <c r="C384" s="110" t="s">
        <v>212</v>
      </c>
      <c r="D384" s="108" t="s">
        <v>4564</v>
      </c>
      <c r="E384" s="108" t="s">
        <v>468</v>
      </c>
      <c r="F384" s="108"/>
      <c r="G384" s="117" t="s">
        <v>46</v>
      </c>
      <c r="H384" s="117" t="s">
        <v>46</v>
      </c>
      <c r="I384" s="117" t="s">
        <v>46</v>
      </c>
      <c r="J384" s="117" t="s">
        <v>46</v>
      </c>
      <c r="K384" s="117" t="s">
        <v>46</v>
      </c>
      <c r="L384" s="108">
        <v>79</v>
      </c>
      <c r="M384" s="108" t="s">
        <v>46</v>
      </c>
      <c r="N384" s="108" t="s">
        <v>46</v>
      </c>
      <c r="O384" s="108" t="s">
        <v>46</v>
      </c>
      <c r="P384" s="108" t="s">
        <v>46</v>
      </c>
      <c r="Q384" s="108" t="s">
        <v>46</v>
      </c>
      <c r="R384" s="108" t="s">
        <v>46</v>
      </c>
      <c r="S384" s="108" t="s">
        <v>46</v>
      </c>
      <c r="T384" s="108" t="s">
        <v>46</v>
      </c>
      <c r="U384" s="108" t="s">
        <v>46</v>
      </c>
      <c r="V384" s="108" t="s">
        <v>46</v>
      </c>
      <c r="W384" s="108" t="s">
        <v>46</v>
      </c>
      <c r="X384" s="108" t="s">
        <v>46</v>
      </c>
      <c r="Y384" s="108" t="s">
        <v>46</v>
      </c>
      <c r="Z384" s="108" t="s">
        <v>46</v>
      </c>
      <c r="AA384" s="108" t="s">
        <v>46</v>
      </c>
      <c r="AB384" s="108" t="s">
        <v>46</v>
      </c>
      <c r="AC384" s="108" t="s">
        <v>46</v>
      </c>
      <c r="AD384" s="108" t="s">
        <v>46</v>
      </c>
      <c r="AE384" s="108" t="s">
        <v>46</v>
      </c>
      <c r="AF384" s="108" t="s">
        <v>46</v>
      </c>
      <c r="AG384" s="108" t="s">
        <v>46</v>
      </c>
    </row>
    <row r="385" spans="1:33">
      <c r="A385" s="109" t="s">
        <v>280</v>
      </c>
      <c r="B385" s="109">
        <v>1974</v>
      </c>
      <c r="C385" s="115" t="s">
        <v>281</v>
      </c>
      <c r="D385" s="108" t="s">
        <v>4564</v>
      </c>
      <c r="E385" s="109" t="s">
        <v>45</v>
      </c>
      <c r="G385" s="117" t="s">
        <v>46</v>
      </c>
      <c r="H385" s="117" t="s">
        <v>46</v>
      </c>
      <c r="I385" s="117" t="s">
        <v>46</v>
      </c>
      <c r="J385" s="117" t="s">
        <v>46</v>
      </c>
      <c r="K385" s="117" t="s">
        <v>46</v>
      </c>
      <c r="L385" s="108" t="s">
        <v>46</v>
      </c>
      <c r="M385" s="108" t="s">
        <v>46</v>
      </c>
      <c r="N385" s="108" t="s">
        <v>46</v>
      </c>
      <c r="O385" s="109">
        <v>60</v>
      </c>
      <c r="P385" s="108" t="s">
        <v>46</v>
      </c>
      <c r="Q385" s="108" t="s">
        <v>46</v>
      </c>
      <c r="R385" s="108" t="s">
        <v>46</v>
      </c>
      <c r="S385" s="108" t="s">
        <v>46</v>
      </c>
      <c r="T385" s="108" t="s">
        <v>46</v>
      </c>
      <c r="U385" s="109">
        <v>60</v>
      </c>
      <c r="V385" s="108" t="s">
        <v>46</v>
      </c>
      <c r="W385" s="108" t="s">
        <v>46</v>
      </c>
      <c r="X385" s="108" t="s">
        <v>46</v>
      </c>
      <c r="Y385" s="108" t="s">
        <v>46</v>
      </c>
      <c r="Z385" s="108" t="s">
        <v>46</v>
      </c>
      <c r="AA385" s="108" t="s">
        <v>46</v>
      </c>
      <c r="AB385" s="108" t="s">
        <v>46</v>
      </c>
      <c r="AC385" s="108" t="s">
        <v>46</v>
      </c>
      <c r="AD385" s="108" t="s">
        <v>46</v>
      </c>
      <c r="AE385" s="108" t="s">
        <v>46</v>
      </c>
      <c r="AF385" s="108" t="s">
        <v>46</v>
      </c>
      <c r="AG385" s="108" t="s">
        <v>46</v>
      </c>
    </row>
    <row r="386" spans="1:33">
      <c r="A386" s="108" t="s">
        <v>260</v>
      </c>
      <c r="B386" s="108">
        <v>1973</v>
      </c>
      <c r="C386" s="110" t="s">
        <v>261</v>
      </c>
      <c r="D386" s="108" t="s">
        <v>4564</v>
      </c>
      <c r="E386" s="109" t="s">
        <v>45</v>
      </c>
      <c r="G386" s="117" t="s">
        <v>46</v>
      </c>
      <c r="H386" s="117" t="s">
        <v>46</v>
      </c>
      <c r="I386" s="117" t="s">
        <v>46</v>
      </c>
      <c r="J386" s="117" t="s">
        <v>46</v>
      </c>
      <c r="K386" s="117" t="s">
        <v>46</v>
      </c>
      <c r="L386" s="108" t="s">
        <v>46</v>
      </c>
      <c r="M386" s="108" t="s">
        <v>46</v>
      </c>
      <c r="N386" s="108" t="s">
        <v>46</v>
      </c>
      <c r="O386" s="109">
        <v>28</v>
      </c>
      <c r="P386" s="108" t="s">
        <v>46</v>
      </c>
      <c r="Q386" s="108" t="s">
        <v>46</v>
      </c>
      <c r="R386" s="108" t="s">
        <v>46</v>
      </c>
      <c r="S386" s="108" t="s">
        <v>46</v>
      </c>
      <c r="T386" s="108" t="s">
        <v>46</v>
      </c>
      <c r="U386" s="109">
        <v>28</v>
      </c>
      <c r="V386" s="108" t="s">
        <v>46</v>
      </c>
      <c r="W386" s="108" t="s">
        <v>46</v>
      </c>
      <c r="X386" s="108" t="s">
        <v>46</v>
      </c>
      <c r="Y386" s="108" t="s">
        <v>46</v>
      </c>
      <c r="Z386" s="108" t="s">
        <v>46</v>
      </c>
      <c r="AA386" s="108" t="s">
        <v>46</v>
      </c>
      <c r="AB386" s="108" t="s">
        <v>46</v>
      </c>
      <c r="AC386" s="108" t="s">
        <v>46</v>
      </c>
      <c r="AD386" s="108" t="s">
        <v>46</v>
      </c>
      <c r="AE386" s="108" t="s">
        <v>46</v>
      </c>
      <c r="AF386" s="108" t="s">
        <v>46</v>
      </c>
      <c r="AG386" s="108" t="s">
        <v>46</v>
      </c>
    </row>
    <row r="387" spans="1:33">
      <c r="A387" s="108" t="s">
        <v>260</v>
      </c>
      <c r="B387" s="108">
        <v>1973</v>
      </c>
      <c r="C387" s="110" t="s">
        <v>261</v>
      </c>
      <c r="D387" s="108" t="s">
        <v>4564</v>
      </c>
      <c r="E387" s="109" t="s">
        <v>45</v>
      </c>
      <c r="G387" s="117" t="s">
        <v>46</v>
      </c>
      <c r="H387" s="117" t="s">
        <v>46</v>
      </c>
      <c r="I387" s="117" t="s">
        <v>46</v>
      </c>
      <c r="J387" s="117" t="s">
        <v>46</v>
      </c>
      <c r="K387" s="117" t="s">
        <v>46</v>
      </c>
      <c r="L387" s="108" t="s">
        <v>46</v>
      </c>
      <c r="M387" s="108" t="s">
        <v>46</v>
      </c>
      <c r="N387" s="108" t="s">
        <v>46</v>
      </c>
      <c r="O387" s="109">
        <v>61</v>
      </c>
      <c r="P387" s="108" t="s">
        <v>46</v>
      </c>
      <c r="Q387" s="108" t="s">
        <v>46</v>
      </c>
      <c r="R387" s="108" t="s">
        <v>46</v>
      </c>
      <c r="S387" s="108" t="s">
        <v>46</v>
      </c>
      <c r="T387" s="108" t="s">
        <v>46</v>
      </c>
      <c r="U387" s="109">
        <v>61</v>
      </c>
      <c r="V387" s="108" t="s">
        <v>46</v>
      </c>
      <c r="W387" s="108" t="s">
        <v>46</v>
      </c>
      <c r="X387" s="108" t="s">
        <v>46</v>
      </c>
      <c r="Y387" s="108" t="s">
        <v>46</v>
      </c>
      <c r="Z387" s="108" t="s">
        <v>46</v>
      </c>
      <c r="AA387" s="108" t="s">
        <v>46</v>
      </c>
      <c r="AB387" s="108" t="s">
        <v>46</v>
      </c>
      <c r="AC387" s="108" t="s">
        <v>46</v>
      </c>
      <c r="AD387" s="108" t="s">
        <v>46</v>
      </c>
      <c r="AE387" s="108" t="s">
        <v>46</v>
      </c>
      <c r="AF387" s="108" t="s">
        <v>46</v>
      </c>
      <c r="AG387" s="108" t="s">
        <v>46</v>
      </c>
    </row>
    <row r="388" spans="1:33">
      <c r="A388" s="108" t="s">
        <v>260</v>
      </c>
      <c r="B388" s="108">
        <v>1973</v>
      </c>
      <c r="C388" s="110" t="s">
        <v>261</v>
      </c>
      <c r="D388" s="108" t="s">
        <v>4564</v>
      </c>
      <c r="E388" s="109" t="s">
        <v>45</v>
      </c>
      <c r="G388" s="117" t="s">
        <v>46</v>
      </c>
      <c r="H388" s="117" t="s">
        <v>46</v>
      </c>
      <c r="I388" s="117" t="s">
        <v>46</v>
      </c>
      <c r="J388" s="117" t="s">
        <v>46</v>
      </c>
      <c r="K388" s="117" t="s">
        <v>46</v>
      </c>
      <c r="L388" s="108" t="s">
        <v>46</v>
      </c>
      <c r="M388" s="108" t="s">
        <v>46</v>
      </c>
      <c r="N388" s="108" t="s">
        <v>46</v>
      </c>
      <c r="O388" s="109">
        <v>65</v>
      </c>
      <c r="P388" s="108" t="s">
        <v>46</v>
      </c>
      <c r="Q388" s="108" t="s">
        <v>46</v>
      </c>
      <c r="R388" s="108" t="s">
        <v>46</v>
      </c>
      <c r="S388" s="108" t="s">
        <v>46</v>
      </c>
      <c r="T388" s="108" t="s">
        <v>46</v>
      </c>
      <c r="U388" s="109">
        <v>65</v>
      </c>
      <c r="V388" s="108" t="s">
        <v>46</v>
      </c>
      <c r="W388" s="108" t="s">
        <v>46</v>
      </c>
      <c r="X388" s="108" t="s">
        <v>46</v>
      </c>
      <c r="Y388" s="108" t="s">
        <v>46</v>
      </c>
      <c r="Z388" s="108" t="s">
        <v>46</v>
      </c>
      <c r="AA388" s="108" t="s">
        <v>46</v>
      </c>
      <c r="AB388" s="108" t="s">
        <v>46</v>
      </c>
      <c r="AC388" s="108" t="s">
        <v>46</v>
      </c>
      <c r="AD388" s="108" t="s">
        <v>46</v>
      </c>
      <c r="AE388" s="108" t="s">
        <v>46</v>
      </c>
      <c r="AF388" s="108" t="s">
        <v>46</v>
      </c>
      <c r="AG388" s="108" t="s">
        <v>46</v>
      </c>
    </row>
    <row r="389" spans="1:33">
      <c r="A389" s="108" t="s">
        <v>220</v>
      </c>
      <c r="B389" s="108">
        <v>2018</v>
      </c>
      <c r="C389" s="112" t="s">
        <v>473</v>
      </c>
      <c r="D389" s="108" t="s">
        <v>4564</v>
      </c>
      <c r="E389" s="108" t="s">
        <v>221</v>
      </c>
      <c r="F389" s="108"/>
      <c r="G389" s="117" t="s">
        <v>46</v>
      </c>
      <c r="H389" s="117" t="s">
        <v>222</v>
      </c>
      <c r="I389" s="117" t="s">
        <v>46</v>
      </c>
      <c r="J389" s="117" t="s">
        <v>46</v>
      </c>
      <c r="K389" s="117" t="s">
        <v>46</v>
      </c>
      <c r="L389" s="108" t="s">
        <v>46</v>
      </c>
      <c r="M389" s="108" t="s">
        <v>46</v>
      </c>
      <c r="N389" s="108" t="s">
        <v>46</v>
      </c>
      <c r="O389" s="108" t="s">
        <v>46</v>
      </c>
      <c r="P389" s="108" t="s">
        <v>46</v>
      </c>
      <c r="Q389" s="108" t="s">
        <v>46</v>
      </c>
      <c r="R389" s="108" t="s">
        <v>46</v>
      </c>
      <c r="S389" s="108" t="s">
        <v>46</v>
      </c>
      <c r="T389" s="108" t="s">
        <v>46</v>
      </c>
      <c r="U389" s="108" t="s">
        <v>46</v>
      </c>
      <c r="V389" s="108" t="s">
        <v>474</v>
      </c>
      <c r="W389" s="108" t="s">
        <v>46</v>
      </c>
      <c r="X389" s="108" t="s">
        <v>46</v>
      </c>
      <c r="Y389" s="108" t="s">
        <v>46</v>
      </c>
      <c r="Z389" s="108" t="s">
        <v>46</v>
      </c>
      <c r="AA389" s="108" t="s">
        <v>46</v>
      </c>
      <c r="AB389" s="108" t="s">
        <v>46</v>
      </c>
      <c r="AC389" s="108" t="s">
        <v>46</v>
      </c>
      <c r="AD389" s="108" t="s">
        <v>46</v>
      </c>
      <c r="AE389" s="108" t="s">
        <v>46</v>
      </c>
      <c r="AF389" s="108" t="s">
        <v>46</v>
      </c>
      <c r="AG389" s="108" t="s">
        <v>46</v>
      </c>
    </row>
    <row r="390" spans="1:33">
      <c r="A390" s="109" t="s">
        <v>211</v>
      </c>
      <c r="B390" s="109">
        <v>2005</v>
      </c>
      <c r="C390" s="110" t="s">
        <v>212</v>
      </c>
      <c r="D390" s="108" t="s">
        <v>4564</v>
      </c>
      <c r="E390" s="109" t="s">
        <v>45</v>
      </c>
      <c r="G390" s="117" t="s">
        <v>46</v>
      </c>
      <c r="H390" s="117" t="s">
        <v>46</v>
      </c>
      <c r="I390" s="117" t="s">
        <v>46</v>
      </c>
      <c r="J390" s="117" t="s">
        <v>46</v>
      </c>
      <c r="K390" s="117" t="s">
        <v>46</v>
      </c>
      <c r="L390" s="108" t="s">
        <v>46</v>
      </c>
      <c r="M390" s="108" t="s">
        <v>46</v>
      </c>
      <c r="N390" s="108" t="s">
        <v>46</v>
      </c>
      <c r="O390" s="109">
        <v>93</v>
      </c>
      <c r="P390" s="108" t="s">
        <v>46</v>
      </c>
      <c r="Q390" s="108" t="s">
        <v>46</v>
      </c>
      <c r="R390" s="108" t="s">
        <v>46</v>
      </c>
      <c r="S390" s="108" t="s">
        <v>46</v>
      </c>
      <c r="T390" s="108" t="s">
        <v>46</v>
      </c>
      <c r="U390" s="109">
        <v>93</v>
      </c>
      <c r="V390" s="108" t="s">
        <v>46</v>
      </c>
      <c r="W390" s="108" t="s">
        <v>46</v>
      </c>
      <c r="X390" s="108" t="s">
        <v>46</v>
      </c>
      <c r="Y390" s="108" t="s">
        <v>46</v>
      </c>
      <c r="Z390" s="108" t="s">
        <v>46</v>
      </c>
      <c r="AA390" s="108" t="s">
        <v>46</v>
      </c>
      <c r="AB390" s="108" t="s">
        <v>46</v>
      </c>
      <c r="AC390" s="108" t="s">
        <v>46</v>
      </c>
      <c r="AD390" s="108" t="s">
        <v>46</v>
      </c>
      <c r="AE390" s="108" t="s">
        <v>46</v>
      </c>
      <c r="AF390" s="108" t="s">
        <v>46</v>
      </c>
      <c r="AG390" s="108" t="s">
        <v>46</v>
      </c>
    </row>
    <row r="391" spans="1:33">
      <c r="A391" s="108" t="s">
        <v>282</v>
      </c>
      <c r="B391" s="108">
        <v>2007</v>
      </c>
      <c r="C391" s="110" t="s">
        <v>283</v>
      </c>
      <c r="D391" s="108" t="s">
        <v>4564</v>
      </c>
      <c r="E391" s="109" t="s">
        <v>45</v>
      </c>
      <c r="G391" s="117" t="s">
        <v>46</v>
      </c>
      <c r="H391" s="117" t="s">
        <v>46</v>
      </c>
      <c r="I391" s="117" t="s">
        <v>46</v>
      </c>
      <c r="J391" s="117" t="s">
        <v>46</v>
      </c>
      <c r="K391" s="117" t="s">
        <v>46</v>
      </c>
      <c r="L391" s="108" t="s">
        <v>46</v>
      </c>
      <c r="M391" s="108" t="s">
        <v>46</v>
      </c>
      <c r="N391" s="108" t="s">
        <v>46</v>
      </c>
      <c r="O391" s="109">
        <v>44.2</v>
      </c>
      <c r="P391" s="108" t="s">
        <v>46</v>
      </c>
      <c r="Q391" s="108" t="s">
        <v>46</v>
      </c>
      <c r="R391" s="108" t="s">
        <v>46</v>
      </c>
      <c r="S391" s="108" t="s">
        <v>46</v>
      </c>
      <c r="T391" s="108" t="s">
        <v>46</v>
      </c>
      <c r="U391" s="109">
        <v>44.2</v>
      </c>
      <c r="V391" s="108" t="s">
        <v>46</v>
      </c>
      <c r="W391" s="108" t="s">
        <v>46</v>
      </c>
      <c r="X391" s="108" t="s">
        <v>46</v>
      </c>
      <c r="Y391" s="108" t="s">
        <v>46</v>
      </c>
      <c r="Z391" s="108" t="s">
        <v>46</v>
      </c>
      <c r="AA391" s="108" t="s">
        <v>46</v>
      </c>
      <c r="AB391" s="108" t="s">
        <v>46</v>
      </c>
      <c r="AC391" s="108" t="s">
        <v>46</v>
      </c>
      <c r="AD391" s="108" t="s">
        <v>46</v>
      </c>
      <c r="AE391" s="108" t="s">
        <v>46</v>
      </c>
      <c r="AF391" s="108" t="s">
        <v>46</v>
      </c>
      <c r="AG391" s="108" t="s">
        <v>46</v>
      </c>
    </row>
    <row r="392" spans="1:33">
      <c r="A392" s="109" t="s">
        <v>330</v>
      </c>
      <c r="B392" s="109">
        <v>2018</v>
      </c>
      <c r="C392" s="110" t="s">
        <v>216</v>
      </c>
      <c r="D392" s="108" t="s">
        <v>4564</v>
      </c>
      <c r="E392" s="109" t="s">
        <v>45</v>
      </c>
      <c r="G392" s="117" t="s">
        <v>46</v>
      </c>
      <c r="H392" s="117" t="s">
        <v>46</v>
      </c>
      <c r="I392" s="117" t="s">
        <v>46</v>
      </c>
      <c r="J392" s="117" t="s">
        <v>46</v>
      </c>
      <c r="K392" s="117" t="s">
        <v>46</v>
      </c>
      <c r="L392" s="108" t="s">
        <v>46</v>
      </c>
      <c r="M392" s="108" t="s">
        <v>46</v>
      </c>
      <c r="N392" s="108" t="s">
        <v>46</v>
      </c>
      <c r="O392" s="109">
        <v>88.9</v>
      </c>
      <c r="P392" s="108" t="s">
        <v>46</v>
      </c>
      <c r="Q392" s="108" t="s">
        <v>46</v>
      </c>
      <c r="R392" s="108" t="s">
        <v>46</v>
      </c>
      <c r="S392" s="108" t="s">
        <v>46</v>
      </c>
      <c r="T392" s="108" t="s">
        <v>46</v>
      </c>
      <c r="U392" s="109">
        <v>88.9</v>
      </c>
      <c r="V392" s="108" t="s">
        <v>46</v>
      </c>
      <c r="W392" s="108" t="s">
        <v>46</v>
      </c>
      <c r="X392" s="108" t="s">
        <v>46</v>
      </c>
      <c r="Y392" s="108" t="s">
        <v>46</v>
      </c>
      <c r="Z392" s="108" t="s">
        <v>46</v>
      </c>
      <c r="AA392" s="108" t="s">
        <v>46</v>
      </c>
      <c r="AB392" s="108" t="s">
        <v>46</v>
      </c>
      <c r="AC392" s="108" t="s">
        <v>46</v>
      </c>
      <c r="AD392" s="108" t="s">
        <v>46</v>
      </c>
      <c r="AE392" s="108" t="s">
        <v>46</v>
      </c>
      <c r="AF392" s="108" t="s">
        <v>46</v>
      </c>
      <c r="AG392" s="108" t="s">
        <v>46</v>
      </c>
    </row>
    <row r="393" spans="1:33">
      <c r="A393" s="108" t="s">
        <v>282</v>
      </c>
      <c r="B393" s="108">
        <v>2007</v>
      </c>
      <c r="C393" s="110" t="s">
        <v>283</v>
      </c>
      <c r="D393" s="108" t="s">
        <v>4564</v>
      </c>
      <c r="E393" s="108" t="s">
        <v>468</v>
      </c>
      <c r="F393" s="108"/>
      <c r="G393" s="117" t="s">
        <v>46</v>
      </c>
      <c r="H393" s="117" t="s">
        <v>46</v>
      </c>
      <c r="I393" s="117" t="s">
        <v>46</v>
      </c>
      <c r="J393" s="117" t="s">
        <v>46</v>
      </c>
      <c r="K393" s="117" t="s">
        <v>46</v>
      </c>
      <c r="L393" s="108" t="s">
        <v>475</v>
      </c>
      <c r="M393" s="108" t="s">
        <v>46</v>
      </c>
      <c r="N393" s="108" t="s">
        <v>46</v>
      </c>
      <c r="O393" s="108" t="s">
        <v>46</v>
      </c>
      <c r="P393" s="108" t="s">
        <v>46</v>
      </c>
      <c r="Q393" s="108" t="s">
        <v>46</v>
      </c>
      <c r="R393" s="108" t="s">
        <v>46</v>
      </c>
      <c r="S393" s="108" t="s">
        <v>46</v>
      </c>
      <c r="T393" s="108" t="s">
        <v>46</v>
      </c>
      <c r="U393" s="108" t="s">
        <v>46</v>
      </c>
      <c r="V393" s="108" t="s">
        <v>46</v>
      </c>
      <c r="W393" s="108" t="s">
        <v>46</v>
      </c>
      <c r="X393" s="108" t="s">
        <v>46</v>
      </c>
      <c r="Y393" s="108" t="s">
        <v>46</v>
      </c>
      <c r="Z393" s="108" t="s">
        <v>46</v>
      </c>
      <c r="AA393" s="108" t="s">
        <v>46</v>
      </c>
      <c r="AB393" s="108" t="s">
        <v>46</v>
      </c>
      <c r="AC393" s="108" t="s">
        <v>46</v>
      </c>
      <c r="AD393" s="108" t="s">
        <v>46</v>
      </c>
      <c r="AE393" s="108" t="s">
        <v>46</v>
      </c>
      <c r="AF393" s="108" t="s">
        <v>46</v>
      </c>
      <c r="AG393" s="108" t="s">
        <v>46</v>
      </c>
    </row>
    <row r="394" spans="1:33">
      <c r="A394" s="108" t="s">
        <v>332</v>
      </c>
      <c r="B394" s="108">
        <v>2018</v>
      </c>
      <c r="C394" s="108" t="s">
        <v>333</v>
      </c>
      <c r="D394" s="108" t="s">
        <v>4564</v>
      </c>
      <c r="E394" s="108" t="s">
        <v>221</v>
      </c>
      <c r="F394" s="108"/>
      <c r="G394" s="117" t="s">
        <v>46</v>
      </c>
      <c r="H394" s="117" t="s">
        <v>334</v>
      </c>
      <c r="I394" s="117" t="s">
        <v>46</v>
      </c>
      <c r="J394" s="117" t="s">
        <v>46</v>
      </c>
      <c r="K394" s="117" t="s">
        <v>46</v>
      </c>
      <c r="L394" s="108" t="s">
        <v>46</v>
      </c>
      <c r="M394" s="108" t="s">
        <v>46</v>
      </c>
      <c r="N394" s="108" t="s">
        <v>46</v>
      </c>
      <c r="O394" s="108">
        <v>100</v>
      </c>
      <c r="P394" s="108" t="s">
        <v>46</v>
      </c>
      <c r="Q394" s="108" t="s">
        <v>46</v>
      </c>
      <c r="R394" s="108" t="s">
        <v>46</v>
      </c>
      <c r="S394" s="108" t="s">
        <v>46</v>
      </c>
      <c r="T394" s="108" t="s">
        <v>46</v>
      </c>
      <c r="U394" s="108">
        <v>100</v>
      </c>
      <c r="V394" s="108" t="s">
        <v>46</v>
      </c>
      <c r="W394" s="108" t="s">
        <v>46</v>
      </c>
      <c r="X394" s="108" t="s">
        <v>46</v>
      </c>
      <c r="Y394" s="108" t="s">
        <v>46</v>
      </c>
      <c r="Z394" s="108" t="s">
        <v>46</v>
      </c>
      <c r="AA394" s="108" t="s">
        <v>46</v>
      </c>
      <c r="AB394" s="108" t="s">
        <v>46</v>
      </c>
      <c r="AC394" s="108" t="s">
        <v>46</v>
      </c>
      <c r="AD394" s="108" t="s">
        <v>46</v>
      </c>
      <c r="AE394" s="108" t="s">
        <v>46</v>
      </c>
      <c r="AF394" s="108" t="s">
        <v>46</v>
      </c>
      <c r="AG394" s="108" t="s">
        <v>46</v>
      </c>
    </row>
    <row r="395" spans="1:33">
      <c r="A395" s="108" t="s">
        <v>213</v>
      </c>
      <c r="B395" s="108">
        <v>2011</v>
      </c>
      <c r="C395" s="108" t="s">
        <v>214</v>
      </c>
      <c r="D395" s="108" t="s">
        <v>4564</v>
      </c>
      <c r="E395" s="108" t="s">
        <v>468</v>
      </c>
      <c r="F395" s="108"/>
      <c r="G395" s="117" t="s">
        <v>46</v>
      </c>
      <c r="H395" s="117" t="s">
        <v>46</v>
      </c>
      <c r="I395" s="117" t="s">
        <v>46</v>
      </c>
      <c r="J395" s="117" t="s">
        <v>46</v>
      </c>
      <c r="K395" s="117" t="s">
        <v>46</v>
      </c>
      <c r="L395" s="108" t="s">
        <v>46</v>
      </c>
      <c r="M395" s="108" t="s">
        <v>46</v>
      </c>
      <c r="N395" s="108" t="s">
        <v>46</v>
      </c>
      <c r="O395" s="108" t="s">
        <v>46</v>
      </c>
      <c r="P395" s="108" t="s">
        <v>46</v>
      </c>
      <c r="Q395" s="108" t="s">
        <v>46</v>
      </c>
      <c r="R395" s="108" t="s">
        <v>46</v>
      </c>
      <c r="S395" s="108" t="s">
        <v>46</v>
      </c>
      <c r="T395" s="108" t="s">
        <v>46</v>
      </c>
      <c r="U395" s="108" t="s">
        <v>46</v>
      </c>
      <c r="V395" s="108" t="s">
        <v>46</v>
      </c>
      <c r="W395" s="108" t="s">
        <v>46</v>
      </c>
      <c r="X395" s="108" t="s">
        <v>46</v>
      </c>
      <c r="Y395" s="108" t="s">
        <v>46</v>
      </c>
      <c r="Z395" s="108" t="s">
        <v>46</v>
      </c>
      <c r="AA395" s="108" t="s">
        <v>46</v>
      </c>
      <c r="AB395" s="108" t="s">
        <v>46</v>
      </c>
      <c r="AC395" s="108" t="s">
        <v>46</v>
      </c>
      <c r="AD395" s="108" t="s">
        <v>46</v>
      </c>
      <c r="AE395" s="108" t="s">
        <v>46</v>
      </c>
      <c r="AF395" s="108">
        <v>0</v>
      </c>
      <c r="AG395" s="108" t="s">
        <v>46</v>
      </c>
    </row>
    <row r="396" spans="1:33">
      <c r="A396" s="108" t="s">
        <v>339</v>
      </c>
      <c r="B396" s="108">
        <v>2015</v>
      </c>
      <c r="C396" s="110" t="s">
        <v>340</v>
      </c>
      <c r="D396" s="108" t="s">
        <v>4564</v>
      </c>
      <c r="E396" s="108" t="s">
        <v>468</v>
      </c>
      <c r="F396" s="108"/>
      <c r="G396" s="117" t="s">
        <v>46</v>
      </c>
      <c r="H396" s="117" t="s">
        <v>46</v>
      </c>
      <c r="I396" s="117" t="s">
        <v>46</v>
      </c>
      <c r="J396" s="117" t="s">
        <v>46</v>
      </c>
      <c r="K396" s="117" t="s">
        <v>46</v>
      </c>
      <c r="L396" s="108" t="s">
        <v>476</v>
      </c>
      <c r="M396" s="108" t="s">
        <v>46</v>
      </c>
      <c r="N396" s="108" t="s">
        <v>46</v>
      </c>
      <c r="O396" s="108" t="s">
        <v>46</v>
      </c>
      <c r="P396" s="108" t="s">
        <v>46</v>
      </c>
      <c r="Q396" s="108" t="s">
        <v>46</v>
      </c>
      <c r="R396" s="108" t="s">
        <v>46</v>
      </c>
      <c r="S396" s="108" t="s">
        <v>46</v>
      </c>
      <c r="T396" s="108" t="s">
        <v>46</v>
      </c>
      <c r="U396" s="108" t="s">
        <v>46</v>
      </c>
      <c r="V396" s="108" t="s">
        <v>46</v>
      </c>
      <c r="W396" s="108" t="s">
        <v>46</v>
      </c>
      <c r="X396" s="108" t="s">
        <v>46</v>
      </c>
      <c r="Y396" s="108" t="s">
        <v>46</v>
      </c>
      <c r="Z396" s="108" t="s">
        <v>46</v>
      </c>
      <c r="AA396" s="108" t="s">
        <v>46</v>
      </c>
      <c r="AB396" s="108" t="s">
        <v>46</v>
      </c>
      <c r="AC396" s="108" t="s">
        <v>46</v>
      </c>
      <c r="AD396" s="108" t="s">
        <v>46</v>
      </c>
      <c r="AE396" s="108" t="s">
        <v>46</v>
      </c>
      <c r="AF396" s="108" t="s">
        <v>46</v>
      </c>
      <c r="AG396" s="108" t="s">
        <v>46</v>
      </c>
    </row>
    <row r="397" spans="1:33">
      <c r="A397" s="108" t="s">
        <v>342</v>
      </c>
      <c r="B397" s="108">
        <v>2016</v>
      </c>
      <c r="C397" s="110" t="s">
        <v>343</v>
      </c>
      <c r="D397" s="108" t="s">
        <v>4564</v>
      </c>
      <c r="E397" s="108" t="s">
        <v>468</v>
      </c>
      <c r="F397" s="108"/>
      <c r="G397" s="117" t="s">
        <v>46</v>
      </c>
      <c r="H397" s="117" t="s">
        <v>46</v>
      </c>
      <c r="I397" s="117" t="s">
        <v>46</v>
      </c>
      <c r="J397" s="117" t="s">
        <v>46</v>
      </c>
      <c r="K397" s="117" t="s">
        <v>46</v>
      </c>
      <c r="L397" s="108" t="s">
        <v>477</v>
      </c>
      <c r="M397" s="108" t="s">
        <v>46</v>
      </c>
      <c r="N397" s="108" t="s">
        <v>46</v>
      </c>
      <c r="O397" s="108" t="s">
        <v>46</v>
      </c>
      <c r="P397" s="108" t="s">
        <v>46</v>
      </c>
      <c r="Q397" s="108" t="s">
        <v>46</v>
      </c>
      <c r="R397" s="108" t="s">
        <v>46</v>
      </c>
      <c r="S397" s="108" t="s">
        <v>46</v>
      </c>
      <c r="T397" s="108" t="s">
        <v>46</v>
      </c>
      <c r="U397" s="108" t="s">
        <v>46</v>
      </c>
      <c r="V397" s="108" t="s">
        <v>46</v>
      </c>
      <c r="W397" s="108" t="s">
        <v>46</v>
      </c>
      <c r="X397" s="108" t="s">
        <v>46</v>
      </c>
      <c r="Y397" s="108" t="s">
        <v>46</v>
      </c>
      <c r="Z397" s="108" t="s">
        <v>46</v>
      </c>
      <c r="AA397" s="108" t="s">
        <v>46</v>
      </c>
      <c r="AB397" s="108" t="s">
        <v>46</v>
      </c>
      <c r="AC397" s="108" t="s">
        <v>46</v>
      </c>
      <c r="AD397" s="108" t="s">
        <v>46</v>
      </c>
      <c r="AE397" s="108" t="s">
        <v>46</v>
      </c>
      <c r="AF397" s="108" t="s">
        <v>46</v>
      </c>
      <c r="AG397" s="108" t="s">
        <v>46</v>
      </c>
    </row>
    <row r="398" spans="1:33">
      <c r="A398" s="108" t="s">
        <v>478</v>
      </c>
      <c r="B398" s="108">
        <v>2019</v>
      </c>
      <c r="C398" s="110" t="s">
        <v>479</v>
      </c>
      <c r="D398" s="108" t="s">
        <v>4564</v>
      </c>
      <c r="E398" s="108" t="s">
        <v>221</v>
      </c>
      <c r="F398" s="108"/>
      <c r="G398" s="108" t="s">
        <v>46</v>
      </c>
      <c r="H398" s="108" t="s">
        <v>46</v>
      </c>
      <c r="I398" s="108" t="s">
        <v>46</v>
      </c>
      <c r="J398" s="108" t="s">
        <v>46</v>
      </c>
      <c r="K398" s="108" t="s">
        <v>46</v>
      </c>
      <c r="L398" s="108" t="s">
        <v>46</v>
      </c>
      <c r="M398" s="108" t="s">
        <v>46</v>
      </c>
      <c r="N398" s="108" t="s">
        <v>46</v>
      </c>
      <c r="O398" s="108" t="s">
        <v>46</v>
      </c>
      <c r="P398" s="108" t="s">
        <v>46</v>
      </c>
      <c r="Q398" s="108" t="s">
        <v>46</v>
      </c>
      <c r="R398" s="108" t="s">
        <v>46</v>
      </c>
      <c r="S398" s="108" t="s">
        <v>46</v>
      </c>
      <c r="T398" s="108" t="s">
        <v>46</v>
      </c>
      <c r="U398" s="108" t="s">
        <v>46</v>
      </c>
      <c r="V398" s="108" t="s">
        <v>46</v>
      </c>
      <c r="W398" s="108" t="s">
        <v>46</v>
      </c>
      <c r="X398" s="108" t="s">
        <v>46</v>
      </c>
      <c r="Y398" s="108" t="s">
        <v>46</v>
      </c>
      <c r="Z398" s="108" t="s">
        <v>46</v>
      </c>
      <c r="AA398" s="108" t="s">
        <v>46</v>
      </c>
      <c r="AB398" s="108" t="s">
        <v>480</v>
      </c>
      <c r="AC398" s="108" t="s">
        <v>46</v>
      </c>
      <c r="AD398" s="108" t="s">
        <v>46</v>
      </c>
      <c r="AE398" s="108" t="s">
        <v>46</v>
      </c>
      <c r="AF398" s="108" t="s">
        <v>46</v>
      </c>
      <c r="AG398" s="108" t="s">
        <v>46</v>
      </c>
    </row>
    <row r="399" spans="1:33">
      <c r="A399" s="108" t="s">
        <v>481</v>
      </c>
      <c r="B399" s="108">
        <v>1998</v>
      </c>
      <c r="C399" s="110" t="s">
        <v>482</v>
      </c>
      <c r="D399" s="108" t="s">
        <v>4564</v>
      </c>
      <c r="E399" s="108" t="s">
        <v>46</v>
      </c>
      <c r="F399" s="108"/>
      <c r="G399" s="117" t="s">
        <v>46</v>
      </c>
      <c r="H399" s="117" t="s">
        <v>46</v>
      </c>
      <c r="I399" s="117" t="s">
        <v>46</v>
      </c>
      <c r="J399" s="117" t="s">
        <v>46</v>
      </c>
      <c r="K399" s="117" t="s">
        <v>46</v>
      </c>
      <c r="L399" s="108" t="s">
        <v>483</v>
      </c>
      <c r="M399" s="108" t="s">
        <v>46</v>
      </c>
      <c r="N399" s="108" t="s">
        <v>46</v>
      </c>
      <c r="O399" s="108" t="s">
        <v>46</v>
      </c>
      <c r="P399" s="108" t="s">
        <v>46</v>
      </c>
      <c r="Q399" s="108" t="s">
        <v>46</v>
      </c>
      <c r="R399" s="108" t="s">
        <v>46</v>
      </c>
      <c r="S399" s="108" t="s">
        <v>46</v>
      </c>
      <c r="T399" s="108" t="s">
        <v>46</v>
      </c>
      <c r="U399" s="108" t="s">
        <v>46</v>
      </c>
      <c r="V399" s="108" t="s">
        <v>46</v>
      </c>
      <c r="W399" s="108" t="s">
        <v>46</v>
      </c>
      <c r="X399" s="108" t="s">
        <v>46</v>
      </c>
      <c r="Y399" s="108" t="s">
        <v>46</v>
      </c>
      <c r="Z399" s="108" t="s">
        <v>46</v>
      </c>
      <c r="AA399" s="108" t="s">
        <v>46</v>
      </c>
      <c r="AB399" s="108" t="s">
        <v>46</v>
      </c>
      <c r="AC399" s="108" t="s">
        <v>46</v>
      </c>
      <c r="AD399" s="108" t="s">
        <v>46</v>
      </c>
      <c r="AE399" s="108" t="s">
        <v>46</v>
      </c>
      <c r="AF399" s="108" t="s">
        <v>46</v>
      </c>
      <c r="AG399" s="108" t="s">
        <v>46</v>
      </c>
    </row>
    <row r="400" spans="1:33">
      <c r="A400" s="108" t="s">
        <v>260</v>
      </c>
      <c r="B400" s="108">
        <v>1973</v>
      </c>
      <c r="C400" s="110" t="s">
        <v>261</v>
      </c>
      <c r="D400" s="108" t="s">
        <v>4564</v>
      </c>
      <c r="E400" s="109" t="s">
        <v>45</v>
      </c>
      <c r="G400" s="117" t="s">
        <v>46</v>
      </c>
      <c r="H400" s="117" t="s">
        <v>46</v>
      </c>
      <c r="I400" s="117" t="s">
        <v>46</v>
      </c>
      <c r="J400" s="117" t="s">
        <v>46</v>
      </c>
      <c r="K400" s="117" t="s">
        <v>46</v>
      </c>
      <c r="L400" s="108" t="s">
        <v>46</v>
      </c>
      <c r="M400" s="108" t="s">
        <v>46</v>
      </c>
      <c r="N400" s="109">
        <v>12</v>
      </c>
      <c r="O400" s="108" t="s">
        <v>46</v>
      </c>
      <c r="P400" s="108" t="s">
        <v>46</v>
      </c>
      <c r="Q400" s="108" t="s">
        <v>46</v>
      </c>
      <c r="R400" s="108" t="s">
        <v>46</v>
      </c>
      <c r="S400" s="109">
        <v>12</v>
      </c>
      <c r="T400" s="108" t="s">
        <v>46</v>
      </c>
      <c r="U400" s="108" t="s">
        <v>46</v>
      </c>
      <c r="V400" s="108" t="s">
        <v>46</v>
      </c>
      <c r="W400" s="108" t="s">
        <v>46</v>
      </c>
      <c r="X400" s="108" t="s">
        <v>46</v>
      </c>
      <c r="Y400" s="108" t="s">
        <v>46</v>
      </c>
      <c r="Z400" s="108" t="s">
        <v>46</v>
      </c>
      <c r="AA400" s="108" t="s">
        <v>46</v>
      </c>
      <c r="AB400" s="108" t="s">
        <v>46</v>
      </c>
      <c r="AC400" s="108" t="s">
        <v>46</v>
      </c>
      <c r="AD400" s="108" t="s">
        <v>46</v>
      </c>
      <c r="AE400" s="108" t="s">
        <v>46</v>
      </c>
      <c r="AF400" s="108" t="s">
        <v>46</v>
      </c>
      <c r="AG400" s="108" t="s">
        <v>46</v>
      </c>
    </row>
    <row r="401" spans="1:33">
      <c r="A401" s="108" t="s">
        <v>260</v>
      </c>
      <c r="B401" s="108">
        <v>1973</v>
      </c>
      <c r="C401" s="110" t="s">
        <v>261</v>
      </c>
      <c r="D401" s="108" t="s">
        <v>4564</v>
      </c>
      <c r="E401" s="109" t="s">
        <v>45</v>
      </c>
      <c r="G401" s="117" t="s">
        <v>46</v>
      </c>
      <c r="H401" s="117" t="s">
        <v>46</v>
      </c>
      <c r="I401" s="117" t="s">
        <v>46</v>
      </c>
      <c r="J401" s="117" t="s">
        <v>46</v>
      </c>
      <c r="K401" s="117" t="s">
        <v>46</v>
      </c>
      <c r="L401" s="108" t="s">
        <v>46</v>
      </c>
      <c r="M401" s="108" t="s">
        <v>46</v>
      </c>
      <c r="N401" s="109">
        <v>59</v>
      </c>
      <c r="O401" s="108" t="s">
        <v>46</v>
      </c>
      <c r="P401" s="108" t="s">
        <v>46</v>
      </c>
      <c r="Q401" s="108" t="s">
        <v>46</v>
      </c>
      <c r="R401" s="108" t="s">
        <v>46</v>
      </c>
      <c r="S401" s="109">
        <v>59</v>
      </c>
      <c r="T401" s="108" t="s">
        <v>46</v>
      </c>
      <c r="U401" s="108" t="s">
        <v>46</v>
      </c>
      <c r="V401" s="108" t="s">
        <v>46</v>
      </c>
      <c r="W401" s="108" t="s">
        <v>46</v>
      </c>
      <c r="X401" s="108" t="s">
        <v>46</v>
      </c>
      <c r="Y401" s="108" t="s">
        <v>46</v>
      </c>
      <c r="Z401" s="108" t="s">
        <v>46</v>
      </c>
      <c r="AA401" s="108" t="s">
        <v>46</v>
      </c>
      <c r="AB401" s="108" t="s">
        <v>46</v>
      </c>
      <c r="AC401" s="108" t="s">
        <v>46</v>
      </c>
      <c r="AD401" s="108" t="s">
        <v>46</v>
      </c>
      <c r="AE401" s="108" t="s">
        <v>46</v>
      </c>
      <c r="AF401" s="108" t="s">
        <v>46</v>
      </c>
      <c r="AG401" s="108" t="s">
        <v>46</v>
      </c>
    </row>
    <row r="402" spans="1:33">
      <c r="A402" s="108" t="s">
        <v>260</v>
      </c>
      <c r="B402" s="108">
        <v>1973</v>
      </c>
      <c r="C402" s="110" t="s">
        <v>261</v>
      </c>
      <c r="D402" s="108" t="s">
        <v>4564</v>
      </c>
      <c r="E402" s="109" t="s">
        <v>45</v>
      </c>
      <c r="G402" s="117" t="s">
        <v>46</v>
      </c>
      <c r="H402" s="117" t="s">
        <v>46</v>
      </c>
      <c r="I402" s="117" t="s">
        <v>46</v>
      </c>
      <c r="J402" s="117" t="s">
        <v>46</v>
      </c>
      <c r="K402" s="117" t="s">
        <v>46</v>
      </c>
      <c r="L402" s="108" t="s">
        <v>46</v>
      </c>
      <c r="M402" s="108" t="s">
        <v>46</v>
      </c>
      <c r="N402" s="109">
        <v>70</v>
      </c>
      <c r="O402" s="108" t="s">
        <v>46</v>
      </c>
      <c r="P402" s="108" t="s">
        <v>46</v>
      </c>
      <c r="Q402" s="108" t="s">
        <v>46</v>
      </c>
      <c r="R402" s="108" t="s">
        <v>46</v>
      </c>
      <c r="S402" s="109">
        <v>70</v>
      </c>
      <c r="T402" s="108" t="s">
        <v>46</v>
      </c>
      <c r="U402" s="108" t="s">
        <v>46</v>
      </c>
      <c r="V402" s="108" t="s">
        <v>46</v>
      </c>
      <c r="W402" s="108" t="s">
        <v>46</v>
      </c>
      <c r="X402" s="108" t="s">
        <v>46</v>
      </c>
      <c r="Y402" s="108" t="s">
        <v>46</v>
      </c>
      <c r="Z402" s="108" t="s">
        <v>46</v>
      </c>
      <c r="AA402" s="108" t="s">
        <v>46</v>
      </c>
      <c r="AB402" s="108" t="s">
        <v>46</v>
      </c>
      <c r="AC402" s="108" t="s">
        <v>46</v>
      </c>
      <c r="AD402" s="108" t="s">
        <v>46</v>
      </c>
      <c r="AE402" s="108" t="s">
        <v>46</v>
      </c>
      <c r="AF402" s="108" t="s">
        <v>46</v>
      </c>
      <c r="AG402" s="108" t="s">
        <v>46</v>
      </c>
    </row>
    <row r="403" spans="1:33">
      <c r="A403" s="108" t="s">
        <v>484</v>
      </c>
      <c r="B403" s="108">
        <v>2008</v>
      </c>
      <c r="C403" s="110" t="s">
        <v>485</v>
      </c>
      <c r="D403" s="108" t="s">
        <v>4564</v>
      </c>
      <c r="E403" s="109" t="s">
        <v>45</v>
      </c>
      <c r="G403" s="117" t="s">
        <v>46</v>
      </c>
      <c r="H403" s="117" t="s">
        <v>46</v>
      </c>
      <c r="I403" s="117" t="s">
        <v>46</v>
      </c>
      <c r="J403" s="117" t="s">
        <v>46</v>
      </c>
      <c r="K403" s="117" t="s">
        <v>46</v>
      </c>
      <c r="L403" s="108" t="s">
        <v>46</v>
      </c>
      <c r="M403" s="108" t="s">
        <v>46</v>
      </c>
      <c r="N403" s="109">
        <v>79</v>
      </c>
      <c r="O403" s="108" t="s">
        <v>46</v>
      </c>
      <c r="P403" s="108" t="s">
        <v>46</v>
      </c>
      <c r="Q403" s="108" t="s">
        <v>46</v>
      </c>
      <c r="R403" s="108" t="s">
        <v>46</v>
      </c>
      <c r="S403" s="109">
        <v>79</v>
      </c>
      <c r="T403" s="108" t="s">
        <v>46</v>
      </c>
      <c r="U403" s="108" t="s">
        <v>46</v>
      </c>
      <c r="V403" s="108" t="s">
        <v>46</v>
      </c>
      <c r="W403" s="108" t="s">
        <v>46</v>
      </c>
      <c r="X403" s="108" t="s">
        <v>46</v>
      </c>
      <c r="Y403" s="108" t="s">
        <v>46</v>
      </c>
      <c r="Z403" s="108" t="s">
        <v>46</v>
      </c>
      <c r="AA403" s="108" t="s">
        <v>46</v>
      </c>
      <c r="AB403" s="108" t="s">
        <v>46</v>
      </c>
      <c r="AC403" s="108" t="s">
        <v>46</v>
      </c>
      <c r="AD403" s="108" t="s">
        <v>46</v>
      </c>
      <c r="AE403" s="108" t="s">
        <v>46</v>
      </c>
      <c r="AF403" s="108" t="s">
        <v>46</v>
      </c>
      <c r="AG403" s="108" t="s">
        <v>46</v>
      </c>
    </row>
    <row r="404" spans="1:33">
      <c r="A404" s="108" t="s">
        <v>291</v>
      </c>
      <c r="B404" s="108">
        <v>1983</v>
      </c>
      <c r="C404" s="110" t="s">
        <v>292</v>
      </c>
      <c r="D404" s="108" t="s">
        <v>4564</v>
      </c>
      <c r="E404" s="108" t="s">
        <v>221</v>
      </c>
      <c r="F404" s="108"/>
      <c r="G404" s="117" t="s">
        <v>46</v>
      </c>
      <c r="H404" s="117" t="s">
        <v>46</v>
      </c>
      <c r="I404" s="117" t="s">
        <v>46</v>
      </c>
      <c r="J404" s="117" t="s">
        <v>46</v>
      </c>
      <c r="K404" s="117" t="s">
        <v>46</v>
      </c>
      <c r="L404" s="108" t="s">
        <v>46</v>
      </c>
      <c r="M404" s="108" t="s">
        <v>46</v>
      </c>
      <c r="N404" s="108">
        <v>71</v>
      </c>
      <c r="O404" s="108" t="s">
        <v>46</v>
      </c>
      <c r="P404" s="108" t="s">
        <v>46</v>
      </c>
      <c r="Q404" s="108" t="s">
        <v>46</v>
      </c>
      <c r="R404" s="108" t="s">
        <v>46</v>
      </c>
      <c r="S404" s="108">
        <v>71</v>
      </c>
      <c r="T404" s="108" t="s">
        <v>46</v>
      </c>
      <c r="U404" s="108" t="s">
        <v>46</v>
      </c>
      <c r="V404" s="108" t="s">
        <v>46</v>
      </c>
      <c r="W404" s="108" t="s">
        <v>46</v>
      </c>
      <c r="X404" s="108" t="s">
        <v>46</v>
      </c>
      <c r="Y404" s="108" t="s">
        <v>46</v>
      </c>
      <c r="Z404" s="108" t="s">
        <v>46</v>
      </c>
      <c r="AA404" s="108" t="s">
        <v>46</v>
      </c>
      <c r="AB404" s="108" t="s">
        <v>46</v>
      </c>
      <c r="AC404" s="108" t="s">
        <v>46</v>
      </c>
      <c r="AD404" s="108" t="s">
        <v>46</v>
      </c>
      <c r="AE404" s="108" t="s">
        <v>46</v>
      </c>
      <c r="AF404" s="108" t="s">
        <v>46</v>
      </c>
      <c r="AG404" s="108" t="s">
        <v>46</v>
      </c>
    </row>
    <row r="405" spans="1:33">
      <c r="A405" s="108" t="s">
        <v>291</v>
      </c>
      <c r="B405" s="108">
        <v>1979</v>
      </c>
      <c r="C405" s="110" t="s">
        <v>277</v>
      </c>
      <c r="D405" s="108" t="s">
        <v>4564</v>
      </c>
      <c r="E405" s="108" t="s">
        <v>221</v>
      </c>
      <c r="F405" s="108"/>
      <c r="G405" s="117" t="s">
        <v>46</v>
      </c>
      <c r="H405" s="117" t="s">
        <v>46</v>
      </c>
      <c r="I405" s="117" t="s">
        <v>46</v>
      </c>
      <c r="J405" s="117" t="s">
        <v>46</v>
      </c>
      <c r="K405" s="117" t="s">
        <v>46</v>
      </c>
      <c r="L405" s="108" t="s">
        <v>46</v>
      </c>
      <c r="M405" s="108" t="s">
        <v>46</v>
      </c>
      <c r="N405" s="108">
        <v>70</v>
      </c>
      <c r="O405" s="108" t="s">
        <v>46</v>
      </c>
      <c r="P405" s="108" t="s">
        <v>46</v>
      </c>
      <c r="Q405" s="108" t="s">
        <v>46</v>
      </c>
      <c r="R405" s="108" t="s">
        <v>46</v>
      </c>
      <c r="S405" s="108">
        <v>70</v>
      </c>
      <c r="T405" s="108" t="s">
        <v>46</v>
      </c>
      <c r="U405" s="108" t="s">
        <v>46</v>
      </c>
      <c r="V405" s="108" t="s">
        <v>46</v>
      </c>
      <c r="W405" s="108" t="s">
        <v>46</v>
      </c>
      <c r="X405" s="108" t="s">
        <v>46</v>
      </c>
      <c r="Y405" s="108" t="s">
        <v>46</v>
      </c>
      <c r="Z405" s="108" t="s">
        <v>46</v>
      </c>
      <c r="AA405" s="108" t="s">
        <v>46</v>
      </c>
      <c r="AB405" s="108" t="s">
        <v>46</v>
      </c>
      <c r="AC405" s="108" t="s">
        <v>46</v>
      </c>
      <c r="AD405" s="108" t="s">
        <v>46</v>
      </c>
      <c r="AE405" s="108" t="s">
        <v>46</v>
      </c>
      <c r="AF405" s="108" t="s">
        <v>46</v>
      </c>
      <c r="AG405" s="108" t="s">
        <v>46</v>
      </c>
    </row>
    <row r="406" spans="1:33">
      <c r="A406" s="109" t="s">
        <v>241</v>
      </c>
      <c r="B406" s="109">
        <v>2013</v>
      </c>
      <c r="C406" s="110" t="s">
        <v>242</v>
      </c>
      <c r="D406" s="108" t="s">
        <v>4564</v>
      </c>
      <c r="E406" s="109" t="s">
        <v>45</v>
      </c>
      <c r="G406" s="117" t="s">
        <v>46</v>
      </c>
      <c r="H406" s="117" t="s">
        <v>46</v>
      </c>
      <c r="I406" s="117" t="s">
        <v>46</v>
      </c>
      <c r="J406" s="117" t="s">
        <v>46</v>
      </c>
      <c r="K406" s="117" t="s">
        <v>46</v>
      </c>
      <c r="L406" s="108" t="s">
        <v>46</v>
      </c>
      <c r="M406" s="108" t="s">
        <v>46</v>
      </c>
      <c r="N406" s="109">
        <v>55</v>
      </c>
      <c r="O406" s="108" t="s">
        <v>46</v>
      </c>
      <c r="P406" s="108" t="s">
        <v>46</v>
      </c>
      <c r="Q406" s="108" t="s">
        <v>46</v>
      </c>
      <c r="R406" s="108" t="s">
        <v>46</v>
      </c>
      <c r="S406" s="109">
        <v>55</v>
      </c>
      <c r="T406" s="108" t="s">
        <v>46</v>
      </c>
      <c r="U406" s="108" t="s">
        <v>46</v>
      </c>
      <c r="V406" s="108" t="s">
        <v>46</v>
      </c>
      <c r="W406" s="108" t="s">
        <v>46</v>
      </c>
      <c r="X406" s="108" t="s">
        <v>46</v>
      </c>
      <c r="Y406" s="108" t="s">
        <v>46</v>
      </c>
      <c r="Z406" s="108" t="s">
        <v>46</v>
      </c>
      <c r="AA406" s="108" t="s">
        <v>46</v>
      </c>
      <c r="AB406" s="108" t="s">
        <v>46</v>
      </c>
      <c r="AC406" s="108" t="s">
        <v>46</v>
      </c>
      <c r="AD406" s="108" t="s">
        <v>46</v>
      </c>
      <c r="AE406" s="108" t="s">
        <v>46</v>
      </c>
      <c r="AF406" s="108" t="s">
        <v>46</v>
      </c>
      <c r="AG406" s="108" t="s">
        <v>46</v>
      </c>
    </row>
    <row r="407" spans="1:33">
      <c r="A407" s="109" t="s">
        <v>293</v>
      </c>
      <c r="B407" s="109">
        <v>1974</v>
      </c>
      <c r="C407" s="115" t="s">
        <v>281</v>
      </c>
      <c r="D407" s="108" t="s">
        <v>4564</v>
      </c>
      <c r="E407" s="109" t="s">
        <v>45</v>
      </c>
      <c r="G407" s="117" t="s">
        <v>46</v>
      </c>
      <c r="H407" s="117" t="s">
        <v>46</v>
      </c>
      <c r="I407" s="117" t="s">
        <v>46</v>
      </c>
      <c r="J407" s="117" t="s">
        <v>46</v>
      </c>
      <c r="K407" s="117" t="s">
        <v>46</v>
      </c>
      <c r="L407" s="108" t="s">
        <v>46</v>
      </c>
      <c r="M407" s="108" t="s">
        <v>46</v>
      </c>
      <c r="N407" s="109">
        <v>32</v>
      </c>
      <c r="O407" s="108" t="s">
        <v>46</v>
      </c>
      <c r="P407" s="108" t="s">
        <v>46</v>
      </c>
      <c r="Q407" s="108" t="s">
        <v>46</v>
      </c>
      <c r="R407" s="108" t="s">
        <v>46</v>
      </c>
      <c r="S407" s="109">
        <v>32</v>
      </c>
      <c r="T407" s="108" t="s">
        <v>46</v>
      </c>
      <c r="U407" s="108" t="s">
        <v>46</v>
      </c>
      <c r="V407" s="108" t="s">
        <v>46</v>
      </c>
      <c r="W407" s="108" t="s">
        <v>46</v>
      </c>
      <c r="X407" s="108" t="s">
        <v>46</v>
      </c>
      <c r="Y407" s="108" t="s">
        <v>46</v>
      </c>
      <c r="Z407" s="108" t="s">
        <v>46</v>
      </c>
      <c r="AA407" s="108" t="s">
        <v>46</v>
      </c>
      <c r="AB407" s="108" t="s">
        <v>46</v>
      </c>
      <c r="AC407" s="108" t="s">
        <v>46</v>
      </c>
      <c r="AD407" s="108" t="s">
        <v>46</v>
      </c>
      <c r="AE407" s="108" t="s">
        <v>46</v>
      </c>
      <c r="AF407" s="108" t="s">
        <v>46</v>
      </c>
      <c r="AG407" s="108" t="s">
        <v>46</v>
      </c>
    </row>
    <row r="408" spans="1:33">
      <c r="A408" s="108" t="s">
        <v>486</v>
      </c>
      <c r="B408" s="108">
        <v>1979</v>
      </c>
      <c r="C408" s="110" t="s">
        <v>329</v>
      </c>
      <c r="D408" s="108" t="s">
        <v>4564</v>
      </c>
      <c r="E408" s="108" t="s">
        <v>221</v>
      </c>
      <c r="F408" s="108"/>
      <c r="G408" s="117" t="s">
        <v>46</v>
      </c>
      <c r="H408" s="117" t="s">
        <v>46</v>
      </c>
      <c r="I408" s="117" t="s">
        <v>46</v>
      </c>
      <c r="J408" s="117" t="s">
        <v>46</v>
      </c>
      <c r="K408" s="117" t="s">
        <v>46</v>
      </c>
      <c r="L408" s="108" t="s">
        <v>46</v>
      </c>
      <c r="M408" s="108" t="s">
        <v>46</v>
      </c>
      <c r="N408" s="108">
        <v>73</v>
      </c>
      <c r="O408" s="108" t="s">
        <v>46</v>
      </c>
      <c r="P408" s="108" t="s">
        <v>46</v>
      </c>
      <c r="Q408" s="108" t="s">
        <v>46</v>
      </c>
      <c r="R408" s="108" t="s">
        <v>46</v>
      </c>
      <c r="S408" s="108">
        <v>73</v>
      </c>
      <c r="T408" s="108" t="s">
        <v>46</v>
      </c>
      <c r="U408" s="108" t="s">
        <v>46</v>
      </c>
      <c r="V408" s="108" t="s">
        <v>46</v>
      </c>
      <c r="W408" s="108" t="s">
        <v>46</v>
      </c>
      <c r="X408" s="108" t="s">
        <v>46</v>
      </c>
      <c r="Y408" s="108" t="s">
        <v>46</v>
      </c>
      <c r="Z408" s="108" t="s">
        <v>46</v>
      </c>
      <c r="AA408" s="108" t="s">
        <v>46</v>
      </c>
      <c r="AB408" s="108" t="s">
        <v>46</v>
      </c>
      <c r="AC408" s="108" t="s">
        <v>46</v>
      </c>
      <c r="AD408" s="108" t="s">
        <v>46</v>
      </c>
      <c r="AE408" s="108" t="s">
        <v>46</v>
      </c>
      <c r="AF408" s="108" t="s">
        <v>46</v>
      </c>
      <c r="AG408" s="108" t="s">
        <v>46</v>
      </c>
    </row>
    <row r="409" spans="1:33">
      <c r="A409" s="109" t="s">
        <v>57</v>
      </c>
      <c r="B409" s="109">
        <v>1986</v>
      </c>
      <c r="C409" s="110" t="s">
        <v>58</v>
      </c>
      <c r="D409" s="108" t="s">
        <v>4564</v>
      </c>
      <c r="E409" s="109" t="s">
        <v>45</v>
      </c>
      <c r="G409" s="117" t="s">
        <v>46</v>
      </c>
      <c r="H409" s="117" t="s">
        <v>46</v>
      </c>
      <c r="I409" s="117" t="s">
        <v>46</v>
      </c>
      <c r="J409" s="117" t="s">
        <v>46</v>
      </c>
      <c r="K409" s="118" t="s">
        <v>46</v>
      </c>
      <c r="L409" s="108" t="s">
        <v>46</v>
      </c>
      <c r="M409" s="108" t="s">
        <v>46</v>
      </c>
      <c r="N409" s="108" t="s">
        <v>46</v>
      </c>
      <c r="O409" s="108" t="s">
        <v>46</v>
      </c>
      <c r="P409" s="108" t="s">
        <v>46</v>
      </c>
      <c r="Q409" s="108" t="s">
        <v>46</v>
      </c>
      <c r="R409" s="108" t="s">
        <v>46</v>
      </c>
      <c r="S409" s="108" t="s">
        <v>46</v>
      </c>
      <c r="T409" s="108" t="s">
        <v>46</v>
      </c>
      <c r="U409" s="108" t="s">
        <v>46</v>
      </c>
      <c r="V409" s="108" t="s">
        <v>46</v>
      </c>
      <c r="W409" s="109">
        <v>60</v>
      </c>
      <c r="X409" s="108" t="s">
        <v>46</v>
      </c>
      <c r="Y409" s="108" t="s">
        <v>46</v>
      </c>
      <c r="Z409" s="108" t="s">
        <v>46</v>
      </c>
      <c r="AA409" s="108" t="s">
        <v>46</v>
      </c>
      <c r="AB409" s="108" t="s">
        <v>46</v>
      </c>
      <c r="AC409" s="108" t="s">
        <v>46</v>
      </c>
      <c r="AD409" s="108" t="s">
        <v>46</v>
      </c>
      <c r="AE409" s="108" t="s">
        <v>46</v>
      </c>
      <c r="AF409" s="108" t="s">
        <v>46</v>
      </c>
      <c r="AG409" s="108" t="s">
        <v>46</v>
      </c>
    </row>
    <row r="410" spans="1:33">
      <c r="A410" s="109" t="s">
        <v>57</v>
      </c>
      <c r="B410" s="109">
        <v>1986</v>
      </c>
      <c r="C410" s="110" t="s">
        <v>58</v>
      </c>
      <c r="D410" s="108" t="s">
        <v>4564</v>
      </c>
      <c r="E410" s="109" t="s">
        <v>45</v>
      </c>
      <c r="G410" s="117" t="s">
        <v>46</v>
      </c>
      <c r="H410" s="117" t="s">
        <v>46</v>
      </c>
      <c r="I410" s="117" t="s">
        <v>46</v>
      </c>
      <c r="J410" s="117" t="s">
        <v>46</v>
      </c>
      <c r="K410" s="117" t="s">
        <v>46</v>
      </c>
      <c r="L410" s="108" t="s">
        <v>46</v>
      </c>
      <c r="M410" s="108" t="s">
        <v>46</v>
      </c>
      <c r="N410" s="108" t="s">
        <v>46</v>
      </c>
      <c r="O410" s="108" t="s">
        <v>46</v>
      </c>
      <c r="P410" s="108" t="s">
        <v>46</v>
      </c>
      <c r="Q410" s="108" t="s">
        <v>46</v>
      </c>
      <c r="R410" s="108" t="s">
        <v>46</v>
      </c>
      <c r="S410" s="108" t="s">
        <v>46</v>
      </c>
      <c r="T410" s="108" t="s">
        <v>46</v>
      </c>
      <c r="U410" s="108" t="s">
        <v>46</v>
      </c>
      <c r="V410" s="108" t="s">
        <v>46</v>
      </c>
      <c r="W410" s="109">
        <v>74</v>
      </c>
      <c r="X410" s="108" t="s">
        <v>46</v>
      </c>
      <c r="Y410" s="108" t="s">
        <v>46</v>
      </c>
      <c r="Z410" s="108" t="s">
        <v>46</v>
      </c>
      <c r="AA410" s="108" t="s">
        <v>46</v>
      </c>
      <c r="AB410" s="108" t="s">
        <v>46</v>
      </c>
      <c r="AC410" s="108" t="s">
        <v>46</v>
      </c>
      <c r="AD410" s="108" t="s">
        <v>46</v>
      </c>
      <c r="AE410" s="108" t="s">
        <v>46</v>
      </c>
      <c r="AF410" s="108" t="s">
        <v>46</v>
      </c>
      <c r="AG410" s="108" t="s">
        <v>46</v>
      </c>
    </row>
    <row r="411" spans="1:33">
      <c r="A411" s="109" t="s">
        <v>57</v>
      </c>
      <c r="B411" s="109">
        <v>1986</v>
      </c>
      <c r="C411" s="110" t="s">
        <v>58</v>
      </c>
      <c r="D411" s="108" t="s">
        <v>4564</v>
      </c>
      <c r="E411" s="109" t="s">
        <v>45</v>
      </c>
      <c r="G411" s="117" t="s">
        <v>46</v>
      </c>
      <c r="H411" s="117" t="s">
        <v>46</v>
      </c>
      <c r="I411" s="117" t="s">
        <v>46</v>
      </c>
      <c r="J411" s="117" t="s">
        <v>46</v>
      </c>
      <c r="K411" s="117" t="s">
        <v>46</v>
      </c>
      <c r="L411" s="108" t="s">
        <v>46</v>
      </c>
      <c r="M411" s="108" t="s">
        <v>46</v>
      </c>
      <c r="N411" s="108" t="s">
        <v>46</v>
      </c>
      <c r="O411" s="108" t="s">
        <v>46</v>
      </c>
      <c r="P411" s="108" t="s">
        <v>46</v>
      </c>
      <c r="Q411" s="108" t="s">
        <v>46</v>
      </c>
      <c r="R411" s="108" t="s">
        <v>46</v>
      </c>
      <c r="S411" s="108" t="s">
        <v>46</v>
      </c>
      <c r="T411" s="108" t="s">
        <v>46</v>
      </c>
      <c r="U411" s="108" t="s">
        <v>46</v>
      </c>
      <c r="V411" s="108" t="s">
        <v>46</v>
      </c>
      <c r="W411" s="109">
        <v>82</v>
      </c>
      <c r="X411" s="108" t="s">
        <v>46</v>
      </c>
      <c r="Y411" s="108" t="s">
        <v>46</v>
      </c>
      <c r="Z411" s="108" t="s">
        <v>46</v>
      </c>
      <c r="AA411" s="108" t="s">
        <v>46</v>
      </c>
      <c r="AB411" s="108" t="s">
        <v>46</v>
      </c>
      <c r="AC411" s="108" t="s">
        <v>46</v>
      </c>
      <c r="AD411" s="108" t="s">
        <v>46</v>
      </c>
      <c r="AE411" s="108" t="s">
        <v>46</v>
      </c>
      <c r="AF411" s="108" t="s">
        <v>46</v>
      </c>
      <c r="AG411" s="108" t="s">
        <v>46</v>
      </c>
    </row>
    <row r="412" spans="1:33">
      <c r="A412" s="108" t="s">
        <v>226</v>
      </c>
      <c r="B412" s="108">
        <v>2018</v>
      </c>
      <c r="C412" s="110" t="s">
        <v>227</v>
      </c>
      <c r="D412" s="108" t="s">
        <v>4564</v>
      </c>
      <c r="E412" s="108" t="s">
        <v>221</v>
      </c>
      <c r="F412" s="108"/>
      <c r="G412" s="117" t="s">
        <v>46</v>
      </c>
      <c r="H412" s="117" t="s">
        <v>46</v>
      </c>
      <c r="I412" s="117" t="s">
        <v>487</v>
      </c>
      <c r="J412" s="117" t="s">
        <v>46</v>
      </c>
      <c r="K412" s="117">
        <v>2630</v>
      </c>
      <c r="L412" s="108" t="s">
        <v>46</v>
      </c>
      <c r="M412" s="108" t="s">
        <v>46</v>
      </c>
      <c r="N412" s="108" t="s">
        <v>46</v>
      </c>
      <c r="O412" s="108" t="s">
        <v>46</v>
      </c>
      <c r="P412" s="108" t="s">
        <v>46</v>
      </c>
      <c r="Q412" s="108" t="s">
        <v>46</v>
      </c>
      <c r="R412" s="108" t="s">
        <v>46</v>
      </c>
      <c r="S412" s="108" t="s">
        <v>46</v>
      </c>
      <c r="T412" s="108" t="s">
        <v>46</v>
      </c>
      <c r="U412" s="108" t="s">
        <v>46</v>
      </c>
      <c r="V412" s="108" t="s">
        <v>46</v>
      </c>
      <c r="W412" s="108" t="s">
        <v>46</v>
      </c>
      <c r="X412" s="108" t="s">
        <v>46</v>
      </c>
      <c r="Y412" s="108" t="s">
        <v>46</v>
      </c>
      <c r="Z412" s="108" t="s">
        <v>46</v>
      </c>
      <c r="AA412" s="108" t="s">
        <v>46</v>
      </c>
      <c r="AB412" s="108" t="s">
        <v>46</v>
      </c>
      <c r="AC412" s="108" t="s">
        <v>46</v>
      </c>
      <c r="AD412" s="108" t="s">
        <v>46</v>
      </c>
      <c r="AE412" s="108" t="s">
        <v>46</v>
      </c>
      <c r="AF412" s="108" t="s">
        <v>46</v>
      </c>
      <c r="AG412" s="108" t="s">
        <v>46</v>
      </c>
    </row>
    <row r="413" spans="1:33">
      <c r="A413" s="108" t="s">
        <v>226</v>
      </c>
      <c r="B413" s="108">
        <v>2018</v>
      </c>
      <c r="C413" s="110" t="s">
        <v>227</v>
      </c>
      <c r="D413" s="108" t="s">
        <v>4564</v>
      </c>
      <c r="E413" s="108" t="s">
        <v>221</v>
      </c>
      <c r="F413" s="108"/>
      <c r="G413" s="117" t="s">
        <v>46</v>
      </c>
      <c r="H413" s="117" t="s">
        <v>303</v>
      </c>
      <c r="I413" s="117" t="s">
        <v>488</v>
      </c>
      <c r="J413" s="117" t="s">
        <v>46</v>
      </c>
      <c r="K413" s="117">
        <v>7700</v>
      </c>
      <c r="L413" s="108" t="s">
        <v>46</v>
      </c>
      <c r="M413" s="108" t="s">
        <v>46</v>
      </c>
      <c r="N413" s="108" t="s">
        <v>46</v>
      </c>
      <c r="O413" s="108" t="s">
        <v>46</v>
      </c>
      <c r="P413" s="108" t="s">
        <v>46</v>
      </c>
      <c r="Q413" s="108" t="s">
        <v>46</v>
      </c>
      <c r="R413" s="108" t="s">
        <v>46</v>
      </c>
      <c r="S413" s="108" t="s">
        <v>46</v>
      </c>
      <c r="T413" s="108" t="s">
        <v>46</v>
      </c>
      <c r="U413" s="108" t="s">
        <v>46</v>
      </c>
      <c r="V413" s="108" t="s">
        <v>46</v>
      </c>
      <c r="W413" s="108" t="s">
        <v>46</v>
      </c>
      <c r="X413" s="108" t="s">
        <v>46</v>
      </c>
      <c r="Y413" s="108" t="s">
        <v>46</v>
      </c>
      <c r="Z413" s="108" t="s">
        <v>46</v>
      </c>
      <c r="AA413" s="108" t="s">
        <v>46</v>
      </c>
      <c r="AB413" s="108" t="s">
        <v>46</v>
      </c>
      <c r="AC413" s="108" t="s">
        <v>46</v>
      </c>
      <c r="AD413" s="108" t="s">
        <v>46</v>
      </c>
      <c r="AE413" s="108" t="s">
        <v>46</v>
      </c>
      <c r="AF413" s="108" t="s">
        <v>46</v>
      </c>
      <c r="AG413" s="108" t="s">
        <v>46</v>
      </c>
    </row>
    <row r="414" spans="1:33">
      <c r="A414" s="108" t="s">
        <v>226</v>
      </c>
      <c r="B414" s="108">
        <v>2018</v>
      </c>
      <c r="C414" s="110" t="s">
        <v>227</v>
      </c>
      <c r="D414" s="108" t="s">
        <v>4564</v>
      </c>
      <c r="E414" s="108" t="s">
        <v>221</v>
      </c>
      <c r="F414" s="108"/>
      <c r="G414" s="117" t="s">
        <v>46</v>
      </c>
      <c r="H414" s="117" t="s">
        <v>46</v>
      </c>
      <c r="I414" s="117" t="s">
        <v>489</v>
      </c>
      <c r="J414" s="117" t="s">
        <v>46</v>
      </c>
      <c r="K414" s="117">
        <v>8500</v>
      </c>
      <c r="L414" s="108" t="s">
        <v>46</v>
      </c>
      <c r="M414" s="108" t="s">
        <v>46</v>
      </c>
      <c r="N414" s="108" t="s">
        <v>46</v>
      </c>
      <c r="O414" s="108" t="s">
        <v>46</v>
      </c>
      <c r="P414" s="108" t="s">
        <v>46</v>
      </c>
      <c r="Q414" s="108" t="s">
        <v>46</v>
      </c>
      <c r="R414" s="108" t="s">
        <v>46</v>
      </c>
      <c r="S414" s="108" t="s">
        <v>46</v>
      </c>
      <c r="T414" s="108" t="s">
        <v>46</v>
      </c>
      <c r="U414" s="108" t="s">
        <v>46</v>
      </c>
      <c r="V414" s="108" t="s">
        <v>46</v>
      </c>
      <c r="W414" s="108" t="s">
        <v>46</v>
      </c>
      <c r="X414" s="108" t="s">
        <v>46</v>
      </c>
      <c r="Y414" s="108" t="s">
        <v>46</v>
      </c>
      <c r="Z414" s="108" t="s">
        <v>46</v>
      </c>
      <c r="AA414" s="108" t="s">
        <v>46</v>
      </c>
      <c r="AB414" s="108" t="s">
        <v>46</v>
      </c>
      <c r="AC414" s="108" t="s">
        <v>46</v>
      </c>
      <c r="AD414" s="108" t="s">
        <v>46</v>
      </c>
      <c r="AE414" s="108" t="s">
        <v>46</v>
      </c>
      <c r="AF414" s="108" t="s">
        <v>46</v>
      </c>
      <c r="AG414" s="108" t="s">
        <v>46</v>
      </c>
    </row>
    <row r="415" spans="1:33">
      <c r="A415" s="108" t="s">
        <v>226</v>
      </c>
      <c r="B415" s="108">
        <v>2018</v>
      </c>
      <c r="C415" s="110" t="s">
        <v>227</v>
      </c>
      <c r="D415" s="108" t="s">
        <v>4564</v>
      </c>
      <c r="E415" s="108" t="s">
        <v>221</v>
      </c>
      <c r="F415" s="108"/>
      <c r="G415" s="117" t="s">
        <v>46</v>
      </c>
      <c r="H415" s="117" t="s">
        <v>304</v>
      </c>
      <c r="I415" s="117" t="s">
        <v>488</v>
      </c>
      <c r="J415" s="117" t="s">
        <v>46</v>
      </c>
      <c r="K415" s="117">
        <v>7700</v>
      </c>
      <c r="L415" s="108" t="s">
        <v>46</v>
      </c>
      <c r="M415" s="108" t="s">
        <v>46</v>
      </c>
      <c r="N415" s="108" t="s">
        <v>46</v>
      </c>
      <c r="O415" s="108" t="s">
        <v>46</v>
      </c>
      <c r="P415" s="108" t="s">
        <v>46</v>
      </c>
      <c r="Q415" s="108" t="s">
        <v>46</v>
      </c>
      <c r="R415" s="108" t="s">
        <v>46</v>
      </c>
      <c r="S415" s="108" t="s">
        <v>46</v>
      </c>
      <c r="T415" s="108" t="s">
        <v>46</v>
      </c>
      <c r="U415" s="108" t="s">
        <v>46</v>
      </c>
      <c r="V415" s="108" t="s">
        <v>46</v>
      </c>
      <c r="W415" s="108" t="s">
        <v>46</v>
      </c>
      <c r="X415" s="108" t="s">
        <v>46</v>
      </c>
      <c r="Y415" s="108" t="s">
        <v>46</v>
      </c>
      <c r="Z415" s="108" t="s">
        <v>46</v>
      </c>
      <c r="AA415" s="108" t="s">
        <v>46</v>
      </c>
      <c r="AB415" s="108" t="s">
        <v>46</v>
      </c>
      <c r="AC415" s="108" t="s">
        <v>46</v>
      </c>
      <c r="AD415" s="108" t="s">
        <v>46</v>
      </c>
      <c r="AE415" s="108" t="s">
        <v>46</v>
      </c>
      <c r="AF415" s="108" t="s">
        <v>46</v>
      </c>
      <c r="AG415" s="108" t="s">
        <v>46</v>
      </c>
    </row>
    <row r="416" spans="1:33">
      <c r="A416" s="108" t="s">
        <v>226</v>
      </c>
      <c r="B416" s="108">
        <v>2018</v>
      </c>
      <c r="C416" s="110" t="s">
        <v>227</v>
      </c>
      <c r="D416" s="108" t="s">
        <v>4564</v>
      </c>
      <c r="E416" s="108" t="s">
        <v>221</v>
      </c>
      <c r="F416" s="108"/>
      <c r="G416" s="117" t="s">
        <v>46</v>
      </c>
      <c r="H416" s="117" t="s">
        <v>46</v>
      </c>
      <c r="I416" s="117" t="s">
        <v>490</v>
      </c>
      <c r="J416" s="117" t="s">
        <v>46</v>
      </c>
      <c r="K416" s="117">
        <v>32600</v>
      </c>
      <c r="L416" s="108" t="s">
        <v>46</v>
      </c>
      <c r="M416" s="108" t="s">
        <v>46</v>
      </c>
      <c r="N416" s="108" t="s">
        <v>46</v>
      </c>
      <c r="O416" s="108" t="s">
        <v>46</v>
      </c>
      <c r="P416" s="108" t="s">
        <v>46</v>
      </c>
      <c r="Q416" s="108" t="s">
        <v>46</v>
      </c>
      <c r="R416" s="108" t="s">
        <v>46</v>
      </c>
      <c r="S416" s="108" t="s">
        <v>46</v>
      </c>
      <c r="T416" s="108" t="s">
        <v>46</v>
      </c>
      <c r="U416" s="108" t="s">
        <v>46</v>
      </c>
      <c r="V416" s="108" t="s">
        <v>46</v>
      </c>
      <c r="W416" s="108" t="s">
        <v>46</v>
      </c>
      <c r="X416" s="108" t="s">
        <v>46</v>
      </c>
      <c r="Y416" s="108" t="s">
        <v>46</v>
      </c>
      <c r="Z416" s="108" t="s">
        <v>46</v>
      </c>
      <c r="AA416" s="108" t="s">
        <v>46</v>
      </c>
      <c r="AB416" s="108" t="s">
        <v>46</v>
      </c>
      <c r="AC416" s="108" t="s">
        <v>46</v>
      </c>
      <c r="AD416" s="108" t="s">
        <v>46</v>
      </c>
      <c r="AE416" s="108" t="s">
        <v>46</v>
      </c>
      <c r="AF416" s="108" t="s">
        <v>46</v>
      </c>
      <c r="AG416" s="108" t="s">
        <v>46</v>
      </c>
    </row>
    <row r="417" spans="1:42">
      <c r="A417" s="108" t="s">
        <v>226</v>
      </c>
      <c r="B417" s="108">
        <v>2018</v>
      </c>
      <c r="C417" s="110" t="s">
        <v>227</v>
      </c>
      <c r="D417" s="108" t="s">
        <v>4564</v>
      </c>
      <c r="E417" s="108" t="s">
        <v>221</v>
      </c>
      <c r="F417" s="108"/>
      <c r="G417" s="117" t="s">
        <v>46</v>
      </c>
      <c r="H417" s="117" t="s">
        <v>46</v>
      </c>
      <c r="I417" s="117" t="s">
        <v>491</v>
      </c>
      <c r="J417" s="117" t="s">
        <v>46</v>
      </c>
      <c r="K417" s="117">
        <v>29450</v>
      </c>
      <c r="L417" s="108" t="s">
        <v>46</v>
      </c>
      <c r="M417" s="108" t="s">
        <v>46</v>
      </c>
      <c r="N417" s="108" t="s">
        <v>46</v>
      </c>
      <c r="O417" s="108" t="s">
        <v>46</v>
      </c>
      <c r="P417" s="108" t="s">
        <v>46</v>
      </c>
      <c r="Q417" s="108" t="s">
        <v>46</v>
      </c>
      <c r="R417" s="108" t="s">
        <v>46</v>
      </c>
      <c r="S417" s="108" t="s">
        <v>46</v>
      </c>
      <c r="T417" s="108" t="s">
        <v>46</v>
      </c>
      <c r="U417" s="108" t="s">
        <v>46</v>
      </c>
      <c r="V417" s="108" t="s">
        <v>46</v>
      </c>
      <c r="W417" s="108" t="s">
        <v>46</v>
      </c>
      <c r="X417" s="108" t="s">
        <v>46</v>
      </c>
      <c r="Y417" s="108" t="s">
        <v>46</v>
      </c>
      <c r="Z417" s="108" t="s">
        <v>46</v>
      </c>
      <c r="AA417" s="108" t="s">
        <v>46</v>
      </c>
      <c r="AB417" s="108" t="s">
        <v>46</v>
      </c>
      <c r="AC417" s="108" t="s">
        <v>46</v>
      </c>
      <c r="AD417" s="108" t="s">
        <v>46</v>
      </c>
      <c r="AE417" s="108" t="s">
        <v>46</v>
      </c>
      <c r="AF417" s="108" t="s">
        <v>46</v>
      </c>
      <c r="AG417" s="108" t="s">
        <v>46</v>
      </c>
    </row>
    <row r="418" spans="1:42">
      <c r="A418" s="108" t="s">
        <v>308</v>
      </c>
      <c r="B418" s="108">
        <v>2014</v>
      </c>
      <c r="C418" s="108" t="s">
        <v>309</v>
      </c>
      <c r="D418" s="108" t="s">
        <v>4564</v>
      </c>
      <c r="E418" s="108" t="s">
        <v>221</v>
      </c>
      <c r="F418" s="108"/>
      <c r="G418" s="117" t="s">
        <v>46</v>
      </c>
      <c r="H418" s="117" t="s">
        <v>46</v>
      </c>
      <c r="I418" s="117" t="s">
        <v>46</v>
      </c>
      <c r="J418" s="117" t="s">
        <v>46</v>
      </c>
      <c r="K418" s="117" t="s">
        <v>46</v>
      </c>
      <c r="L418" s="108" t="s">
        <v>46</v>
      </c>
      <c r="M418" s="108" t="s">
        <v>46</v>
      </c>
      <c r="N418" s="108" t="s">
        <v>46</v>
      </c>
      <c r="O418" s="108" t="s">
        <v>46</v>
      </c>
      <c r="P418" s="108" t="s">
        <v>46</v>
      </c>
      <c r="Q418" s="108" t="s">
        <v>46</v>
      </c>
      <c r="R418" s="108" t="s">
        <v>46</v>
      </c>
      <c r="S418" s="108" t="s">
        <v>46</v>
      </c>
      <c r="T418" s="108" t="s">
        <v>46</v>
      </c>
      <c r="U418" s="108" t="s">
        <v>46</v>
      </c>
      <c r="V418" s="108" t="s">
        <v>46</v>
      </c>
      <c r="W418" s="108" t="s">
        <v>46</v>
      </c>
      <c r="X418" s="108" t="s">
        <v>46</v>
      </c>
      <c r="Y418" s="108" t="s">
        <v>46</v>
      </c>
      <c r="Z418" s="108" t="s">
        <v>46</v>
      </c>
      <c r="AA418" s="108" t="s">
        <v>46</v>
      </c>
      <c r="AB418" s="108" t="s">
        <v>46</v>
      </c>
      <c r="AC418" s="108" t="s">
        <v>46</v>
      </c>
      <c r="AD418" s="108" t="s">
        <v>46</v>
      </c>
      <c r="AE418" s="108" t="s">
        <v>46</v>
      </c>
      <c r="AF418" s="108" t="s">
        <v>46</v>
      </c>
      <c r="AG418" s="108" t="s">
        <v>46</v>
      </c>
    </row>
    <row r="419" spans="1:42">
      <c r="A419" s="109" t="s">
        <v>241</v>
      </c>
      <c r="B419" s="109">
        <v>2013</v>
      </c>
      <c r="C419" s="110" t="s">
        <v>242</v>
      </c>
      <c r="D419" s="108" t="s">
        <v>4564</v>
      </c>
      <c r="E419" s="109" t="s">
        <v>63</v>
      </c>
      <c r="G419" s="117" t="s">
        <v>46</v>
      </c>
      <c r="H419" s="117" t="s">
        <v>46</v>
      </c>
      <c r="I419" s="117" t="s">
        <v>46</v>
      </c>
      <c r="J419" s="117" t="s">
        <v>46</v>
      </c>
      <c r="K419" s="117" t="s">
        <v>46</v>
      </c>
      <c r="L419" s="108" t="s">
        <v>46</v>
      </c>
      <c r="M419" s="108" t="s">
        <v>46</v>
      </c>
      <c r="N419" s="108" t="s">
        <v>46</v>
      </c>
      <c r="O419" s="108" t="s">
        <v>46</v>
      </c>
      <c r="P419" s="108" t="s">
        <v>46</v>
      </c>
      <c r="Q419" s="108" t="s">
        <v>46</v>
      </c>
      <c r="R419" s="108" t="s">
        <v>46</v>
      </c>
      <c r="S419" s="108" t="s">
        <v>46</v>
      </c>
      <c r="T419" s="108" t="s">
        <v>46</v>
      </c>
      <c r="U419" s="108" t="s">
        <v>46</v>
      </c>
      <c r="V419" s="108" t="s">
        <v>46</v>
      </c>
      <c r="W419" s="109">
        <v>70</v>
      </c>
      <c r="X419" s="108" t="s">
        <v>46</v>
      </c>
      <c r="Y419" s="108" t="s">
        <v>46</v>
      </c>
      <c r="Z419" s="108" t="s">
        <v>46</v>
      </c>
      <c r="AA419" s="108" t="s">
        <v>46</v>
      </c>
      <c r="AB419" s="108" t="s">
        <v>46</v>
      </c>
      <c r="AC419" s="108" t="s">
        <v>46</v>
      </c>
      <c r="AD419" s="108" t="s">
        <v>46</v>
      </c>
      <c r="AE419" s="108" t="s">
        <v>46</v>
      </c>
      <c r="AF419" s="108" t="s">
        <v>46</v>
      </c>
      <c r="AG419" s="108" t="s">
        <v>46</v>
      </c>
    </row>
    <row r="420" spans="1:42">
      <c r="A420" s="108" t="s">
        <v>348</v>
      </c>
      <c r="B420" s="108">
        <v>2013</v>
      </c>
      <c r="C420" s="110" t="s">
        <v>349</v>
      </c>
      <c r="D420" s="108" t="s">
        <v>4564</v>
      </c>
      <c r="E420" s="109" t="s">
        <v>45</v>
      </c>
      <c r="G420" s="117" t="s">
        <v>46</v>
      </c>
      <c r="H420" s="117" t="s">
        <v>46</v>
      </c>
      <c r="I420" s="117" t="s">
        <v>46</v>
      </c>
      <c r="J420" s="117" t="s">
        <v>46</v>
      </c>
      <c r="K420" s="117" t="s">
        <v>46</v>
      </c>
      <c r="L420" s="108" t="s">
        <v>46</v>
      </c>
      <c r="M420" s="108" t="s">
        <v>46</v>
      </c>
      <c r="N420" s="108" t="s">
        <v>46</v>
      </c>
      <c r="O420" s="108" t="s">
        <v>46</v>
      </c>
      <c r="P420" s="108" t="s">
        <v>46</v>
      </c>
      <c r="Q420" s="108" t="s">
        <v>46</v>
      </c>
      <c r="R420" s="108" t="s">
        <v>46</v>
      </c>
      <c r="S420" s="108" t="s">
        <v>46</v>
      </c>
      <c r="T420" s="108" t="s">
        <v>46</v>
      </c>
      <c r="U420" s="108" t="s">
        <v>46</v>
      </c>
      <c r="V420" s="108" t="s">
        <v>46</v>
      </c>
      <c r="W420" s="108" t="s">
        <v>46</v>
      </c>
      <c r="X420" s="108" t="s">
        <v>46</v>
      </c>
      <c r="Y420" s="108" t="s">
        <v>46</v>
      </c>
      <c r="Z420" s="108" t="s">
        <v>46</v>
      </c>
      <c r="AA420" s="108" t="s">
        <v>46</v>
      </c>
      <c r="AB420" s="108" t="s">
        <v>46</v>
      </c>
      <c r="AC420" s="108" t="s">
        <v>46</v>
      </c>
      <c r="AD420" s="109">
        <v>98</v>
      </c>
      <c r="AE420" s="108" t="s">
        <v>46</v>
      </c>
      <c r="AF420" s="108" t="s">
        <v>46</v>
      </c>
      <c r="AG420" s="108" t="s">
        <v>46</v>
      </c>
    </row>
    <row r="421" spans="1:42">
      <c r="A421" s="108" t="s">
        <v>492</v>
      </c>
      <c r="B421" s="108">
        <v>1998</v>
      </c>
      <c r="C421" s="108" t="s">
        <v>46</v>
      </c>
      <c r="D421" s="108" t="s">
        <v>4564</v>
      </c>
      <c r="E421" s="108" t="s">
        <v>221</v>
      </c>
      <c r="F421" s="108"/>
      <c r="G421" s="117" t="s">
        <v>46</v>
      </c>
      <c r="H421" s="117" t="s">
        <v>46</v>
      </c>
      <c r="I421" s="117" t="s">
        <v>46</v>
      </c>
      <c r="J421" s="117" t="s">
        <v>46</v>
      </c>
      <c r="K421" s="117" t="s">
        <v>46</v>
      </c>
      <c r="L421" s="108" t="s">
        <v>46</v>
      </c>
      <c r="M421" s="108" t="s">
        <v>46</v>
      </c>
      <c r="N421" s="108" t="s">
        <v>46</v>
      </c>
      <c r="O421" s="108" t="s">
        <v>46</v>
      </c>
      <c r="P421" s="108" t="s">
        <v>46</v>
      </c>
      <c r="Q421" s="108" t="s">
        <v>46</v>
      </c>
      <c r="R421" s="108" t="s">
        <v>46</v>
      </c>
      <c r="S421" s="108" t="s">
        <v>46</v>
      </c>
      <c r="T421" s="108" t="s">
        <v>46</v>
      </c>
      <c r="U421" s="108" t="s">
        <v>46</v>
      </c>
      <c r="V421" s="108" t="s">
        <v>46</v>
      </c>
      <c r="W421" s="108" t="s">
        <v>46</v>
      </c>
      <c r="X421" s="108" t="s">
        <v>46</v>
      </c>
      <c r="Y421" s="108" t="s">
        <v>46</v>
      </c>
      <c r="Z421" s="108" t="s">
        <v>46</v>
      </c>
      <c r="AA421" s="108" t="s">
        <v>46</v>
      </c>
      <c r="AB421" s="108" t="s">
        <v>46</v>
      </c>
      <c r="AC421" s="108" t="s">
        <v>46</v>
      </c>
      <c r="AD421" s="108">
        <v>98</v>
      </c>
      <c r="AE421" s="108" t="s">
        <v>46</v>
      </c>
      <c r="AF421" s="108" t="s">
        <v>46</v>
      </c>
      <c r="AG421" s="108" t="s">
        <v>46</v>
      </c>
    </row>
    <row r="422" spans="1:42">
      <c r="A422" s="108" t="s">
        <v>306</v>
      </c>
      <c r="B422" s="108">
        <v>2020</v>
      </c>
      <c r="C422" s="110" t="s">
        <v>307</v>
      </c>
      <c r="D422" s="108" t="s">
        <v>4564</v>
      </c>
      <c r="E422" s="108" t="s">
        <v>221</v>
      </c>
      <c r="F422" s="108"/>
      <c r="G422" s="117" t="s">
        <v>46</v>
      </c>
      <c r="H422" s="117" t="s">
        <v>46</v>
      </c>
      <c r="I422" s="117" t="s">
        <v>46</v>
      </c>
      <c r="J422" s="117" t="s">
        <v>46</v>
      </c>
      <c r="K422" s="117" t="s">
        <v>46</v>
      </c>
      <c r="L422" s="108" t="s">
        <v>46</v>
      </c>
      <c r="M422" s="108" t="s">
        <v>46</v>
      </c>
      <c r="N422" s="108" t="s">
        <v>46</v>
      </c>
      <c r="O422" s="108" t="s">
        <v>46</v>
      </c>
      <c r="P422" s="108" t="s">
        <v>46</v>
      </c>
      <c r="Q422" s="108" t="s">
        <v>46</v>
      </c>
      <c r="R422" s="108" t="s">
        <v>46</v>
      </c>
      <c r="S422" s="108" t="s">
        <v>46</v>
      </c>
      <c r="T422" s="108" t="s">
        <v>46</v>
      </c>
      <c r="U422" s="108" t="s">
        <v>46</v>
      </c>
      <c r="V422" s="108" t="s">
        <v>46</v>
      </c>
      <c r="W422" s="108" t="s">
        <v>46</v>
      </c>
      <c r="X422" s="108" t="s">
        <v>46</v>
      </c>
      <c r="Y422" s="108" t="s">
        <v>46</v>
      </c>
      <c r="Z422" s="108" t="s">
        <v>46</v>
      </c>
      <c r="AA422" s="108" t="s">
        <v>46</v>
      </c>
      <c r="AB422" s="108" t="s">
        <v>46</v>
      </c>
      <c r="AC422" s="108" t="s">
        <v>46</v>
      </c>
      <c r="AD422" s="108" t="s">
        <v>493</v>
      </c>
      <c r="AE422" s="108" t="s">
        <v>46</v>
      </c>
      <c r="AF422" s="108" t="s">
        <v>46</v>
      </c>
      <c r="AG422" s="108" t="s">
        <v>46</v>
      </c>
    </row>
    <row r="423" spans="1:42">
      <c r="A423" s="108" t="s">
        <v>316</v>
      </c>
      <c r="B423" s="108">
        <v>2002</v>
      </c>
      <c r="C423" s="110" t="s">
        <v>317</v>
      </c>
      <c r="D423" s="108" t="s">
        <v>4564</v>
      </c>
      <c r="E423" s="108" t="s">
        <v>221</v>
      </c>
      <c r="F423" s="108"/>
      <c r="G423" s="117" t="s">
        <v>46</v>
      </c>
      <c r="H423" s="117" t="s">
        <v>46</v>
      </c>
      <c r="I423" s="117" t="s">
        <v>494</v>
      </c>
      <c r="J423" s="117">
        <v>1200</v>
      </c>
      <c r="K423" s="117" t="s">
        <v>46</v>
      </c>
      <c r="L423" s="108" t="s">
        <v>46</v>
      </c>
      <c r="M423" s="108" t="s">
        <v>46</v>
      </c>
      <c r="N423" s="108" t="s">
        <v>46</v>
      </c>
      <c r="O423" s="108" t="s">
        <v>46</v>
      </c>
      <c r="P423" s="108" t="s">
        <v>46</v>
      </c>
      <c r="Q423" s="108" t="s">
        <v>46</v>
      </c>
      <c r="R423" s="108" t="s">
        <v>46</v>
      </c>
      <c r="S423" s="108" t="s">
        <v>46</v>
      </c>
      <c r="T423" s="108" t="s">
        <v>46</v>
      </c>
      <c r="U423" s="108" t="s">
        <v>46</v>
      </c>
      <c r="V423" s="108" t="s">
        <v>46</v>
      </c>
      <c r="W423" s="108" t="s">
        <v>46</v>
      </c>
      <c r="X423" s="108" t="s">
        <v>46</v>
      </c>
      <c r="Y423" s="108" t="s">
        <v>46</v>
      </c>
      <c r="Z423" s="108" t="s">
        <v>46</v>
      </c>
      <c r="AA423" s="108" t="s">
        <v>46</v>
      </c>
      <c r="AB423" s="108" t="s">
        <v>46</v>
      </c>
      <c r="AC423" s="108" t="s">
        <v>46</v>
      </c>
      <c r="AD423" s="108" t="s">
        <v>46</v>
      </c>
      <c r="AE423" s="108" t="s">
        <v>46</v>
      </c>
      <c r="AF423" s="108" t="s">
        <v>46</v>
      </c>
      <c r="AG423" s="108" t="s">
        <v>46</v>
      </c>
    </row>
    <row r="424" spans="1:42">
      <c r="A424" s="108" t="s">
        <v>263</v>
      </c>
      <c r="B424" s="108">
        <v>1988</v>
      </c>
      <c r="C424" s="110" t="s">
        <v>264</v>
      </c>
      <c r="D424" s="108" t="s">
        <v>4564</v>
      </c>
      <c r="E424" s="108" t="s">
        <v>221</v>
      </c>
      <c r="F424" s="108"/>
      <c r="G424" s="117" t="s">
        <v>46</v>
      </c>
      <c r="H424" s="117" t="s">
        <v>46</v>
      </c>
      <c r="I424" s="117" t="s">
        <v>495</v>
      </c>
      <c r="J424" s="117" t="s">
        <v>46</v>
      </c>
      <c r="K424" s="117">
        <v>4100</v>
      </c>
      <c r="L424" s="108" t="s">
        <v>46</v>
      </c>
      <c r="M424" s="108" t="s">
        <v>496</v>
      </c>
      <c r="N424" s="108" t="s">
        <v>46</v>
      </c>
      <c r="O424" s="108" t="s">
        <v>46</v>
      </c>
      <c r="P424" s="108" t="s">
        <v>46</v>
      </c>
      <c r="Q424" s="108" t="s">
        <v>46</v>
      </c>
      <c r="R424" s="108" t="s">
        <v>46</v>
      </c>
      <c r="S424" s="108" t="s">
        <v>46</v>
      </c>
      <c r="T424" s="108" t="s">
        <v>46</v>
      </c>
      <c r="U424" s="108" t="s">
        <v>46</v>
      </c>
      <c r="V424" s="108" t="s">
        <v>46</v>
      </c>
      <c r="W424" s="108" t="s">
        <v>46</v>
      </c>
      <c r="X424" s="108" t="s">
        <v>46</v>
      </c>
      <c r="Y424" s="108" t="s">
        <v>46</v>
      </c>
      <c r="Z424" s="108" t="s">
        <v>46</v>
      </c>
      <c r="AA424" s="108" t="s">
        <v>46</v>
      </c>
      <c r="AB424" s="108" t="s">
        <v>46</v>
      </c>
      <c r="AC424" s="108" t="s">
        <v>46</v>
      </c>
      <c r="AD424" s="108" t="s">
        <v>46</v>
      </c>
      <c r="AE424" s="108" t="s">
        <v>46</v>
      </c>
      <c r="AF424" s="108" t="s">
        <v>46</v>
      </c>
      <c r="AG424" s="108" t="s">
        <v>46</v>
      </c>
    </row>
    <row r="425" spans="1:42">
      <c r="A425" s="108" t="s">
        <v>263</v>
      </c>
      <c r="B425" s="108">
        <v>1988</v>
      </c>
      <c r="C425" s="110" t="s">
        <v>264</v>
      </c>
      <c r="D425" s="108" t="s">
        <v>4564</v>
      </c>
      <c r="E425" s="108" t="s">
        <v>221</v>
      </c>
      <c r="F425" s="108"/>
      <c r="G425" s="117" t="s">
        <v>46</v>
      </c>
      <c r="H425" s="117" t="s">
        <v>46</v>
      </c>
      <c r="I425" s="117" t="s">
        <v>497</v>
      </c>
      <c r="J425" s="117" t="s">
        <v>46</v>
      </c>
      <c r="K425" s="117">
        <v>55800</v>
      </c>
      <c r="L425" s="108" t="s">
        <v>46</v>
      </c>
      <c r="M425" s="108" t="s">
        <v>498</v>
      </c>
      <c r="N425" s="108" t="s">
        <v>46</v>
      </c>
      <c r="O425" s="108" t="s">
        <v>46</v>
      </c>
      <c r="P425" s="108" t="s">
        <v>46</v>
      </c>
      <c r="Q425" s="108" t="s">
        <v>46</v>
      </c>
      <c r="R425" s="108" t="s">
        <v>46</v>
      </c>
      <c r="S425" s="108" t="s">
        <v>46</v>
      </c>
      <c r="T425" s="108" t="s">
        <v>46</v>
      </c>
      <c r="U425" s="108" t="s">
        <v>46</v>
      </c>
      <c r="V425" s="108" t="s">
        <v>46</v>
      </c>
      <c r="W425" s="108" t="s">
        <v>46</v>
      </c>
      <c r="X425" s="108" t="s">
        <v>46</v>
      </c>
      <c r="Y425" s="108" t="s">
        <v>46</v>
      </c>
      <c r="Z425" s="108" t="s">
        <v>46</v>
      </c>
      <c r="AA425" s="108" t="s">
        <v>46</v>
      </c>
      <c r="AB425" s="108" t="s">
        <v>46</v>
      </c>
      <c r="AC425" s="108" t="s">
        <v>46</v>
      </c>
      <c r="AD425" s="108" t="s">
        <v>46</v>
      </c>
      <c r="AE425" s="108" t="s">
        <v>46</v>
      </c>
      <c r="AF425" s="108" t="s">
        <v>46</v>
      </c>
      <c r="AG425" s="108" t="s">
        <v>46</v>
      </c>
    </row>
    <row r="426" spans="1:42">
      <c r="A426" s="108" t="s">
        <v>237</v>
      </c>
      <c r="B426" s="108">
        <v>2018</v>
      </c>
      <c r="C426" s="110" t="s">
        <v>238</v>
      </c>
      <c r="D426" s="108" t="s">
        <v>4564</v>
      </c>
      <c r="E426" s="108" t="s">
        <v>221</v>
      </c>
      <c r="F426" s="108"/>
      <c r="G426" s="117" t="s">
        <v>46</v>
      </c>
      <c r="H426" s="117" t="s">
        <v>46</v>
      </c>
      <c r="I426" s="117" t="s">
        <v>46</v>
      </c>
      <c r="J426" s="117" t="s">
        <v>46</v>
      </c>
      <c r="K426" s="117" t="s">
        <v>46</v>
      </c>
      <c r="L426" s="108" t="s">
        <v>46</v>
      </c>
      <c r="M426" s="108" t="s">
        <v>499</v>
      </c>
      <c r="N426" s="108" t="s">
        <v>46</v>
      </c>
      <c r="O426" s="108" t="s">
        <v>46</v>
      </c>
      <c r="P426" s="108" t="s">
        <v>46</v>
      </c>
      <c r="Q426" s="108" t="s">
        <v>46</v>
      </c>
      <c r="R426" s="108" t="s">
        <v>46</v>
      </c>
      <c r="S426" s="108" t="s">
        <v>46</v>
      </c>
      <c r="T426" s="108" t="s">
        <v>46</v>
      </c>
      <c r="U426" s="108" t="s">
        <v>46</v>
      </c>
      <c r="V426" s="108" t="s">
        <v>46</v>
      </c>
      <c r="W426" s="108" t="s">
        <v>46</v>
      </c>
      <c r="X426" s="108" t="s">
        <v>46</v>
      </c>
      <c r="Y426" s="108" t="s">
        <v>46</v>
      </c>
      <c r="Z426" s="108" t="s">
        <v>46</v>
      </c>
      <c r="AA426" s="108" t="s">
        <v>46</v>
      </c>
      <c r="AB426" s="108" t="s">
        <v>46</v>
      </c>
      <c r="AC426" s="108" t="s">
        <v>46</v>
      </c>
      <c r="AD426" s="108" t="s">
        <v>46</v>
      </c>
      <c r="AE426" s="108" t="s">
        <v>46</v>
      </c>
      <c r="AF426" s="108" t="s">
        <v>46</v>
      </c>
      <c r="AG426" s="108" t="s">
        <v>46</v>
      </c>
    </row>
    <row r="427" spans="1:42" s="127" customFormat="1">
      <c r="A427" s="129"/>
      <c r="B427" s="129"/>
      <c r="C427" s="128"/>
      <c r="D427" s="108" t="s">
        <v>4564</v>
      </c>
      <c r="E427" s="129"/>
      <c r="F427" s="127" t="s">
        <v>52</v>
      </c>
      <c r="G427" s="129"/>
      <c r="H427" s="129"/>
      <c r="I427" s="129"/>
      <c r="J427" s="129"/>
      <c r="K427" s="129"/>
      <c r="L427" s="129"/>
      <c r="M427" s="129"/>
      <c r="N427" s="129">
        <f>AVERAGE(N365:N426)</f>
        <v>49.166666666666664</v>
      </c>
      <c r="O427" s="129">
        <f t="shared" ref="O427:AG427" si="38">AVERAGE(O365:O426)</f>
        <v>65.918181818181822</v>
      </c>
      <c r="P427" s="129" t="e">
        <f t="shared" si="38"/>
        <v>#DIV/0!</v>
      </c>
      <c r="Q427" s="129">
        <f t="shared" si="38"/>
        <v>82</v>
      </c>
      <c r="R427" s="129">
        <f t="shared" si="38"/>
        <v>59</v>
      </c>
      <c r="S427" s="129">
        <f t="shared" si="38"/>
        <v>51.18181818181818</v>
      </c>
      <c r="T427" s="129" t="e">
        <f t="shared" si="38"/>
        <v>#DIV/0!</v>
      </c>
      <c r="U427" s="129">
        <f t="shared" si="38"/>
        <v>67.344444444444449</v>
      </c>
      <c r="V427" s="129" t="e">
        <f t="shared" si="38"/>
        <v>#DIV/0!</v>
      </c>
      <c r="W427" s="129">
        <f t="shared" si="38"/>
        <v>71.5</v>
      </c>
      <c r="X427" s="129">
        <f t="shared" si="38"/>
        <v>27</v>
      </c>
      <c r="Y427" s="129">
        <f t="shared" si="38"/>
        <v>60</v>
      </c>
      <c r="Z427" s="129">
        <f t="shared" si="38"/>
        <v>74</v>
      </c>
      <c r="AA427" s="129">
        <f t="shared" si="38"/>
        <v>79</v>
      </c>
      <c r="AB427" s="129" t="e">
        <f t="shared" si="38"/>
        <v>#DIV/0!</v>
      </c>
      <c r="AC427" s="129" t="e">
        <f t="shared" si="38"/>
        <v>#DIV/0!</v>
      </c>
      <c r="AD427" s="129">
        <f t="shared" si="38"/>
        <v>98</v>
      </c>
      <c r="AE427" s="129" t="e">
        <f t="shared" si="38"/>
        <v>#DIV/0!</v>
      </c>
      <c r="AF427" s="129">
        <f t="shared" si="38"/>
        <v>0</v>
      </c>
      <c r="AG427" s="129" t="e">
        <f t="shared" si="38"/>
        <v>#DIV/0!</v>
      </c>
    </row>
    <row r="428" spans="1:42" s="127" customFormat="1">
      <c r="A428" s="129"/>
      <c r="B428" s="129"/>
      <c r="C428" s="128"/>
      <c r="D428" s="108" t="s">
        <v>4564</v>
      </c>
      <c r="E428" s="129"/>
      <c r="F428" s="127" t="s">
        <v>53</v>
      </c>
      <c r="G428" s="129"/>
      <c r="H428" s="129"/>
      <c r="I428" s="129"/>
      <c r="J428" s="129"/>
      <c r="K428" s="129"/>
      <c r="L428" s="129"/>
      <c r="M428" s="129"/>
      <c r="N428" s="129">
        <f>STDEV((N365:N426))</f>
        <v>24.671784890781005</v>
      </c>
      <c r="O428" s="129">
        <f t="shared" ref="O428:AG428" si="39">STDEV((O365:O426))</f>
        <v>21.155558048977017</v>
      </c>
      <c r="P428" s="129" t="e">
        <f t="shared" si="39"/>
        <v>#DIV/0!</v>
      </c>
      <c r="Q428" s="129" t="e">
        <f t="shared" si="39"/>
        <v>#DIV/0!</v>
      </c>
      <c r="R428" s="129" t="e">
        <f t="shared" si="39"/>
        <v>#DIV/0!</v>
      </c>
      <c r="S428" s="129">
        <f t="shared" si="39"/>
        <v>24.818614714839271</v>
      </c>
      <c r="T428" s="129" t="e">
        <f t="shared" si="39"/>
        <v>#DIV/0!</v>
      </c>
      <c r="U428" s="129">
        <f t="shared" si="39"/>
        <v>23.383707528486088</v>
      </c>
      <c r="V428" s="129" t="e">
        <f t="shared" si="39"/>
        <v>#DIV/0!</v>
      </c>
      <c r="W428" s="129">
        <f t="shared" si="39"/>
        <v>9.1469484893414954</v>
      </c>
      <c r="X428" s="129" t="e">
        <f t="shared" si="39"/>
        <v>#DIV/0!</v>
      </c>
      <c r="Y428" s="129" t="e">
        <f t="shared" si="39"/>
        <v>#DIV/0!</v>
      </c>
      <c r="Z428" s="129" t="e">
        <f t="shared" si="39"/>
        <v>#DIV/0!</v>
      </c>
      <c r="AA428" s="129" t="e">
        <f t="shared" si="39"/>
        <v>#DIV/0!</v>
      </c>
      <c r="AB428" s="129" t="e">
        <f t="shared" si="39"/>
        <v>#DIV/0!</v>
      </c>
      <c r="AC428" s="129" t="e">
        <f t="shared" si="39"/>
        <v>#DIV/0!</v>
      </c>
      <c r="AD428" s="129">
        <f t="shared" si="39"/>
        <v>0</v>
      </c>
      <c r="AE428" s="129" t="e">
        <f t="shared" si="39"/>
        <v>#DIV/0!</v>
      </c>
      <c r="AF428" s="129" t="e">
        <f t="shared" si="39"/>
        <v>#DIV/0!</v>
      </c>
      <c r="AG428" s="129" t="e">
        <f t="shared" si="39"/>
        <v>#DIV/0!</v>
      </c>
    </row>
    <row r="429" spans="1:42" s="127" customFormat="1">
      <c r="A429" s="129"/>
      <c r="B429" s="129"/>
      <c r="C429" s="128"/>
      <c r="D429" s="108" t="s">
        <v>4564</v>
      </c>
      <c r="E429" s="129"/>
      <c r="F429" s="127" t="s">
        <v>55</v>
      </c>
      <c r="G429" s="129"/>
      <c r="H429" s="129"/>
      <c r="I429" s="129"/>
      <c r="J429" s="129"/>
      <c r="K429" s="129"/>
      <c r="L429" s="129"/>
      <c r="M429" s="129"/>
      <c r="N429" s="155">
        <f>AI429</f>
        <v>0.53749315985504531</v>
      </c>
      <c r="O429" s="155">
        <f>AN429-AI429</f>
        <v>0.45370535677702417</v>
      </c>
      <c r="P429" s="129"/>
      <c r="Q429" s="129"/>
      <c r="R429" s="129"/>
      <c r="S429" s="129"/>
      <c r="T429" s="129"/>
      <c r="U429" s="129"/>
      <c r="V429" s="155">
        <f>AK429-AI429</f>
        <v>0.45731231166292119</v>
      </c>
      <c r="W429" s="129"/>
      <c r="X429" s="129"/>
      <c r="Y429" s="129"/>
      <c r="Z429" s="129"/>
      <c r="AA429" s="129"/>
      <c r="AB429" s="129"/>
      <c r="AC429" s="129"/>
      <c r="AD429" s="129"/>
      <c r="AE429" s="129"/>
      <c r="AF429" s="129"/>
      <c r="AG429" s="129"/>
      <c r="AH429" s="144">
        <v>89475</v>
      </c>
      <c r="AI429" s="135">
        <v>0.53749315985504531</v>
      </c>
      <c r="AJ429" s="135">
        <v>7.862695622402124E-3</v>
      </c>
      <c r="AK429" s="135">
        <v>0.9948054715179665</v>
      </c>
      <c r="AL429" s="135">
        <v>5.1945284820336772E-3</v>
      </c>
      <c r="AM429" s="135">
        <v>1.6849231606778842E-2</v>
      </c>
      <c r="AN429" s="135">
        <v>0.99119851663206948</v>
      </c>
      <c r="AO429" s="135">
        <v>8.8014833679305477E-3</v>
      </c>
      <c r="AP429" s="136">
        <f>IF(ISERROR(INDEX([1]biowin!$J:$J,MATCH(#REF!,[1]biowin!$A:$A,0))),-1,INDEX([1]biowin!$J:$J,MATCH(#REF!,[1]biowin!$A:$A,0)))</f>
        <v>-1</v>
      </c>
    </row>
    <row r="430" spans="1:42" s="127" customFormat="1">
      <c r="A430" s="129"/>
      <c r="B430" s="129"/>
      <c r="C430" s="128"/>
      <c r="D430" s="108" t="s">
        <v>4564</v>
      </c>
      <c r="E430" s="129"/>
      <c r="F430" s="127" t="s">
        <v>56</v>
      </c>
      <c r="G430" s="129"/>
      <c r="H430" s="129"/>
      <c r="I430" s="129"/>
      <c r="J430" s="129"/>
      <c r="K430" s="129"/>
      <c r="L430" s="129"/>
      <c r="M430" s="129"/>
      <c r="N430" s="129">
        <f>N427</f>
        <v>49.166666666666664</v>
      </c>
      <c r="O430" s="129">
        <f>O427</f>
        <v>65.918181818181822</v>
      </c>
      <c r="P430" s="129"/>
      <c r="Q430" s="129"/>
      <c r="R430" s="129"/>
      <c r="S430" s="129"/>
      <c r="T430" s="129"/>
      <c r="U430" s="129"/>
      <c r="V430" s="129">
        <f>O430</f>
        <v>65.918181818181822</v>
      </c>
      <c r="W430" s="129">
        <f>W427</f>
        <v>71.5</v>
      </c>
      <c r="X430" s="129"/>
      <c r="Y430" s="129"/>
      <c r="Z430" s="129"/>
      <c r="AA430" s="129"/>
      <c r="AB430" s="129"/>
      <c r="AC430" s="129"/>
      <c r="AD430" s="129"/>
      <c r="AE430" s="129"/>
      <c r="AF430" s="129"/>
      <c r="AG430" s="129"/>
      <c r="AH430" s="144"/>
      <c r="AI430" s="135"/>
      <c r="AJ430" s="135"/>
      <c r="AK430" s="135"/>
      <c r="AL430" s="135"/>
      <c r="AM430" s="135"/>
      <c r="AN430" s="135"/>
      <c r="AO430" s="135"/>
      <c r="AP430" s="136"/>
    </row>
    <row r="431" spans="1:42">
      <c r="A431" s="108" t="s">
        <v>57</v>
      </c>
      <c r="B431" s="108">
        <v>1986</v>
      </c>
      <c r="C431" s="110" t="s">
        <v>58</v>
      </c>
      <c r="D431" s="108" t="s">
        <v>4533</v>
      </c>
      <c r="E431" s="108" t="s">
        <v>60</v>
      </c>
      <c r="F431" s="108"/>
      <c r="G431" s="117" t="s">
        <v>83</v>
      </c>
      <c r="H431" s="117" t="s">
        <v>83</v>
      </c>
      <c r="I431" s="117" t="s">
        <v>83</v>
      </c>
      <c r="J431" s="117" t="s">
        <v>83</v>
      </c>
      <c r="K431" s="117" t="s">
        <v>83</v>
      </c>
      <c r="L431" s="108" t="s">
        <v>83</v>
      </c>
      <c r="M431" s="108">
        <v>94</v>
      </c>
      <c r="N431" s="108">
        <v>36</v>
      </c>
      <c r="O431" s="108">
        <v>65</v>
      </c>
      <c r="P431" s="108" t="s">
        <v>501</v>
      </c>
      <c r="Q431" s="108" t="s">
        <v>83</v>
      </c>
      <c r="R431" s="108" t="s">
        <v>83</v>
      </c>
      <c r="S431" s="108" t="s">
        <v>83</v>
      </c>
      <c r="T431" s="108" t="s">
        <v>83</v>
      </c>
      <c r="U431" s="108" t="s">
        <v>83</v>
      </c>
      <c r="V431" s="108" t="s">
        <v>83</v>
      </c>
      <c r="W431" s="108">
        <v>28</v>
      </c>
      <c r="X431" s="108">
        <v>36</v>
      </c>
      <c r="Y431" s="108">
        <v>65</v>
      </c>
      <c r="Z431" s="108">
        <v>87</v>
      </c>
      <c r="AA431" s="108" t="s">
        <v>83</v>
      </c>
      <c r="AB431" s="108" t="s">
        <v>83</v>
      </c>
      <c r="AC431" s="108" t="s">
        <v>83</v>
      </c>
      <c r="AD431" s="108" t="s">
        <v>83</v>
      </c>
      <c r="AE431" s="108" t="s">
        <v>83</v>
      </c>
      <c r="AF431" s="108" t="s">
        <v>83</v>
      </c>
      <c r="AG431" s="108" t="s">
        <v>83</v>
      </c>
    </row>
    <row r="432" spans="1:42">
      <c r="A432" s="108" t="s">
        <v>502</v>
      </c>
      <c r="B432" s="108">
        <v>2005</v>
      </c>
      <c r="C432" s="107" t="s">
        <v>46</v>
      </c>
      <c r="D432" s="108" t="s">
        <v>4533</v>
      </c>
      <c r="E432" s="109" t="s">
        <v>45</v>
      </c>
      <c r="G432" s="108" t="s">
        <v>46</v>
      </c>
      <c r="H432" s="108" t="s">
        <v>46</v>
      </c>
      <c r="I432" s="108" t="s">
        <v>46</v>
      </c>
      <c r="J432" s="108" t="s">
        <v>46</v>
      </c>
      <c r="K432" s="108" t="s">
        <v>46</v>
      </c>
      <c r="L432" s="108" t="s">
        <v>46</v>
      </c>
      <c r="M432" s="108" t="s">
        <v>46</v>
      </c>
      <c r="N432" s="108" t="s">
        <v>46</v>
      </c>
      <c r="O432" s="108" t="s">
        <v>46</v>
      </c>
      <c r="P432" s="108" t="s">
        <v>46</v>
      </c>
      <c r="Q432" s="108" t="s">
        <v>46</v>
      </c>
      <c r="R432" s="108" t="s">
        <v>46</v>
      </c>
      <c r="S432" s="108" t="s">
        <v>46</v>
      </c>
      <c r="T432" s="108" t="s">
        <v>46</v>
      </c>
      <c r="U432" s="108" t="s">
        <v>46</v>
      </c>
      <c r="V432" s="108" t="s">
        <v>46</v>
      </c>
      <c r="W432" s="108" t="s">
        <v>46</v>
      </c>
      <c r="X432" s="108" t="s">
        <v>46</v>
      </c>
      <c r="Y432" s="108" t="s">
        <v>46</v>
      </c>
      <c r="Z432" s="108" t="s">
        <v>46</v>
      </c>
      <c r="AA432" s="108" t="s">
        <v>46</v>
      </c>
      <c r="AB432" s="109">
        <v>99</v>
      </c>
      <c r="AC432" s="108" t="s">
        <v>46</v>
      </c>
      <c r="AD432" s="108" t="s">
        <v>46</v>
      </c>
      <c r="AE432" s="108" t="s">
        <v>46</v>
      </c>
      <c r="AF432" s="108" t="s">
        <v>46</v>
      </c>
      <c r="AG432" s="108" t="s">
        <v>46</v>
      </c>
    </row>
    <row r="433" spans="1:42">
      <c r="A433" s="108" t="s">
        <v>223</v>
      </c>
      <c r="B433" s="108" t="s">
        <v>46</v>
      </c>
      <c r="C433" s="108" t="s">
        <v>224</v>
      </c>
      <c r="D433" s="108" t="s">
        <v>4533</v>
      </c>
      <c r="E433" s="108" t="s">
        <v>60</v>
      </c>
      <c r="F433" s="108"/>
      <c r="G433" s="117" t="s">
        <v>46</v>
      </c>
      <c r="H433" s="117" t="s">
        <v>504</v>
      </c>
      <c r="I433" s="117" t="s">
        <v>505</v>
      </c>
      <c r="J433" s="117" t="s">
        <v>46</v>
      </c>
      <c r="K433" s="117" t="s">
        <v>46</v>
      </c>
      <c r="L433" s="108" t="s">
        <v>46</v>
      </c>
      <c r="M433" s="108" t="s">
        <v>46</v>
      </c>
      <c r="N433" s="108" t="s">
        <v>46</v>
      </c>
      <c r="O433" s="108" t="s">
        <v>46</v>
      </c>
      <c r="P433" s="108" t="s">
        <v>46</v>
      </c>
      <c r="Q433" s="108" t="s">
        <v>46</v>
      </c>
      <c r="R433" s="108" t="s">
        <v>46</v>
      </c>
      <c r="S433" s="108" t="s">
        <v>46</v>
      </c>
      <c r="T433" s="108" t="s">
        <v>46</v>
      </c>
      <c r="U433" s="108" t="s">
        <v>46</v>
      </c>
      <c r="V433" s="108" t="s">
        <v>46</v>
      </c>
      <c r="W433" s="108" t="s">
        <v>46</v>
      </c>
      <c r="X433" s="108" t="s">
        <v>46</v>
      </c>
      <c r="Y433" s="108" t="s">
        <v>46</v>
      </c>
      <c r="Z433" s="108" t="s">
        <v>46</v>
      </c>
      <c r="AA433" s="108" t="s">
        <v>46</v>
      </c>
      <c r="AB433" s="108" t="s">
        <v>46</v>
      </c>
      <c r="AC433" s="108" t="s">
        <v>46</v>
      </c>
      <c r="AD433" s="108" t="s">
        <v>46</v>
      </c>
      <c r="AE433" s="108" t="s">
        <v>46</v>
      </c>
      <c r="AF433" s="108" t="s">
        <v>46</v>
      </c>
      <c r="AG433" s="108" t="s">
        <v>46</v>
      </c>
    </row>
    <row r="434" spans="1:42">
      <c r="A434" s="109" t="s">
        <v>241</v>
      </c>
      <c r="B434" s="109">
        <v>2013</v>
      </c>
      <c r="C434" s="110" t="s">
        <v>242</v>
      </c>
      <c r="D434" s="108" t="s">
        <v>4533</v>
      </c>
      <c r="E434" s="109" t="s">
        <v>63</v>
      </c>
      <c r="G434" s="117" t="s">
        <v>46</v>
      </c>
      <c r="H434" s="117" t="s">
        <v>46</v>
      </c>
      <c r="I434" s="117" t="s">
        <v>46</v>
      </c>
      <c r="J434" s="117" t="s">
        <v>46</v>
      </c>
      <c r="K434" s="117" t="s">
        <v>46</v>
      </c>
      <c r="L434" s="108" t="s">
        <v>46</v>
      </c>
      <c r="M434" s="108" t="s">
        <v>46</v>
      </c>
      <c r="N434" s="132">
        <v>-35</v>
      </c>
      <c r="O434" s="108" t="s">
        <v>46</v>
      </c>
      <c r="P434" s="108" t="s">
        <v>46</v>
      </c>
      <c r="Q434" s="108" t="s">
        <v>46</v>
      </c>
      <c r="R434" s="108" t="s">
        <v>46</v>
      </c>
      <c r="S434" s="109">
        <v>-35</v>
      </c>
      <c r="T434" s="108" t="s">
        <v>46</v>
      </c>
      <c r="U434" s="108" t="s">
        <v>46</v>
      </c>
      <c r="V434" s="108" t="s">
        <v>46</v>
      </c>
      <c r="W434" s="108" t="s">
        <v>46</v>
      </c>
      <c r="X434" s="108" t="s">
        <v>46</v>
      </c>
      <c r="Y434" s="108" t="s">
        <v>46</v>
      </c>
      <c r="Z434" s="108" t="s">
        <v>46</v>
      </c>
      <c r="AA434" s="108" t="s">
        <v>46</v>
      </c>
      <c r="AB434" s="108" t="s">
        <v>46</v>
      </c>
      <c r="AC434" s="108" t="s">
        <v>46</v>
      </c>
      <c r="AD434" s="108" t="s">
        <v>46</v>
      </c>
      <c r="AE434" s="108" t="s">
        <v>46</v>
      </c>
      <c r="AF434" s="108" t="s">
        <v>46</v>
      </c>
      <c r="AG434" s="108" t="s">
        <v>46</v>
      </c>
    </row>
    <row r="435" spans="1:42">
      <c r="A435" s="109" t="s">
        <v>241</v>
      </c>
      <c r="B435" s="109">
        <v>2013</v>
      </c>
      <c r="C435" s="110" t="s">
        <v>242</v>
      </c>
      <c r="D435" s="108" t="s">
        <v>4533</v>
      </c>
      <c r="E435" s="109" t="s">
        <v>63</v>
      </c>
      <c r="G435" s="117" t="s">
        <v>46</v>
      </c>
      <c r="H435" s="117" t="s">
        <v>46</v>
      </c>
      <c r="I435" s="117" t="s">
        <v>46</v>
      </c>
      <c r="J435" s="117" t="s">
        <v>46</v>
      </c>
      <c r="K435" s="117" t="s">
        <v>46</v>
      </c>
      <c r="L435" s="108" t="s">
        <v>46</v>
      </c>
      <c r="M435" s="108" t="s">
        <v>46</v>
      </c>
      <c r="N435" s="108" t="s">
        <v>46</v>
      </c>
      <c r="O435" s="108" t="s">
        <v>46</v>
      </c>
      <c r="P435" s="108" t="s">
        <v>46</v>
      </c>
      <c r="Q435" s="108" t="s">
        <v>46</v>
      </c>
      <c r="R435" s="108" t="s">
        <v>46</v>
      </c>
      <c r="S435" s="108" t="s">
        <v>46</v>
      </c>
      <c r="T435" s="108" t="s">
        <v>46</v>
      </c>
      <c r="U435" s="108" t="s">
        <v>46</v>
      </c>
      <c r="V435" s="108" t="s">
        <v>46</v>
      </c>
      <c r="W435" s="109">
        <v>80</v>
      </c>
      <c r="X435" s="108" t="s">
        <v>46</v>
      </c>
      <c r="Y435" s="108" t="s">
        <v>46</v>
      </c>
      <c r="Z435" s="108" t="s">
        <v>46</v>
      </c>
      <c r="AA435" s="108" t="s">
        <v>46</v>
      </c>
      <c r="AB435" s="108" t="s">
        <v>46</v>
      </c>
      <c r="AC435" s="108" t="s">
        <v>46</v>
      </c>
      <c r="AD435" s="108" t="s">
        <v>46</v>
      </c>
      <c r="AE435" s="108" t="s">
        <v>46</v>
      </c>
      <c r="AF435" s="108" t="s">
        <v>46</v>
      </c>
      <c r="AG435" s="108" t="s">
        <v>46</v>
      </c>
    </row>
    <row r="436" spans="1:42" s="127" customFormat="1">
      <c r="C436" s="128"/>
      <c r="D436" s="108" t="s">
        <v>4533</v>
      </c>
      <c r="F436" s="127" t="s">
        <v>52</v>
      </c>
      <c r="G436" s="129"/>
      <c r="H436" s="129"/>
      <c r="I436" s="129"/>
      <c r="J436" s="129"/>
      <c r="K436" s="129"/>
      <c r="L436" s="129"/>
      <c r="M436" s="129"/>
      <c r="N436" s="129">
        <f>AVERAGE(N431:N435)</f>
        <v>0.5</v>
      </c>
      <c r="O436" s="129">
        <f t="shared" ref="O436:AG436" si="40">AVERAGE(O431:O435)</f>
        <v>65</v>
      </c>
      <c r="P436" s="129" t="e">
        <f t="shared" si="40"/>
        <v>#DIV/0!</v>
      </c>
      <c r="Q436" s="129" t="e">
        <f t="shared" si="40"/>
        <v>#DIV/0!</v>
      </c>
      <c r="R436" s="129" t="e">
        <f t="shared" si="40"/>
        <v>#DIV/0!</v>
      </c>
      <c r="S436" s="129">
        <f t="shared" si="40"/>
        <v>-35</v>
      </c>
      <c r="T436" s="129" t="e">
        <f t="shared" si="40"/>
        <v>#DIV/0!</v>
      </c>
      <c r="U436" s="129" t="e">
        <f t="shared" si="40"/>
        <v>#DIV/0!</v>
      </c>
      <c r="V436" s="129" t="e">
        <f t="shared" si="40"/>
        <v>#DIV/0!</v>
      </c>
      <c r="W436" s="129">
        <f t="shared" si="40"/>
        <v>54</v>
      </c>
      <c r="X436" s="129">
        <f t="shared" si="40"/>
        <v>36</v>
      </c>
      <c r="Y436" s="129">
        <f t="shared" si="40"/>
        <v>65</v>
      </c>
      <c r="Z436" s="129">
        <f t="shared" si="40"/>
        <v>87</v>
      </c>
      <c r="AA436" s="129" t="e">
        <f t="shared" si="40"/>
        <v>#DIV/0!</v>
      </c>
      <c r="AB436" s="129">
        <f t="shared" si="40"/>
        <v>99</v>
      </c>
      <c r="AC436" s="129" t="e">
        <f t="shared" si="40"/>
        <v>#DIV/0!</v>
      </c>
      <c r="AD436" s="129" t="e">
        <f t="shared" si="40"/>
        <v>#DIV/0!</v>
      </c>
      <c r="AE436" s="129" t="e">
        <f t="shared" si="40"/>
        <v>#DIV/0!</v>
      </c>
      <c r="AF436" s="129" t="e">
        <f t="shared" si="40"/>
        <v>#DIV/0!</v>
      </c>
      <c r="AG436" s="129" t="e">
        <f t="shared" si="40"/>
        <v>#DIV/0!</v>
      </c>
    </row>
    <row r="437" spans="1:42" s="127" customFormat="1">
      <c r="C437" s="128"/>
      <c r="D437" s="108" t="s">
        <v>4533</v>
      </c>
      <c r="F437" s="127" t="s">
        <v>53</v>
      </c>
      <c r="G437" s="129"/>
      <c r="H437" s="129"/>
      <c r="I437" s="129"/>
      <c r="J437" s="129"/>
      <c r="K437" s="129"/>
      <c r="L437" s="129"/>
      <c r="M437" s="129"/>
      <c r="N437" s="129">
        <f>STDEV((N431:N435))</f>
        <v>50.204581464244875</v>
      </c>
      <c r="O437" s="129" t="e">
        <f t="shared" ref="O437:AG437" si="41">STDEV((O431:O435))</f>
        <v>#DIV/0!</v>
      </c>
      <c r="P437" s="129" t="e">
        <f t="shared" si="41"/>
        <v>#DIV/0!</v>
      </c>
      <c r="Q437" s="129" t="e">
        <f t="shared" si="41"/>
        <v>#DIV/0!</v>
      </c>
      <c r="R437" s="129" t="e">
        <f t="shared" si="41"/>
        <v>#DIV/0!</v>
      </c>
      <c r="S437" s="129" t="e">
        <f t="shared" si="41"/>
        <v>#DIV/0!</v>
      </c>
      <c r="T437" s="129" t="e">
        <f t="shared" si="41"/>
        <v>#DIV/0!</v>
      </c>
      <c r="U437" s="129" t="e">
        <f t="shared" si="41"/>
        <v>#DIV/0!</v>
      </c>
      <c r="V437" s="129" t="e">
        <f t="shared" si="41"/>
        <v>#DIV/0!</v>
      </c>
      <c r="W437" s="129">
        <f t="shared" si="41"/>
        <v>36.76955262170047</v>
      </c>
      <c r="X437" s="129" t="e">
        <f t="shared" si="41"/>
        <v>#DIV/0!</v>
      </c>
      <c r="Y437" s="129" t="e">
        <f t="shared" si="41"/>
        <v>#DIV/0!</v>
      </c>
      <c r="Z437" s="129" t="e">
        <f t="shared" si="41"/>
        <v>#DIV/0!</v>
      </c>
      <c r="AA437" s="129" t="e">
        <f t="shared" si="41"/>
        <v>#DIV/0!</v>
      </c>
      <c r="AB437" s="129" t="e">
        <f t="shared" si="41"/>
        <v>#DIV/0!</v>
      </c>
      <c r="AC437" s="129" t="e">
        <f t="shared" si="41"/>
        <v>#DIV/0!</v>
      </c>
      <c r="AD437" s="129" t="e">
        <f t="shared" si="41"/>
        <v>#DIV/0!</v>
      </c>
      <c r="AE437" s="129" t="e">
        <f t="shared" si="41"/>
        <v>#DIV/0!</v>
      </c>
      <c r="AF437" s="129" t="e">
        <f t="shared" si="41"/>
        <v>#DIV/0!</v>
      </c>
      <c r="AG437" s="129" t="e">
        <f t="shared" si="41"/>
        <v>#DIV/0!</v>
      </c>
    </row>
    <row r="438" spans="1:42" s="127" customFormat="1">
      <c r="C438" s="128"/>
      <c r="D438" s="108" t="s">
        <v>4533</v>
      </c>
      <c r="F438" s="127" t="s">
        <v>55</v>
      </c>
      <c r="G438" s="129"/>
      <c r="H438" s="129"/>
      <c r="I438" s="129"/>
      <c r="J438" s="129"/>
      <c r="K438" s="129"/>
      <c r="L438" s="129"/>
      <c r="M438" s="129"/>
      <c r="N438" s="155">
        <f>AI438</f>
        <v>4.7378891634316357E-3</v>
      </c>
      <c r="O438" s="155">
        <f>AN438-AI438</f>
        <v>0.89463817646099708</v>
      </c>
      <c r="P438" s="129"/>
      <c r="Q438" s="129"/>
      <c r="R438" s="129"/>
      <c r="S438" s="129"/>
      <c r="T438" s="129"/>
      <c r="U438" s="129"/>
      <c r="V438" s="155">
        <f>AK438-AI438</f>
        <v>0.89755710189853921</v>
      </c>
      <c r="X438" s="129"/>
      <c r="Y438" s="129"/>
      <c r="Z438" s="129"/>
      <c r="AA438" s="129"/>
      <c r="AB438" s="129"/>
      <c r="AC438" s="129"/>
      <c r="AD438" s="129"/>
      <c r="AE438" s="129"/>
      <c r="AF438" s="129"/>
      <c r="AG438" s="129"/>
      <c r="AH438" s="144">
        <v>8973</v>
      </c>
      <c r="AI438" s="135">
        <v>4.7378891634316357E-3</v>
      </c>
      <c r="AJ438" s="135">
        <v>2.9721782463486626E-4</v>
      </c>
      <c r="AK438" s="135">
        <v>0.90229499106197086</v>
      </c>
      <c r="AL438" s="135">
        <v>9.7705008938028776E-2</v>
      </c>
      <c r="AM438" s="135">
        <v>3.235889992585859E-4</v>
      </c>
      <c r="AN438" s="135">
        <v>0.89937606562442873</v>
      </c>
      <c r="AO438" s="135">
        <v>0.10062393437557146</v>
      </c>
      <c r="AP438" s="136">
        <f>IF(ISERROR(INDEX([1]biowin!$J:$J,MATCH(#REF!,[1]biowin!$A:$A,0))),-1,INDEX([1]biowin!$J:$J,MATCH(#REF!,[1]biowin!$A:$A,0)))</f>
        <v>-1</v>
      </c>
    </row>
    <row r="439" spans="1:42" s="127" customFormat="1">
      <c r="C439" s="128"/>
      <c r="D439" s="108" t="s">
        <v>4533</v>
      </c>
      <c r="F439" s="127" t="s">
        <v>56</v>
      </c>
      <c r="G439" s="129"/>
      <c r="H439" s="129"/>
      <c r="I439" s="129"/>
      <c r="J439" s="129"/>
      <c r="K439" s="129"/>
      <c r="L439" s="129"/>
      <c r="M439" s="129"/>
      <c r="N439" s="129">
        <f>N436</f>
        <v>0.5</v>
      </c>
      <c r="O439" s="129">
        <f>O436</f>
        <v>65</v>
      </c>
      <c r="P439" s="129"/>
      <c r="Q439" s="129"/>
      <c r="R439" s="129"/>
      <c r="S439" s="129"/>
      <c r="T439" s="129"/>
      <c r="U439" s="129"/>
      <c r="V439" s="129">
        <f>O439</f>
        <v>65</v>
      </c>
      <c r="W439" s="129">
        <f>O439</f>
        <v>65</v>
      </c>
      <c r="X439" s="129"/>
      <c r="Y439" s="129"/>
      <c r="Z439" s="129"/>
      <c r="AA439" s="129"/>
      <c r="AB439" s="129"/>
      <c r="AC439" s="129"/>
      <c r="AD439" s="129"/>
      <c r="AE439" s="129"/>
      <c r="AF439" s="129"/>
      <c r="AG439" s="129"/>
      <c r="AH439" s="144"/>
      <c r="AI439" s="135"/>
      <c r="AJ439" s="135"/>
      <c r="AK439" s="135"/>
      <c r="AL439" s="135"/>
      <c r="AM439" s="135"/>
      <c r="AN439" s="135"/>
      <c r="AO439" s="135"/>
      <c r="AP439" s="136"/>
    </row>
    <row r="440" spans="1:42">
      <c r="A440" s="109" t="s">
        <v>72</v>
      </c>
      <c r="B440" s="109">
        <v>2010</v>
      </c>
      <c r="C440" s="109" t="s">
        <v>73</v>
      </c>
      <c r="D440" s="109" t="s">
        <v>4534</v>
      </c>
      <c r="E440" s="108" t="s">
        <v>46</v>
      </c>
      <c r="F440" s="108"/>
      <c r="G440" s="117" t="s">
        <v>46</v>
      </c>
      <c r="H440" s="117" t="s">
        <v>46</v>
      </c>
      <c r="I440" s="117" t="s">
        <v>46</v>
      </c>
      <c r="J440" s="117" t="s">
        <v>46</v>
      </c>
      <c r="K440" s="117" t="s">
        <v>46</v>
      </c>
      <c r="L440" s="108" t="s">
        <v>46</v>
      </c>
      <c r="M440" s="108" t="s">
        <v>46</v>
      </c>
      <c r="N440" s="108" t="s">
        <v>46</v>
      </c>
      <c r="O440" s="109">
        <v>98</v>
      </c>
      <c r="P440" s="108" t="s">
        <v>46</v>
      </c>
      <c r="Q440" s="108" t="s">
        <v>46</v>
      </c>
      <c r="R440" s="108" t="s">
        <v>46</v>
      </c>
      <c r="S440" s="108" t="s">
        <v>46</v>
      </c>
      <c r="T440" s="108" t="s">
        <v>46</v>
      </c>
      <c r="U440" s="109">
        <v>98</v>
      </c>
      <c r="V440" s="108" t="s">
        <v>46</v>
      </c>
      <c r="W440" s="108" t="s">
        <v>46</v>
      </c>
      <c r="X440" s="108" t="s">
        <v>46</v>
      </c>
      <c r="Y440" s="108" t="s">
        <v>46</v>
      </c>
      <c r="Z440" s="108" t="s">
        <v>46</v>
      </c>
      <c r="AA440" s="108" t="s">
        <v>46</v>
      </c>
      <c r="AB440" s="108" t="s">
        <v>46</v>
      </c>
      <c r="AC440" s="108" t="s">
        <v>46</v>
      </c>
      <c r="AD440" s="108" t="s">
        <v>46</v>
      </c>
      <c r="AE440" s="108" t="s">
        <v>46</v>
      </c>
      <c r="AF440" s="108" t="s">
        <v>46</v>
      </c>
      <c r="AG440" s="108" t="s">
        <v>46</v>
      </c>
    </row>
    <row r="441" spans="1:42" s="127" customFormat="1">
      <c r="D441" s="109" t="s">
        <v>4534</v>
      </c>
      <c r="E441" s="129"/>
      <c r="F441" s="127" t="s">
        <v>52</v>
      </c>
      <c r="G441" s="129"/>
      <c r="H441" s="129"/>
      <c r="I441" s="129"/>
      <c r="J441" s="129"/>
      <c r="K441" s="129"/>
      <c r="L441" s="129"/>
      <c r="M441" s="129"/>
      <c r="N441" s="129" t="e">
        <f>AVERAGE(N440)</f>
        <v>#DIV/0!</v>
      </c>
      <c r="O441" s="129">
        <f t="shared" ref="O441:AG441" si="42">AVERAGE(O440)</f>
        <v>98</v>
      </c>
      <c r="P441" s="129" t="e">
        <f t="shared" si="42"/>
        <v>#DIV/0!</v>
      </c>
      <c r="Q441" s="129" t="e">
        <f t="shared" si="42"/>
        <v>#DIV/0!</v>
      </c>
      <c r="R441" s="129" t="e">
        <f t="shared" si="42"/>
        <v>#DIV/0!</v>
      </c>
      <c r="S441" s="129" t="e">
        <f t="shared" si="42"/>
        <v>#DIV/0!</v>
      </c>
      <c r="T441" s="129" t="e">
        <f t="shared" si="42"/>
        <v>#DIV/0!</v>
      </c>
      <c r="U441" s="129">
        <f t="shared" si="42"/>
        <v>98</v>
      </c>
      <c r="V441" s="129" t="e">
        <f t="shared" si="42"/>
        <v>#DIV/0!</v>
      </c>
      <c r="W441" s="129" t="e">
        <f t="shared" si="42"/>
        <v>#DIV/0!</v>
      </c>
      <c r="X441" s="129" t="e">
        <f t="shared" si="42"/>
        <v>#DIV/0!</v>
      </c>
      <c r="Y441" s="129" t="e">
        <f t="shared" si="42"/>
        <v>#DIV/0!</v>
      </c>
      <c r="Z441" s="129" t="e">
        <f t="shared" si="42"/>
        <v>#DIV/0!</v>
      </c>
      <c r="AA441" s="129" t="e">
        <f t="shared" si="42"/>
        <v>#DIV/0!</v>
      </c>
      <c r="AB441" s="129" t="e">
        <f t="shared" si="42"/>
        <v>#DIV/0!</v>
      </c>
      <c r="AC441" s="129" t="e">
        <f t="shared" si="42"/>
        <v>#DIV/0!</v>
      </c>
      <c r="AD441" s="129" t="e">
        <f t="shared" si="42"/>
        <v>#DIV/0!</v>
      </c>
      <c r="AE441" s="129" t="e">
        <f t="shared" si="42"/>
        <v>#DIV/0!</v>
      </c>
      <c r="AF441" s="129" t="e">
        <f t="shared" si="42"/>
        <v>#DIV/0!</v>
      </c>
      <c r="AG441" s="129" t="e">
        <f t="shared" si="42"/>
        <v>#DIV/0!</v>
      </c>
    </row>
    <row r="442" spans="1:42" s="127" customFormat="1">
      <c r="D442" s="109" t="s">
        <v>4534</v>
      </c>
      <c r="E442" s="129"/>
      <c r="F442" s="127" t="s">
        <v>53</v>
      </c>
      <c r="G442" s="129"/>
      <c r="H442" s="129"/>
      <c r="I442" s="129"/>
      <c r="J442" s="129"/>
      <c r="K442" s="129"/>
      <c r="L442" s="129"/>
      <c r="M442" s="129"/>
      <c r="N442" s="129" t="e">
        <f>STDEV((N440))</f>
        <v>#DIV/0!</v>
      </c>
      <c r="O442" s="129" t="e">
        <f t="shared" ref="O442:AG442" si="43">STDEV((O440))</f>
        <v>#DIV/0!</v>
      </c>
      <c r="P442" s="129" t="e">
        <f t="shared" si="43"/>
        <v>#DIV/0!</v>
      </c>
      <c r="Q442" s="129" t="e">
        <f t="shared" si="43"/>
        <v>#DIV/0!</v>
      </c>
      <c r="R442" s="129" t="e">
        <f t="shared" si="43"/>
        <v>#DIV/0!</v>
      </c>
      <c r="S442" s="129" t="e">
        <f t="shared" si="43"/>
        <v>#DIV/0!</v>
      </c>
      <c r="T442" s="129" t="e">
        <f t="shared" si="43"/>
        <v>#DIV/0!</v>
      </c>
      <c r="U442" s="129" t="e">
        <f t="shared" si="43"/>
        <v>#DIV/0!</v>
      </c>
      <c r="V442" s="129" t="e">
        <f t="shared" si="43"/>
        <v>#DIV/0!</v>
      </c>
      <c r="W442" s="129" t="e">
        <f t="shared" si="43"/>
        <v>#DIV/0!</v>
      </c>
      <c r="X442" s="129" t="e">
        <f t="shared" si="43"/>
        <v>#DIV/0!</v>
      </c>
      <c r="Y442" s="129" t="e">
        <f t="shared" si="43"/>
        <v>#DIV/0!</v>
      </c>
      <c r="Z442" s="129" t="e">
        <f t="shared" si="43"/>
        <v>#DIV/0!</v>
      </c>
      <c r="AA442" s="129" t="e">
        <f t="shared" si="43"/>
        <v>#DIV/0!</v>
      </c>
      <c r="AB442" s="129" t="e">
        <f t="shared" si="43"/>
        <v>#DIV/0!</v>
      </c>
      <c r="AC442" s="129" t="e">
        <f t="shared" si="43"/>
        <v>#DIV/0!</v>
      </c>
      <c r="AD442" s="129" t="e">
        <f t="shared" si="43"/>
        <v>#DIV/0!</v>
      </c>
      <c r="AE442" s="129" t="e">
        <f t="shared" si="43"/>
        <v>#DIV/0!</v>
      </c>
      <c r="AF442" s="129" t="e">
        <f t="shared" si="43"/>
        <v>#DIV/0!</v>
      </c>
      <c r="AG442" s="129" t="e">
        <f t="shared" si="43"/>
        <v>#DIV/0!</v>
      </c>
    </row>
    <row r="443" spans="1:42" s="127" customFormat="1">
      <c r="D443" s="109" t="s">
        <v>4534</v>
      </c>
      <c r="E443" s="129"/>
      <c r="F443" s="127" t="s">
        <v>55</v>
      </c>
      <c r="G443" s="129"/>
      <c r="H443" s="129"/>
      <c r="I443" s="129"/>
      <c r="J443" s="129"/>
      <c r="K443" s="129"/>
      <c r="L443" s="129"/>
      <c r="M443" s="129"/>
      <c r="N443" s="155">
        <f>AI443</f>
        <v>5.0000000000000001E-3</v>
      </c>
      <c r="O443" s="155">
        <f>AN443-AI443</f>
        <v>2E-3</v>
      </c>
      <c r="P443" s="129"/>
      <c r="Q443" s="129"/>
      <c r="R443" s="129"/>
      <c r="S443" s="129"/>
      <c r="T443" s="129"/>
      <c r="U443" s="129"/>
      <c r="V443" s="155">
        <f>AK443-AI443</f>
        <v>2E-3</v>
      </c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52">
        <v>27.349022380000001</v>
      </c>
      <c r="AI443" s="153">
        <v>5.0000000000000001E-3</v>
      </c>
      <c r="AJ443" s="153">
        <v>2E-3</v>
      </c>
      <c r="AK443" s="153">
        <v>7.0000000000000001E-3</v>
      </c>
      <c r="AL443" s="153">
        <v>0.99299999999999999</v>
      </c>
      <c r="AM443" s="153">
        <v>3.0000000000000001E-3</v>
      </c>
      <c r="AN443" s="153">
        <v>7.0000000000000001E-3</v>
      </c>
      <c r="AO443" s="153">
        <v>0.99299999999999999</v>
      </c>
      <c r="AP443" s="154">
        <v>-1</v>
      </c>
    </row>
    <row r="444" spans="1:42" s="127" customFormat="1">
      <c r="D444" s="109" t="s">
        <v>4534</v>
      </c>
      <c r="E444" s="129"/>
      <c r="F444" s="127" t="s">
        <v>56</v>
      </c>
      <c r="G444" s="129"/>
      <c r="H444" s="129"/>
      <c r="I444" s="129"/>
      <c r="J444" s="129"/>
      <c r="K444" s="129"/>
      <c r="L444" s="129"/>
      <c r="M444" s="129"/>
      <c r="N444" s="156" t="s">
        <v>75</v>
      </c>
      <c r="O444" s="129">
        <f>O441</f>
        <v>98</v>
      </c>
      <c r="P444" s="129"/>
      <c r="Q444" s="129"/>
      <c r="R444" s="129"/>
      <c r="S444" s="129"/>
      <c r="T444" s="129"/>
      <c r="U444" s="129"/>
      <c r="V444" s="129">
        <f>O444</f>
        <v>98</v>
      </c>
      <c r="W444" s="129">
        <f>V444</f>
        <v>98</v>
      </c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52"/>
      <c r="AI444" s="153"/>
      <c r="AJ444" s="153"/>
      <c r="AK444" s="153"/>
      <c r="AL444" s="153"/>
      <c r="AM444" s="153"/>
      <c r="AN444" s="153"/>
      <c r="AO444" s="153"/>
      <c r="AP444" s="154"/>
    </row>
    <row r="445" spans="1:42">
      <c r="A445" s="109" t="s">
        <v>67</v>
      </c>
      <c r="B445" s="109">
        <v>2008</v>
      </c>
      <c r="C445" s="110" t="s">
        <v>68</v>
      </c>
      <c r="D445" s="109" t="s">
        <v>507</v>
      </c>
      <c r="E445" s="108" t="s">
        <v>46</v>
      </c>
      <c r="F445" s="108"/>
      <c r="G445" s="117" t="s">
        <v>46</v>
      </c>
      <c r="H445" s="117" t="s">
        <v>46</v>
      </c>
      <c r="I445" s="117" t="s">
        <v>46</v>
      </c>
      <c r="J445" s="117" t="s">
        <v>46</v>
      </c>
      <c r="K445" s="117" t="s">
        <v>46</v>
      </c>
      <c r="L445" s="108" t="s">
        <v>46</v>
      </c>
      <c r="M445" s="108" t="s">
        <v>46</v>
      </c>
      <c r="N445" s="108" t="s">
        <v>46</v>
      </c>
      <c r="O445" s="108" t="s">
        <v>46</v>
      </c>
      <c r="P445" s="108" t="s">
        <v>46</v>
      </c>
      <c r="Q445" s="108" t="s">
        <v>46</v>
      </c>
      <c r="R445" s="108" t="s">
        <v>46</v>
      </c>
      <c r="S445" s="108" t="s">
        <v>46</v>
      </c>
      <c r="T445" s="108" t="s">
        <v>46</v>
      </c>
      <c r="U445" s="108" t="s">
        <v>46</v>
      </c>
      <c r="V445" s="108" t="s">
        <v>46</v>
      </c>
      <c r="W445" s="108" t="s">
        <v>46</v>
      </c>
      <c r="X445" s="108" t="s">
        <v>46</v>
      </c>
      <c r="Y445" s="108" t="s">
        <v>46</v>
      </c>
      <c r="Z445" s="108" t="s">
        <v>46</v>
      </c>
      <c r="AA445" s="108" t="s">
        <v>46</v>
      </c>
      <c r="AB445" s="108" t="s">
        <v>46</v>
      </c>
      <c r="AC445" s="109">
        <v>85</v>
      </c>
      <c r="AD445" s="108" t="s">
        <v>46</v>
      </c>
      <c r="AE445" s="108" t="s">
        <v>46</v>
      </c>
      <c r="AF445" s="108" t="s">
        <v>46</v>
      </c>
      <c r="AG445" s="108" t="s">
        <v>46</v>
      </c>
    </row>
    <row r="446" spans="1:42">
      <c r="A446" s="109" t="s">
        <v>67</v>
      </c>
      <c r="B446" s="109">
        <v>2008</v>
      </c>
      <c r="C446" s="110" t="s">
        <v>68</v>
      </c>
      <c r="D446" s="109" t="s">
        <v>507</v>
      </c>
      <c r="E446" s="108" t="s">
        <v>46</v>
      </c>
      <c r="F446" s="108"/>
      <c r="G446" s="117" t="s">
        <v>46</v>
      </c>
      <c r="H446" s="117" t="s">
        <v>46</v>
      </c>
      <c r="I446" s="117" t="s">
        <v>46</v>
      </c>
      <c r="J446" s="117" t="s">
        <v>46</v>
      </c>
      <c r="K446" s="117" t="s">
        <v>46</v>
      </c>
      <c r="L446" s="108" t="s">
        <v>46</v>
      </c>
      <c r="M446" s="108" t="s">
        <v>46</v>
      </c>
      <c r="N446" s="108" t="s">
        <v>46</v>
      </c>
      <c r="O446" s="108" t="s">
        <v>46</v>
      </c>
      <c r="P446" s="108" t="s">
        <v>46</v>
      </c>
      <c r="Q446" s="108" t="s">
        <v>46</v>
      </c>
      <c r="R446" s="108" t="s">
        <v>46</v>
      </c>
      <c r="S446" s="108" t="s">
        <v>46</v>
      </c>
      <c r="T446" s="108" t="s">
        <v>46</v>
      </c>
      <c r="U446" s="108" t="s">
        <v>46</v>
      </c>
      <c r="V446" s="108" t="s">
        <v>46</v>
      </c>
      <c r="W446" s="108" t="s">
        <v>46</v>
      </c>
      <c r="X446" s="108" t="s">
        <v>46</v>
      </c>
      <c r="Y446" s="108" t="s">
        <v>46</v>
      </c>
      <c r="Z446" s="108" t="s">
        <v>46</v>
      </c>
      <c r="AA446" s="108" t="s">
        <v>46</v>
      </c>
      <c r="AB446" s="108" t="s">
        <v>46</v>
      </c>
      <c r="AC446" s="108" t="s">
        <v>46</v>
      </c>
      <c r="AD446" s="109">
        <v>80</v>
      </c>
      <c r="AE446" s="108" t="s">
        <v>46</v>
      </c>
      <c r="AF446" s="108" t="s">
        <v>46</v>
      </c>
      <c r="AG446" s="108" t="s">
        <v>46</v>
      </c>
    </row>
    <row r="447" spans="1:42" s="127" customFormat="1">
      <c r="C447" s="128"/>
      <c r="D447" s="127" t="s">
        <v>507</v>
      </c>
      <c r="E447" s="129"/>
      <c r="F447" s="127" t="s">
        <v>52</v>
      </c>
      <c r="G447" s="129"/>
      <c r="H447" s="129"/>
      <c r="I447" s="129"/>
      <c r="J447" s="129"/>
      <c r="K447" s="129"/>
      <c r="L447" s="129"/>
      <c r="M447" s="129"/>
      <c r="N447" s="129" t="e">
        <f>AVERAGE(N445:N446)</f>
        <v>#DIV/0!</v>
      </c>
      <c r="O447" s="129" t="e">
        <f t="shared" ref="O447:AG447" si="44">AVERAGE(O445:O446)</f>
        <v>#DIV/0!</v>
      </c>
      <c r="P447" s="129" t="e">
        <f t="shared" si="44"/>
        <v>#DIV/0!</v>
      </c>
      <c r="Q447" s="129" t="e">
        <f t="shared" si="44"/>
        <v>#DIV/0!</v>
      </c>
      <c r="R447" s="129" t="e">
        <f t="shared" si="44"/>
        <v>#DIV/0!</v>
      </c>
      <c r="S447" s="129" t="e">
        <f t="shared" si="44"/>
        <v>#DIV/0!</v>
      </c>
      <c r="T447" s="129" t="e">
        <f t="shared" si="44"/>
        <v>#DIV/0!</v>
      </c>
      <c r="U447" s="129" t="e">
        <f t="shared" si="44"/>
        <v>#DIV/0!</v>
      </c>
      <c r="V447" s="129" t="e">
        <f t="shared" si="44"/>
        <v>#DIV/0!</v>
      </c>
      <c r="W447" s="129" t="e">
        <f t="shared" si="44"/>
        <v>#DIV/0!</v>
      </c>
      <c r="X447" s="129" t="e">
        <f t="shared" si="44"/>
        <v>#DIV/0!</v>
      </c>
      <c r="Y447" s="129" t="e">
        <f t="shared" si="44"/>
        <v>#DIV/0!</v>
      </c>
      <c r="Z447" s="129" t="e">
        <f t="shared" si="44"/>
        <v>#DIV/0!</v>
      </c>
      <c r="AA447" s="129" t="e">
        <f t="shared" si="44"/>
        <v>#DIV/0!</v>
      </c>
      <c r="AB447" s="129" t="e">
        <f t="shared" si="44"/>
        <v>#DIV/0!</v>
      </c>
      <c r="AC447" s="129">
        <f t="shared" si="44"/>
        <v>85</v>
      </c>
      <c r="AD447" s="129">
        <f t="shared" si="44"/>
        <v>80</v>
      </c>
      <c r="AE447" s="129" t="e">
        <f t="shared" si="44"/>
        <v>#DIV/0!</v>
      </c>
      <c r="AF447" s="129" t="e">
        <f t="shared" si="44"/>
        <v>#DIV/0!</v>
      </c>
      <c r="AG447" s="129" t="e">
        <f t="shared" si="44"/>
        <v>#DIV/0!</v>
      </c>
    </row>
    <row r="448" spans="1:42" s="127" customFormat="1">
      <c r="C448" s="128"/>
      <c r="D448" s="127" t="s">
        <v>507</v>
      </c>
      <c r="E448" s="129"/>
      <c r="F448" s="127" t="s">
        <v>53</v>
      </c>
      <c r="G448" s="129"/>
      <c r="H448" s="129"/>
      <c r="I448" s="129"/>
      <c r="J448" s="129"/>
      <c r="K448" s="129"/>
      <c r="L448" s="129"/>
      <c r="M448" s="129"/>
      <c r="N448" s="129" t="e">
        <f>STDEV((N445:N446))</f>
        <v>#DIV/0!</v>
      </c>
      <c r="O448" s="129" t="e">
        <f t="shared" ref="O448:AG448" si="45">STDEV((O445:O446))</f>
        <v>#DIV/0!</v>
      </c>
      <c r="P448" s="129" t="e">
        <f t="shared" si="45"/>
        <v>#DIV/0!</v>
      </c>
      <c r="Q448" s="129" t="e">
        <f t="shared" si="45"/>
        <v>#DIV/0!</v>
      </c>
      <c r="R448" s="129" t="e">
        <f t="shared" si="45"/>
        <v>#DIV/0!</v>
      </c>
      <c r="S448" s="129" t="e">
        <f t="shared" si="45"/>
        <v>#DIV/0!</v>
      </c>
      <c r="T448" s="129" t="e">
        <f t="shared" si="45"/>
        <v>#DIV/0!</v>
      </c>
      <c r="U448" s="129" t="e">
        <f t="shared" si="45"/>
        <v>#DIV/0!</v>
      </c>
      <c r="V448" s="129" t="e">
        <f t="shared" si="45"/>
        <v>#DIV/0!</v>
      </c>
      <c r="W448" s="129" t="e">
        <f t="shared" si="45"/>
        <v>#DIV/0!</v>
      </c>
      <c r="X448" s="129" t="e">
        <f t="shared" si="45"/>
        <v>#DIV/0!</v>
      </c>
      <c r="Y448" s="129" t="e">
        <f t="shared" si="45"/>
        <v>#DIV/0!</v>
      </c>
      <c r="Z448" s="129" t="e">
        <f t="shared" si="45"/>
        <v>#DIV/0!</v>
      </c>
      <c r="AA448" s="129" t="e">
        <f t="shared" si="45"/>
        <v>#DIV/0!</v>
      </c>
      <c r="AB448" s="129" t="e">
        <f t="shared" si="45"/>
        <v>#DIV/0!</v>
      </c>
      <c r="AC448" s="129" t="e">
        <f t="shared" si="45"/>
        <v>#DIV/0!</v>
      </c>
      <c r="AD448" s="129" t="e">
        <f t="shared" si="45"/>
        <v>#DIV/0!</v>
      </c>
      <c r="AE448" s="129" t="e">
        <f t="shared" si="45"/>
        <v>#DIV/0!</v>
      </c>
      <c r="AF448" s="129" t="e">
        <f t="shared" si="45"/>
        <v>#DIV/0!</v>
      </c>
      <c r="AG448" s="129" t="e">
        <f t="shared" si="45"/>
        <v>#DIV/0!</v>
      </c>
    </row>
    <row r="449" spans="1:35" s="127" customFormat="1">
      <c r="C449" s="128"/>
      <c r="D449" s="127" t="s">
        <v>507</v>
      </c>
      <c r="E449" s="129"/>
      <c r="F449" s="127" t="s">
        <v>55</v>
      </c>
      <c r="G449" s="129"/>
      <c r="H449" s="129"/>
      <c r="I449" s="129"/>
      <c r="J449" s="129"/>
      <c r="K449" s="129"/>
      <c r="L449" s="129"/>
      <c r="M449" s="129"/>
      <c r="N449" s="155"/>
      <c r="O449" s="155">
        <f>AN449</f>
        <v>0</v>
      </c>
      <c r="P449" s="129"/>
      <c r="Q449" s="129"/>
      <c r="R449" s="129"/>
      <c r="S449" s="129"/>
      <c r="T449" s="129"/>
      <c r="U449" s="129"/>
      <c r="V449" s="155">
        <f>AK449</f>
        <v>0</v>
      </c>
      <c r="W449" s="129"/>
      <c r="X449" s="129"/>
      <c r="Y449" s="129"/>
      <c r="Z449" s="129"/>
      <c r="AA449" s="129"/>
      <c r="AB449" s="129"/>
      <c r="AC449" s="129"/>
      <c r="AE449" s="129"/>
      <c r="AF449" s="129"/>
      <c r="AG449" s="129"/>
      <c r="AI449" s="127" t="s">
        <v>74</v>
      </c>
    </row>
    <row r="450" spans="1:35" s="127" customFormat="1">
      <c r="C450" s="128"/>
      <c r="D450" s="127" t="s">
        <v>507</v>
      </c>
      <c r="E450" s="129"/>
      <c r="F450" s="127" t="s">
        <v>56</v>
      </c>
      <c r="G450" s="129"/>
      <c r="H450" s="129"/>
      <c r="I450" s="129"/>
      <c r="J450" s="129"/>
      <c r="K450" s="129"/>
      <c r="L450" s="129"/>
      <c r="M450" s="129"/>
      <c r="N450" s="157"/>
      <c r="O450" s="157"/>
      <c r="P450" s="156"/>
      <c r="Q450" s="156"/>
      <c r="R450" s="156"/>
      <c r="S450" s="156"/>
      <c r="T450" s="156"/>
      <c r="U450" s="156"/>
      <c r="V450" s="157"/>
      <c r="W450" s="156"/>
      <c r="X450" s="129"/>
      <c r="Y450" s="129"/>
      <c r="Z450" s="129"/>
      <c r="AA450" s="129"/>
      <c r="AB450" s="129"/>
      <c r="AC450" s="129"/>
      <c r="AE450" s="129"/>
      <c r="AF450" s="129"/>
      <c r="AG450" s="129"/>
    </row>
    <row r="451" spans="1:35">
      <c r="A451" s="109" t="s">
        <v>241</v>
      </c>
      <c r="B451" s="109">
        <v>2013</v>
      </c>
      <c r="C451" s="110" t="s">
        <v>242</v>
      </c>
      <c r="D451" s="109" t="s">
        <v>508</v>
      </c>
      <c r="E451" s="109" t="s">
        <v>63</v>
      </c>
      <c r="G451" s="117" t="s">
        <v>46</v>
      </c>
      <c r="H451" s="117" t="s">
        <v>46</v>
      </c>
      <c r="I451" s="117" t="s">
        <v>46</v>
      </c>
      <c r="J451" s="117" t="s">
        <v>46</v>
      </c>
      <c r="K451" s="117" t="s">
        <v>46</v>
      </c>
      <c r="L451" s="108" t="s">
        <v>46</v>
      </c>
      <c r="M451" s="108" t="s">
        <v>46</v>
      </c>
      <c r="N451" s="109">
        <v>5</v>
      </c>
      <c r="O451" s="108" t="s">
        <v>46</v>
      </c>
      <c r="P451" s="108" t="s">
        <v>46</v>
      </c>
      <c r="Q451" s="108" t="s">
        <v>46</v>
      </c>
      <c r="R451" s="108" t="s">
        <v>46</v>
      </c>
      <c r="S451" s="109">
        <v>5</v>
      </c>
      <c r="T451" s="108" t="s">
        <v>46</v>
      </c>
      <c r="U451" s="108" t="s">
        <v>46</v>
      </c>
      <c r="V451" s="108" t="s">
        <v>46</v>
      </c>
      <c r="W451" s="108" t="s">
        <v>46</v>
      </c>
      <c r="X451" s="108" t="s">
        <v>46</v>
      </c>
      <c r="Y451" s="108" t="s">
        <v>46</v>
      </c>
      <c r="Z451" s="108" t="s">
        <v>46</v>
      </c>
      <c r="AA451" s="108" t="s">
        <v>46</v>
      </c>
      <c r="AB451" s="108" t="s">
        <v>46</v>
      </c>
      <c r="AC451" s="108" t="s">
        <v>46</v>
      </c>
      <c r="AD451" s="108" t="s">
        <v>46</v>
      </c>
      <c r="AE451" s="108" t="s">
        <v>46</v>
      </c>
      <c r="AF451" s="108" t="s">
        <v>46</v>
      </c>
      <c r="AG451" s="108" t="s">
        <v>46</v>
      </c>
    </row>
    <row r="452" spans="1:35">
      <c r="A452" s="109" t="s">
        <v>76</v>
      </c>
      <c r="B452" s="109">
        <v>2004</v>
      </c>
      <c r="C452" s="109" t="s">
        <v>77</v>
      </c>
      <c r="D452" s="109" t="s">
        <v>508</v>
      </c>
      <c r="E452" s="108" t="s">
        <v>46</v>
      </c>
      <c r="F452" s="108"/>
      <c r="G452" s="117" t="s">
        <v>46</v>
      </c>
      <c r="H452" s="117" t="s">
        <v>46</v>
      </c>
      <c r="I452" s="117" t="s">
        <v>46</v>
      </c>
      <c r="J452" s="117" t="s">
        <v>46</v>
      </c>
      <c r="K452" s="117" t="s">
        <v>46</v>
      </c>
      <c r="L452" s="108" t="s">
        <v>46</v>
      </c>
      <c r="M452" s="108" t="s">
        <v>46</v>
      </c>
      <c r="N452" s="108" t="s">
        <v>46</v>
      </c>
      <c r="O452" s="108" t="s">
        <v>46</v>
      </c>
      <c r="P452" s="108" t="s">
        <v>46</v>
      </c>
      <c r="Q452" s="108" t="s">
        <v>46</v>
      </c>
      <c r="R452" s="108" t="s">
        <v>46</v>
      </c>
      <c r="S452" s="108" t="s">
        <v>46</v>
      </c>
      <c r="T452" s="108" t="s">
        <v>46</v>
      </c>
      <c r="U452" s="108" t="s">
        <v>46</v>
      </c>
      <c r="V452" s="108" t="s">
        <v>46</v>
      </c>
      <c r="W452" s="108" t="s">
        <v>46</v>
      </c>
      <c r="X452" s="108" t="s">
        <v>46</v>
      </c>
      <c r="Y452" s="108" t="s">
        <v>46</v>
      </c>
      <c r="Z452" s="108" t="s">
        <v>46</v>
      </c>
      <c r="AA452" s="108" t="s">
        <v>46</v>
      </c>
      <c r="AB452" s="108" t="s">
        <v>46</v>
      </c>
      <c r="AC452" s="109">
        <v>56</v>
      </c>
      <c r="AD452" s="108" t="s">
        <v>46</v>
      </c>
      <c r="AE452" s="108" t="s">
        <v>46</v>
      </c>
      <c r="AF452" s="108" t="s">
        <v>46</v>
      </c>
      <c r="AG452" s="108" t="s">
        <v>46</v>
      </c>
    </row>
    <row r="453" spans="1:35">
      <c r="A453" s="109" t="s">
        <v>76</v>
      </c>
      <c r="B453" s="109">
        <v>2004</v>
      </c>
      <c r="C453" s="109" t="s">
        <v>77</v>
      </c>
      <c r="D453" s="109" t="s">
        <v>508</v>
      </c>
      <c r="E453" s="108" t="s">
        <v>46</v>
      </c>
      <c r="F453" s="108"/>
      <c r="G453" s="117" t="s">
        <v>46</v>
      </c>
      <c r="H453" s="117" t="s">
        <v>46</v>
      </c>
      <c r="I453" s="117" t="s">
        <v>46</v>
      </c>
      <c r="J453" s="117" t="s">
        <v>46</v>
      </c>
      <c r="K453" s="117" t="s">
        <v>46</v>
      </c>
      <c r="L453" s="108" t="s">
        <v>46</v>
      </c>
      <c r="M453" s="108" t="s">
        <v>46</v>
      </c>
      <c r="N453" s="108" t="s">
        <v>46</v>
      </c>
      <c r="O453" s="108" t="s">
        <v>46</v>
      </c>
      <c r="P453" s="108" t="s">
        <v>46</v>
      </c>
      <c r="Q453" s="108" t="s">
        <v>46</v>
      </c>
      <c r="R453" s="108" t="s">
        <v>46</v>
      </c>
      <c r="S453" s="108" t="s">
        <v>46</v>
      </c>
      <c r="T453" s="108" t="s">
        <v>46</v>
      </c>
      <c r="U453" s="108" t="s">
        <v>46</v>
      </c>
      <c r="V453" s="108" t="s">
        <v>46</v>
      </c>
      <c r="W453" s="108" t="s">
        <v>46</v>
      </c>
      <c r="X453" s="108" t="s">
        <v>46</v>
      </c>
      <c r="Y453" s="108" t="s">
        <v>46</v>
      </c>
      <c r="Z453" s="108" t="s">
        <v>46</v>
      </c>
      <c r="AA453" s="108" t="s">
        <v>46</v>
      </c>
      <c r="AB453" s="108" t="s">
        <v>46</v>
      </c>
      <c r="AC453" s="109">
        <v>65</v>
      </c>
      <c r="AD453" s="108" t="s">
        <v>46</v>
      </c>
      <c r="AE453" s="108" t="s">
        <v>46</v>
      </c>
      <c r="AF453" s="108" t="s">
        <v>46</v>
      </c>
      <c r="AG453" s="108" t="s">
        <v>46</v>
      </c>
    </row>
    <row r="454" spans="1:35">
      <c r="A454" s="109" t="s">
        <v>76</v>
      </c>
      <c r="B454" s="109">
        <v>2004</v>
      </c>
      <c r="C454" s="109" t="s">
        <v>77</v>
      </c>
      <c r="D454" s="109" t="s">
        <v>508</v>
      </c>
      <c r="E454" s="108" t="s">
        <v>46</v>
      </c>
      <c r="F454" s="108"/>
      <c r="G454" s="117" t="s">
        <v>46</v>
      </c>
      <c r="H454" s="117" t="s">
        <v>46</v>
      </c>
      <c r="I454" s="117" t="s">
        <v>46</v>
      </c>
      <c r="J454" s="117" t="s">
        <v>46</v>
      </c>
      <c r="K454" s="117" t="s">
        <v>46</v>
      </c>
      <c r="L454" s="108" t="s">
        <v>46</v>
      </c>
      <c r="M454" s="108" t="s">
        <v>46</v>
      </c>
      <c r="N454" s="108" t="s">
        <v>46</v>
      </c>
      <c r="O454" s="108" t="s">
        <v>46</v>
      </c>
      <c r="P454" s="108" t="s">
        <v>46</v>
      </c>
      <c r="Q454" s="108" t="s">
        <v>46</v>
      </c>
      <c r="R454" s="108" t="s">
        <v>46</v>
      </c>
      <c r="S454" s="108" t="s">
        <v>46</v>
      </c>
      <c r="T454" s="108" t="s">
        <v>46</v>
      </c>
      <c r="U454" s="108" t="s">
        <v>46</v>
      </c>
      <c r="V454" s="108" t="s">
        <v>46</v>
      </c>
      <c r="W454" s="108" t="s">
        <v>46</v>
      </c>
      <c r="X454" s="108" t="s">
        <v>46</v>
      </c>
      <c r="Y454" s="108" t="s">
        <v>46</v>
      </c>
      <c r="Z454" s="108" t="s">
        <v>46</v>
      </c>
      <c r="AA454" s="108" t="s">
        <v>46</v>
      </c>
      <c r="AB454" s="108" t="s">
        <v>46</v>
      </c>
      <c r="AC454" s="109">
        <v>77</v>
      </c>
      <c r="AD454" s="108" t="s">
        <v>46</v>
      </c>
      <c r="AE454" s="108" t="s">
        <v>46</v>
      </c>
      <c r="AF454" s="108" t="s">
        <v>46</v>
      </c>
      <c r="AG454" s="108" t="s">
        <v>46</v>
      </c>
    </row>
    <row r="455" spans="1:35">
      <c r="A455" s="109" t="s">
        <v>67</v>
      </c>
      <c r="B455" s="109">
        <v>2008</v>
      </c>
      <c r="C455" s="110" t="s">
        <v>68</v>
      </c>
      <c r="D455" s="109" t="s">
        <v>508</v>
      </c>
      <c r="E455" s="108" t="s">
        <v>46</v>
      </c>
      <c r="F455" s="108"/>
      <c r="G455" s="117" t="s">
        <v>46</v>
      </c>
      <c r="H455" s="117" t="s">
        <v>46</v>
      </c>
      <c r="I455" s="117" t="s">
        <v>46</v>
      </c>
      <c r="J455" s="117" t="s">
        <v>46</v>
      </c>
      <c r="K455" s="117" t="s">
        <v>46</v>
      </c>
      <c r="L455" s="108" t="s">
        <v>46</v>
      </c>
      <c r="M455" s="108" t="s">
        <v>46</v>
      </c>
      <c r="N455" s="108" t="s">
        <v>46</v>
      </c>
      <c r="O455" s="108" t="s">
        <v>46</v>
      </c>
      <c r="P455" s="108" t="s">
        <v>46</v>
      </c>
      <c r="Q455" s="108" t="s">
        <v>46</v>
      </c>
      <c r="R455" s="108" t="s">
        <v>46</v>
      </c>
      <c r="S455" s="108" t="s">
        <v>46</v>
      </c>
      <c r="T455" s="108" t="s">
        <v>46</v>
      </c>
      <c r="U455" s="108" t="s">
        <v>46</v>
      </c>
      <c r="V455" s="108" t="s">
        <v>46</v>
      </c>
      <c r="W455" s="108" t="s">
        <v>46</v>
      </c>
      <c r="X455" s="108" t="s">
        <v>46</v>
      </c>
      <c r="Y455" s="108" t="s">
        <v>46</v>
      </c>
      <c r="Z455" s="108" t="s">
        <v>46</v>
      </c>
      <c r="AA455" s="108" t="s">
        <v>46</v>
      </c>
      <c r="AB455" s="108" t="s">
        <v>46</v>
      </c>
      <c r="AC455" s="109">
        <v>30</v>
      </c>
      <c r="AD455" s="108" t="s">
        <v>46</v>
      </c>
      <c r="AE455" s="108" t="s">
        <v>46</v>
      </c>
      <c r="AF455" s="108" t="s">
        <v>46</v>
      </c>
      <c r="AG455" s="108" t="s">
        <v>46</v>
      </c>
    </row>
    <row r="456" spans="1:35">
      <c r="A456" s="109" t="s">
        <v>67</v>
      </c>
      <c r="B456" s="109">
        <v>2008</v>
      </c>
      <c r="C456" s="110" t="s">
        <v>68</v>
      </c>
      <c r="D456" s="109" t="s">
        <v>508</v>
      </c>
      <c r="E456" s="108" t="s">
        <v>46</v>
      </c>
      <c r="F456" s="108"/>
      <c r="G456" s="117" t="s">
        <v>46</v>
      </c>
      <c r="H456" s="117" t="s">
        <v>46</v>
      </c>
      <c r="I456" s="117" t="s">
        <v>46</v>
      </c>
      <c r="J456" s="117" t="s">
        <v>46</v>
      </c>
      <c r="K456" s="117" t="s">
        <v>46</v>
      </c>
      <c r="L456" s="108" t="s">
        <v>46</v>
      </c>
      <c r="M456" s="108" t="s">
        <v>46</v>
      </c>
      <c r="N456" s="108" t="s">
        <v>46</v>
      </c>
      <c r="O456" s="108" t="s">
        <v>46</v>
      </c>
      <c r="P456" s="108" t="s">
        <v>46</v>
      </c>
      <c r="Q456" s="108" t="s">
        <v>46</v>
      </c>
      <c r="R456" s="108" t="s">
        <v>46</v>
      </c>
      <c r="S456" s="108" t="s">
        <v>46</v>
      </c>
      <c r="T456" s="108" t="s">
        <v>46</v>
      </c>
      <c r="U456" s="108" t="s">
        <v>46</v>
      </c>
      <c r="V456" s="108" t="s">
        <v>46</v>
      </c>
      <c r="W456" s="108" t="s">
        <v>46</v>
      </c>
      <c r="X456" s="108" t="s">
        <v>46</v>
      </c>
      <c r="Y456" s="108" t="s">
        <v>46</v>
      </c>
      <c r="Z456" s="108" t="s">
        <v>46</v>
      </c>
      <c r="AA456" s="108" t="s">
        <v>46</v>
      </c>
      <c r="AB456" s="108" t="s">
        <v>46</v>
      </c>
      <c r="AC456" s="108" t="s">
        <v>46</v>
      </c>
      <c r="AD456" s="109">
        <v>90</v>
      </c>
      <c r="AE456" s="108" t="s">
        <v>46</v>
      </c>
      <c r="AF456" s="108" t="s">
        <v>46</v>
      </c>
      <c r="AG456" s="108" t="s">
        <v>46</v>
      </c>
    </row>
    <row r="457" spans="1:35" s="127" customFormat="1">
      <c r="C457" s="128"/>
      <c r="D457" s="127" t="s">
        <v>508</v>
      </c>
      <c r="E457" s="129"/>
      <c r="F457" s="127" t="s">
        <v>52</v>
      </c>
      <c r="G457" s="129"/>
      <c r="H457" s="129"/>
      <c r="I457" s="129"/>
      <c r="J457" s="129"/>
      <c r="K457" s="129"/>
      <c r="L457" s="129"/>
      <c r="M457" s="129"/>
      <c r="N457" s="129">
        <f>AVERAGE(N451:N456)</f>
        <v>5</v>
      </c>
      <c r="O457" s="129" t="e">
        <f t="shared" ref="O457:AG457" si="46">AVERAGE(O451:O456)</f>
        <v>#DIV/0!</v>
      </c>
      <c r="P457" s="129" t="e">
        <f t="shared" si="46"/>
        <v>#DIV/0!</v>
      </c>
      <c r="Q457" s="129" t="e">
        <f t="shared" si="46"/>
        <v>#DIV/0!</v>
      </c>
      <c r="R457" s="129" t="e">
        <f t="shared" si="46"/>
        <v>#DIV/0!</v>
      </c>
      <c r="S457" s="129">
        <f t="shared" si="46"/>
        <v>5</v>
      </c>
      <c r="T457" s="129" t="e">
        <f t="shared" si="46"/>
        <v>#DIV/0!</v>
      </c>
      <c r="U457" s="129" t="e">
        <f t="shared" si="46"/>
        <v>#DIV/0!</v>
      </c>
      <c r="V457" s="129" t="e">
        <f t="shared" si="46"/>
        <v>#DIV/0!</v>
      </c>
      <c r="W457" s="129" t="e">
        <f t="shared" si="46"/>
        <v>#DIV/0!</v>
      </c>
      <c r="X457" s="129" t="e">
        <f t="shared" si="46"/>
        <v>#DIV/0!</v>
      </c>
      <c r="Y457" s="129" t="e">
        <f t="shared" si="46"/>
        <v>#DIV/0!</v>
      </c>
      <c r="Z457" s="129" t="e">
        <f t="shared" si="46"/>
        <v>#DIV/0!</v>
      </c>
      <c r="AA457" s="129" t="e">
        <f t="shared" si="46"/>
        <v>#DIV/0!</v>
      </c>
      <c r="AB457" s="129" t="e">
        <f t="shared" si="46"/>
        <v>#DIV/0!</v>
      </c>
      <c r="AC457" s="129">
        <f t="shared" si="46"/>
        <v>57</v>
      </c>
      <c r="AD457" s="129">
        <f t="shared" si="46"/>
        <v>90</v>
      </c>
      <c r="AE457" s="129" t="e">
        <f t="shared" si="46"/>
        <v>#DIV/0!</v>
      </c>
      <c r="AF457" s="129" t="e">
        <f t="shared" si="46"/>
        <v>#DIV/0!</v>
      </c>
      <c r="AG457" s="129" t="e">
        <f t="shared" si="46"/>
        <v>#DIV/0!</v>
      </c>
    </row>
    <row r="458" spans="1:35" s="127" customFormat="1">
      <c r="C458" s="128"/>
      <c r="D458" s="127" t="s">
        <v>508</v>
      </c>
      <c r="E458" s="129"/>
      <c r="F458" s="127" t="s">
        <v>53</v>
      </c>
      <c r="G458" s="129"/>
      <c r="H458" s="129"/>
      <c r="I458" s="129"/>
      <c r="J458" s="129"/>
      <c r="K458" s="129"/>
      <c r="L458" s="129"/>
      <c r="M458" s="129"/>
      <c r="N458" s="129" t="e">
        <f>STDEV((N451:N456))</f>
        <v>#DIV/0!</v>
      </c>
      <c r="O458" s="129" t="e">
        <f t="shared" ref="O458:AG458" si="47">STDEV((O451:O456))</f>
        <v>#DIV/0!</v>
      </c>
      <c r="P458" s="129" t="e">
        <f t="shared" si="47"/>
        <v>#DIV/0!</v>
      </c>
      <c r="Q458" s="129" t="e">
        <f t="shared" si="47"/>
        <v>#DIV/0!</v>
      </c>
      <c r="R458" s="129" t="e">
        <f t="shared" si="47"/>
        <v>#DIV/0!</v>
      </c>
      <c r="S458" s="129" t="e">
        <f t="shared" si="47"/>
        <v>#DIV/0!</v>
      </c>
      <c r="T458" s="129" t="e">
        <f t="shared" si="47"/>
        <v>#DIV/0!</v>
      </c>
      <c r="U458" s="129" t="e">
        <f t="shared" si="47"/>
        <v>#DIV/0!</v>
      </c>
      <c r="V458" s="129" t="e">
        <f t="shared" si="47"/>
        <v>#DIV/0!</v>
      </c>
      <c r="W458" s="129" t="e">
        <f t="shared" si="47"/>
        <v>#DIV/0!</v>
      </c>
      <c r="X458" s="129" t="e">
        <f t="shared" si="47"/>
        <v>#DIV/0!</v>
      </c>
      <c r="Y458" s="129" t="e">
        <f t="shared" si="47"/>
        <v>#DIV/0!</v>
      </c>
      <c r="Z458" s="129" t="e">
        <f t="shared" si="47"/>
        <v>#DIV/0!</v>
      </c>
      <c r="AA458" s="129" t="e">
        <f t="shared" si="47"/>
        <v>#DIV/0!</v>
      </c>
      <c r="AB458" s="129" t="e">
        <f t="shared" si="47"/>
        <v>#DIV/0!</v>
      </c>
      <c r="AC458" s="129">
        <f t="shared" si="47"/>
        <v>19.949937343260004</v>
      </c>
      <c r="AD458" s="129" t="e">
        <f t="shared" si="47"/>
        <v>#DIV/0!</v>
      </c>
      <c r="AE458" s="129" t="e">
        <f t="shared" si="47"/>
        <v>#DIV/0!</v>
      </c>
      <c r="AF458" s="129" t="e">
        <f t="shared" si="47"/>
        <v>#DIV/0!</v>
      </c>
      <c r="AG458" s="129" t="e">
        <f t="shared" si="47"/>
        <v>#DIV/0!</v>
      </c>
    </row>
    <row r="459" spans="1:35" s="127" customFormat="1">
      <c r="C459" s="128"/>
      <c r="D459" s="127" t="s">
        <v>508</v>
      </c>
      <c r="E459" s="129"/>
      <c r="F459" s="127" t="s">
        <v>55</v>
      </c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  <c r="AA459" s="129"/>
      <c r="AB459" s="129"/>
      <c r="AC459" s="129"/>
      <c r="AE459" s="129"/>
      <c r="AF459" s="129"/>
      <c r="AG459" s="129"/>
      <c r="AH459" s="127" t="s">
        <v>509</v>
      </c>
    </row>
    <row r="460" spans="1:35" s="127" customFormat="1">
      <c r="C460" s="128"/>
      <c r="D460" s="127" t="s">
        <v>508</v>
      </c>
      <c r="E460" s="129"/>
      <c r="F460" s="127" t="s">
        <v>56</v>
      </c>
      <c r="G460" s="129"/>
      <c r="H460" s="129"/>
      <c r="I460" s="129"/>
      <c r="J460" s="129"/>
      <c r="K460" s="129"/>
      <c r="L460" s="129"/>
      <c r="M460" s="129"/>
      <c r="N460" s="129">
        <v>5</v>
      </c>
      <c r="O460" s="156" t="s">
        <v>75</v>
      </c>
      <c r="P460" s="156"/>
      <c r="Q460" s="156"/>
      <c r="R460" s="156"/>
      <c r="S460" s="156"/>
      <c r="T460" s="156"/>
      <c r="U460" s="156"/>
      <c r="V460" s="156" t="s">
        <v>75</v>
      </c>
      <c r="W460" s="156" t="s">
        <v>75</v>
      </c>
      <c r="X460" s="129"/>
      <c r="Y460" s="129"/>
      <c r="Z460" s="129"/>
      <c r="AA460" s="129"/>
      <c r="AB460" s="129"/>
      <c r="AC460" s="129"/>
      <c r="AE460" s="129"/>
      <c r="AF460" s="129"/>
      <c r="AG460" s="129"/>
    </row>
    <row r="461" spans="1:35">
      <c r="A461" s="109" t="s">
        <v>510</v>
      </c>
      <c r="B461" s="109">
        <v>2019</v>
      </c>
      <c r="C461" s="110" t="s">
        <v>511</v>
      </c>
      <c r="D461" s="109" t="s">
        <v>512</v>
      </c>
      <c r="E461" s="109" t="s">
        <v>63</v>
      </c>
      <c r="G461" s="117" t="s">
        <v>46</v>
      </c>
      <c r="H461" s="117" t="s">
        <v>46</v>
      </c>
      <c r="I461" s="117" t="s">
        <v>46</v>
      </c>
      <c r="J461" s="117" t="s">
        <v>46</v>
      </c>
      <c r="K461" s="117" t="s">
        <v>46</v>
      </c>
      <c r="L461" s="108" t="s">
        <v>46</v>
      </c>
      <c r="M461" s="108" t="s">
        <v>46</v>
      </c>
      <c r="N461" s="108" t="s">
        <v>46</v>
      </c>
      <c r="O461" s="108" t="s">
        <v>46</v>
      </c>
      <c r="P461" s="108" t="s">
        <v>46</v>
      </c>
      <c r="Q461" s="108" t="s">
        <v>46</v>
      </c>
      <c r="R461" s="108" t="s">
        <v>46</v>
      </c>
      <c r="S461" s="108" t="s">
        <v>46</v>
      </c>
      <c r="T461" s="108" t="s">
        <v>46</v>
      </c>
      <c r="U461" s="108" t="s">
        <v>46</v>
      </c>
      <c r="V461" s="108" t="s">
        <v>46</v>
      </c>
      <c r="W461" s="109">
        <v>6</v>
      </c>
      <c r="X461" s="108" t="s">
        <v>46</v>
      </c>
      <c r="Y461" s="108" t="s">
        <v>46</v>
      </c>
      <c r="Z461" s="108" t="s">
        <v>46</v>
      </c>
      <c r="AA461" s="108" t="s">
        <v>46</v>
      </c>
      <c r="AB461" s="108" t="s">
        <v>46</v>
      </c>
      <c r="AC461" s="108" t="s">
        <v>46</v>
      </c>
      <c r="AD461" s="108" t="s">
        <v>46</v>
      </c>
      <c r="AE461" s="108" t="s">
        <v>46</v>
      </c>
      <c r="AF461" s="108" t="s">
        <v>46</v>
      </c>
      <c r="AG461" s="108" t="s">
        <v>46</v>
      </c>
    </row>
    <row r="462" spans="1:35">
      <c r="A462" s="109" t="s">
        <v>510</v>
      </c>
      <c r="B462" s="109">
        <v>2019</v>
      </c>
      <c r="C462" s="110" t="s">
        <v>511</v>
      </c>
      <c r="D462" s="109" t="s">
        <v>512</v>
      </c>
      <c r="E462" s="109" t="s">
        <v>63</v>
      </c>
      <c r="G462" s="117" t="s">
        <v>46</v>
      </c>
      <c r="H462" s="117" t="s">
        <v>46</v>
      </c>
      <c r="I462" s="117" t="s">
        <v>46</v>
      </c>
      <c r="J462" s="117" t="s">
        <v>46</v>
      </c>
      <c r="K462" s="117" t="s">
        <v>46</v>
      </c>
      <c r="L462" s="108" t="s">
        <v>46</v>
      </c>
      <c r="M462" s="108" t="s">
        <v>46</v>
      </c>
      <c r="N462" s="108" t="s">
        <v>46</v>
      </c>
      <c r="O462" s="108" t="s">
        <v>46</v>
      </c>
      <c r="P462" s="108" t="s">
        <v>46</v>
      </c>
      <c r="Q462" s="108" t="s">
        <v>46</v>
      </c>
      <c r="R462" s="108" t="s">
        <v>46</v>
      </c>
      <c r="S462" s="108" t="s">
        <v>46</v>
      </c>
      <c r="T462" s="108" t="s">
        <v>46</v>
      </c>
      <c r="U462" s="108" t="s">
        <v>46</v>
      </c>
      <c r="V462" s="108" t="s">
        <v>46</v>
      </c>
      <c r="W462" s="108" t="s">
        <v>46</v>
      </c>
      <c r="X462" s="108" t="s">
        <v>46</v>
      </c>
      <c r="Y462" s="108" t="s">
        <v>46</v>
      </c>
      <c r="Z462" s="108" t="s">
        <v>46</v>
      </c>
      <c r="AA462" s="108" t="s">
        <v>46</v>
      </c>
      <c r="AB462" s="108" t="s">
        <v>46</v>
      </c>
      <c r="AC462" s="108" t="s">
        <v>46</v>
      </c>
      <c r="AD462" s="108" t="s">
        <v>46</v>
      </c>
      <c r="AE462" s="108" t="s">
        <v>46</v>
      </c>
      <c r="AF462" s="109">
        <v>13</v>
      </c>
      <c r="AG462" s="108" t="s">
        <v>46</v>
      </c>
    </row>
    <row r="463" spans="1:35">
      <c r="A463" s="109" t="s">
        <v>247</v>
      </c>
      <c r="B463" s="109">
        <v>2007</v>
      </c>
      <c r="C463" s="110" t="s">
        <v>248</v>
      </c>
      <c r="D463" s="109" t="s">
        <v>512</v>
      </c>
      <c r="E463" s="108" t="s">
        <v>46</v>
      </c>
      <c r="F463" s="108"/>
      <c r="G463" s="108" t="s">
        <v>46</v>
      </c>
      <c r="H463" s="108" t="s">
        <v>46</v>
      </c>
      <c r="I463" s="108" t="s">
        <v>46</v>
      </c>
      <c r="J463" s="108" t="s">
        <v>46</v>
      </c>
      <c r="K463" s="108" t="s">
        <v>46</v>
      </c>
      <c r="L463" s="108" t="s">
        <v>46</v>
      </c>
      <c r="M463" s="108" t="s">
        <v>46</v>
      </c>
      <c r="N463" s="108" t="s">
        <v>46</v>
      </c>
      <c r="O463" s="108" t="s">
        <v>46</v>
      </c>
      <c r="P463" s="108" t="s">
        <v>46</v>
      </c>
      <c r="Q463" s="108" t="s">
        <v>46</v>
      </c>
      <c r="R463" s="108" t="s">
        <v>46</v>
      </c>
      <c r="S463" s="108" t="s">
        <v>46</v>
      </c>
      <c r="T463" s="108" t="s">
        <v>46</v>
      </c>
      <c r="U463" s="108" t="s">
        <v>46</v>
      </c>
      <c r="V463" s="108" t="s">
        <v>46</v>
      </c>
      <c r="W463" s="108" t="s">
        <v>46</v>
      </c>
      <c r="X463" s="108" t="s">
        <v>46</v>
      </c>
      <c r="Y463" s="108" t="s">
        <v>46</v>
      </c>
      <c r="Z463" s="108" t="s">
        <v>46</v>
      </c>
      <c r="AA463" s="108" t="s">
        <v>46</v>
      </c>
      <c r="AB463" s="109">
        <v>65</v>
      </c>
      <c r="AC463" s="108" t="s">
        <v>46</v>
      </c>
      <c r="AD463" s="108" t="s">
        <v>46</v>
      </c>
      <c r="AE463" s="108" t="s">
        <v>46</v>
      </c>
      <c r="AF463" s="108" t="s">
        <v>46</v>
      </c>
      <c r="AG463" s="108" t="s">
        <v>46</v>
      </c>
    </row>
    <row r="464" spans="1:35">
      <c r="A464" s="109" t="s">
        <v>241</v>
      </c>
      <c r="B464" s="109">
        <v>2013</v>
      </c>
      <c r="C464" s="110" t="s">
        <v>242</v>
      </c>
      <c r="D464" s="109" t="s">
        <v>512</v>
      </c>
      <c r="E464" s="109" t="s">
        <v>63</v>
      </c>
      <c r="G464" s="117" t="s">
        <v>46</v>
      </c>
      <c r="H464" s="117" t="s">
        <v>46</v>
      </c>
      <c r="I464" s="117" t="s">
        <v>46</v>
      </c>
      <c r="J464" s="117" t="s">
        <v>46</v>
      </c>
      <c r="K464" s="117" t="s">
        <v>46</v>
      </c>
      <c r="L464" s="108" t="s">
        <v>46</v>
      </c>
      <c r="M464" s="108" t="s">
        <v>46</v>
      </c>
      <c r="N464" s="132">
        <v>-10</v>
      </c>
      <c r="O464" s="108" t="s">
        <v>46</v>
      </c>
      <c r="P464" s="108" t="s">
        <v>46</v>
      </c>
      <c r="Q464" s="108" t="s">
        <v>46</v>
      </c>
      <c r="R464" s="108" t="s">
        <v>46</v>
      </c>
      <c r="S464" s="109">
        <v>-10</v>
      </c>
      <c r="T464" s="108" t="s">
        <v>46</v>
      </c>
      <c r="U464" s="108" t="s">
        <v>46</v>
      </c>
      <c r="V464" s="108" t="s">
        <v>46</v>
      </c>
      <c r="W464" s="108" t="s">
        <v>46</v>
      </c>
      <c r="X464" s="108" t="s">
        <v>46</v>
      </c>
      <c r="Y464" s="108" t="s">
        <v>46</v>
      </c>
      <c r="Z464" s="108" t="s">
        <v>46</v>
      </c>
      <c r="AA464" s="108" t="s">
        <v>46</v>
      </c>
      <c r="AB464" s="108" t="s">
        <v>46</v>
      </c>
      <c r="AC464" s="108" t="s">
        <v>46</v>
      </c>
      <c r="AD464" s="108" t="s">
        <v>46</v>
      </c>
      <c r="AE464" s="108" t="s">
        <v>46</v>
      </c>
      <c r="AF464" s="108" t="s">
        <v>46</v>
      </c>
      <c r="AG464" s="108" t="s">
        <v>46</v>
      </c>
    </row>
    <row r="465" spans="1:42">
      <c r="A465" s="109" t="s">
        <v>67</v>
      </c>
      <c r="B465" s="109">
        <v>2008</v>
      </c>
      <c r="C465" s="110" t="s">
        <v>68</v>
      </c>
      <c r="D465" s="109" t="s">
        <v>512</v>
      </c>
      <c r="E465" s="108" t="s">
        <v>46</v>
      </c>
      <c r="F465" s="108"/>
      <c r="G465" s="117" t="s">
        <v>46</v>
      </c>
      <c r="H465" s="117" t="s">
        <v>46</v>
      </c>
      <c r="I465" s="117" t="s">
        <v>46</v>
      </c>
      <c r="J465" s="117" t="s">
        <v>46</v>
      </c>
      <c r="K465" s="117" t="s">
        <v>46</v>
      </c>
      <c r="L465" s="108" t="s">
        <v>46</v>
      </c>
      <c r="M465" s="108" t="s">
        <v>46</v>
      </c>
      <c r="N465" s="108" t="s">
        <v>46</v>
      </c>
      <c r="O465" s="108" t="s">
        <v>46</v>
      </c>
      <c r="P465" s="108" t="s">
        <v>46</v>
      </c>
      <c r="Q465" s="108" t="s">
        <v>46</v>
      </c>
      <c r="R465" s="108" t="s">
        <v>46</v>
      </c>
      <c r="S465" s="108" t="s">
        <v>46</v>
      </c>
      <c r="T465" s="108" t="s">
        <v>46</v>
      </c>
      <c r="U465" s="108" t="s">
        <v>46</v>
      </c>
      <c r="V465" s="108" t="s">
        <v>46</v>
      </c>
      <c r="W465" s="108" t="s">
        <v>46</v>
      </c>
      <c r="X465" s="108" t="s">
        <v>46</v>
      </c>
      <c r="Y465" s="108" t="s">
        <v>46</v>
      </c>
      <c r="Z465" s="108" t="s">
        <v>46</v>
      </c>
      <c r="AA465" s="108" t="s">
        <v>46</v>
      </c>
      <c r="AB465" s="108" t="s">
        <v>46</v>
      </c>
      <c r="AC465" s="109">
        <v>100</v>
      </c>
      <c r="AD465" s="108" t="s">
        <v>46</v>
      </c>
      <c r="AE465" s="108" t="s">
        <v>46</v>
      </c>
      <c r="AF465" s="108" t="s">
        <v>46</v>
      </c>
      <c r="AG465" s="108" t="s">
        <v>46</v>
      </c>
    </row>
    <row r="466" spans="1:42">
      <c r="A466" s="109" t="s">
        <v>241</v>
      </c>
      <c r="B466" s="109">
        <v>2013</v>
      </c>
      <c r="C466" s="110" t="s">
        <v>242</v>
      </c>
      <c r="D466" s="109" t="s">
        <v>512</v>
      </c>
      <c r="E466" s="109" t="s">
        <v>63</v>
      </c>
      <c r="G466" s="117" t="s">
        <v>46</v>
      </c>
      <c r="H466" s="117" t="s">
        <v>46</v>
      </c>
      <c r="I466" s="117" t="s">
        <v>46</v>
      </c>
      <c r="J466" s="117" t="s">
        <v>46</v>
      </c>
      <c r="K466" s="117" t="s">
        <v>46</v>
      </c>
      <c r="L466" s="108" t="s">
        <v>46</v>
      </c>
      <c r="M466" s="108" t="s">
        <v>46</v>
      </c>
      <c r="N466" s="108" t="s">
        <v>46</v>
      </c>
      <c r="O466" s="108" t="s">
        <v>46</v>
      </c>
      <c r="P466" s="108" t="s">
        <v>46</v>
      </c>
      <c r="Q466" s="108" t="s">
        <v>46</v>
      </c>
      <c r="R466" s="108" t="s">
        <v>46</v>
      </c>
      <c r="S466" s="108" t="s">
        <v>46</v>
      </c>
      <c r="T466" s="108" t="s">
        <v>46</v>
      </c>
      <c r="U466" s="108" t="s">
        <v>46</v>
      </c>
      <c r="V466" s="108" t="s">
        <v>46</v>
      </c>
      <c r="W466" s="109">
        <v>-5</v>
      </c>
      <c r="X466" s="108" t="s">
        <v>46</v>
      </c>
      <c r="Y466" s="108" t="s">
        <v>46</v>
      </c>
      <c r="Z466" s="108" t="s">
        <v>46</v>
      </c>
      <c r="AA466" s="108" t="s">
        <v>46</v>
      </c>
      <c r="AB466" s="108" t="s">
        <v>46</v>
      </c>
      <c r="AC466" s="108" t="s">
        <v>46</v>
      </c>
      <c r="AD466" s="108" t="s">
        <v>46</v>
      </c>
      <c r="AE466" s="108" t="s">
        <v>46</v>
      </c>
      <c r="AF466" s="108" t="s">
        <v>46</v>
      </c>
      <c r="AG466" s="108" t="s">
        <v>46</v>
      </c>
    </row>
    <row r="467" spans="1:42">
      <c r="A467" s="109" t="s">
        <v>241</v>
      </c>
      <c r="B467" s="109">
        <v>2013</v>
      </c>
      <c r="C467" s="110" t="s">
        <v>242</v>
      </c>
      <c r="D467" s="109" t="s">
        <v>512</v>
      </c>
      <c r="E467" s="109" t="s">
        <v>63</v>
      </c>
      <c r="G467" s="117" t="s">
        <v>46</v>
      </c>
      <c r="H467" s="117" t="s">
        <v>46</v>
      </c>
      <c r="I467" s="117" t="s">
        <v>46</v>
      </c>
      <c r="J467" s="117" t="s">
        <v>46</v>
      </c>
      <c r="K467" s="117" t="s">
        <v>46</v>
      </c>
      <c r="L467" s="108" t="s">
        <v>46</v>
      </c>
      <c r="M467" s="108" t="s">
        <v>46</v>
      </c>
      <c r="N467" s="108" t="s">
        <v>46</v>
      </c>
      <c r="O467" s="108" t="s">
        <v>46</v>
      </c>
      <c r="P467" s="108" t="s">
        <v>46</v>
      </c>
      <c r="Q467" s="108" t="s">
        <v>46</v>
      </c>
      <c r="R467" s="108" t="s">
        <v>46</v>
      </c>
      <c r="S467" s="108" t="s">
        <v>46</v>
      </c>
      <c r="T467" s="108" t="s">
        <v>46</v>
      </c>
      <c r="U467" s="108" t="s">
        <v>46</v>
      </c>
      <c r="V467" s="108" t="s">
        <v>46</v>
      </c>
      <c r="W467" s="109">
        <v>0</v>
      </c>
      <c r="X467" s="108" t="s">
        <v>46</v>
      </c>
      <c r="Y467" s="108" t="s">
        <v>46</v>
      </c>
      <c r="Z467" s="108" t="s">
        <v>46</v>
      </c>
      <c r="AA467" s="108" t="s">
        <v>46</v>
      </c>
      <c r="AB467" s="108" t="s">
        <v>46</v>
      </c>
      <c r="AC467" s="108" t="s">
        <v>46</v>
      </c>
      <c r="AD467" s="108" t="s">
        <v>46</v>
      </c>
      <c r="AE467" s="108" t="s">
        <v>46</v>
      </c>
      <c r="AF467" s="108" t="s">
        <v>46</v>
      </c>
      <c r="AG467" s="108" t="s">
        <v>46</v>
      </c>
    </row>
    <row r="468" spans="1:42">
      <c r="A468" s="109" t="s">
        <v>67</v>
      </c>
      <c r="B468" s="109">
        <v>2008</v>
      </c>
      <c r="C468" s="110" t="s">
        <v>68</v>
      </c>
      <c r="D468" s="109" t="s">
        <v>512</v>
      </c>
      <c r="E468" s="108" t="s">
        <v>46</v>
      </c>
      <c r="F468" s="108"/>
      <c r="G468" s="117" t="s">
        <v>46</v>
      </c>
      <c r="H468" s="117" t="s">
        <v>46</v>
      </c>
      <c r="I468" s="117" t="s">
        <v>46</v>
      </c>
      <c r="J468" s="117" t="s">
        <v>46</v>
      </c>
      <c r="K468" s="117" t="s">
        <v>46</v>
      </c>
      <c r="L468" s="108" t="s">
        <v>46</v>
      </c>
      <c r="M468" s="108" t="s">
        <v>46</v>
      </c>
      <c r="N468" s="108" t="s">
        <v>46</v>
      </c>
      <c r="O468" s="108" t="s">
        <v>46</v>
      </c>
      <c r="P468" s="108" t="s">
        <v>46</v>
      </c>
      <c r="Q468" s="108" t="s">
        <v>46</v>
      </c>
      <c r="R468" s="108" t="s">
        <v>46</v>
      </c>
      <c r="S468" s="108" t="s">
        <v>46</v>
      </c>
      <c r="T468" s="108" t="s">
        <v>46</v>
      </c>
      <c r="U468" s="108" t="s">
        <v>46</v>
      </c>
      <c r="V468" s="108" t="s">
        <v>46</v>
      </c>
      <c r="W468" s="108" t="s">
        <v>46</v>
      </c>
      <c r="X468" s="108" t="s">
        <v>46</v>
      </c>
      <c r="Y468" s="108" t="s">
        <v>46</v>
      </c>
      <c r="Z468" s="108" t="s">
        <v>46</v>
      </c>
      <c r="AA468" s="108" t="s">
        <v>46</v>
      </c>
      <c r="AB468" s="108" t="s">
        <v>46</v>
      </c>
      <c r="AC468" s="108" t="s">
        <v>46</v>
      </c>
      <c r="AD468" s="109">
        <v>75</v>
      </c>
      <c r="AE468" s="108" t="s">
        <v>46</v>
      </c>
      <c r="AF468" s="108" t="s">
        <v>46</v>
      </c>
      <c r="AG468" s="108" t="s">
        <v>46</v>
      </c>
    </row>
    <row r="469" spans="1:42">
      <c r="A469" s="108" t="s">
        <v>199</v>
      </c>
      <c r="B469" s="108">
        <v>2010</v>
      </c>
      <c r="C469" s="108" t="s">
        <v>200</v>
      </c>
      <c r="D469" s="108" t="s">
        <v>512</v>
      </c>
      <c r="E469" s="108" t="s">
        <v>60</v>
      </c>
      <c r="F469" s="108"/>
      <c r="G469" s="117" t="s">
        <v>83</v>
      </c>
      <c r="H469" s="117" t="s">
        <v>83</v>
      </c>
      <c r="I469" s="117" t="s">
        <v>83</v>
      </c>
      <c r="J469" s="117" t="s">
        <v>83</v>
      </c>
      <c r="K469" s="117" t="s">
        <v>83</v>
      </c>
      <c r="L469" s="108" t="s">
        <v>83</v>
      </c>
      <c r="M469" s="108" t="s">
        <v>83</v>
      </c>
      <c r="N469" s="108" t="s">
        <v>83</v>
      </c>
      <c r="O469" s="108" t="s">
        <v>83</v>
      </c>
      <c r="P469" s="108" t="s">
        <v>513</v>
      </c>
      <c r="Q469" s="108" t="s">
        <v>83</v>
      </c>
      <c r="R469" s="108" t="s">
        <v>83</v>
      </c>
      <c r="S469" s="108" t="s">
        <v>83</v>
      </c>
      <c r="T469" s="108" t="s">
        <v>83</v>
      </c>
      <c r="U469" s="108" t="s">
        <v>83</v>
      </c>
      <c r="V469" s="108" t="s">
        <v>83</v>
      </c>
      <c r="W469" s="108" t="s">
        <v>83</v>
      </c>
      <c r="X469" s="108" t="s">
        <v>83</v>
      </c>
      <c r="Y469" s="108" t="s">
        <v>83</v>
      </c>
      <c r="Z469" s="108" t="s">
        <v>83</v>
      </c>
      <c r="AA469" s="108" t="s">
        <v>83</v>
      </c>
      <c r="AB469" s="108" t="s">
        <v>83</v>
      </c>
      <c r="AC469" s="108" t="s">
        <v>83</v>
      </c>
      <c r="AD469" s="108" t="s">
        <v>83</v>
      </c>
      <c r="AE469" s="108" t="s">
        <v>83</v>
      </c>
      <c r="AF469" s="108" t="s">
        <v>83</v>
      </c>
      <c r="AG469" s="108" t="s">
        <v>513</v>
      </c>
    </row>
    <row r="470" spans="1:42" s="127" customFormat="1">
      <c r="A470" s="129"/>
      <c r="B470" s="129"/>
      <c r="C470" s="129"/>
      <c r="D470" s="129" t="s">
        <v>512</v>
      </c>
      <c r="E470" s="129"/>
      <c r="F470" s="127" t="s">
        <v>52</v>
      </c>
      <c r="G470" s="129"/>
      <c r="H470" s="129"/>
      <c r="I470" s="129"/>
      <c r="J470" s="129"/>
      <c r="K470" s="129"/>
      <c r="L470" s="129"/>
      <c r="M470" s="129"/>
      <c r="N470" s="129">
        <f>AVERAGE(N461:N469)</f>
        <v>-10</v>
      </c>
      <c r="O470" s="129" t="e">
        <f t="shared" ref="O470:AG470" si="48">AVERAGE(O461:O469)</f>
        <v>#DIV/0!</v>
      </c>
      <c r="P470" s="129" t="e">
        <f t="shared" si="48"/>
        <v>#DIV/0!</v>
      </c>
      <c r="Q470" s="129" t="e">
        <f t="shared" si="48"/>
        <v>#DIV/0!</v>
      </c>
      <c r="R470" s="129" t="e">
        <f t="shared" si="48"/>
        <v>#DIV/0!</v>
      </c>
      <c r="S470" s="129">
        <f t="shared" si="48"/>
        <v>-10</v>
      </c>
      <c r="T470" s="129" t="e">
        <f t="shared" si="48"/>
        <v>#DIV/0!</v>
      </c>
      <c r="U470" s="129" t="e">
        <f t="shared" si="48"/>
        <v>#DIV/0!</v>
      </c>
      <c r="V470" s="129" t="e">
        <f t="shared" si="48"/>
        <v>#DIV/0!</v>
      </c>
      <c r="W470" s="129">
        <f t="shared" si="48"/>
        <v>0.33333333333333331</v>
      </c>
      <c r="X470" s="129" t="e">
        <f t="shared" si="48"/>
        <v>#DIV/0!</v>
      </c>
      <c r="Y470" s="129" t="e">
        <f t="shared" si="48"/>
        <v>#DIV/0!</v>
      </c>
      <c r="Z470" s="129" t="e">
        <f t="shared" si="48"/>
        <v>#DIV/0!</v>
      </c>
      <c r="AA470" s="129" t="e">
        <f t="shared" si="48"/>
        <v>#DIV/0!</v>
      </c>
      <c r="AB470" s="129">
        <f t="shared" si="48"/>
        <v>65</v>
      </c>
      <c r="AC470" s="129">
        <f t="shared" si="48"/>
        <v>100</v>
      </c>
      <c r="AD470" s="129">
        <f t="shared" si="48"/>
        <v>75</v>
      </c>
      <c r="AE470" s="129" t="e">
        <f t="shared" si="48"/>
        <v>#DIV/0!</v>
      </c>
      <c r="AF470" s="129">
        <f t="shared" si="48"/>
        <v>13</v>
      </c>
      <c r="AG470" s="129" t="e">
        <f t="shared" si="48"/>
        <v>#DIV/0!</v>
      </c>
    </row>
    <row r="471" spans="1:42" s="127" customFormat="1">
      <c r="A471" s="129"/>
      <c r="B471" s="129"/>
      <c r="C471" s="129"/>
      <c r="D471" s="129" t="s">
        <v>512</v>
      </c>
      <c r="E471" s="129"/>
      <c r="F471" s="127" t="s">
        <v>53</v>
      </c>
      <c r="G471" s="129"/>
      <c r="H471" s="129"/>
      <c r="I471" s="129"/>
      <c r="J471" s="129"/>
      <c r="K471" s="129"/>
      <c r="L471" s="129"/>
      <c r="M471" s="129"/>
      <c r="N471" s="129" t="e">
        <f>STDEV((N461:N469))</f>
        <v>#DIV/0!</v>
      </c>
      <c r="O471" s="129" t="e">
        <f t="shared" ref="O471:AG471" si="49">STDEV((O461:O469))</f>
        <v>#DIV/0!</v>
      </c>
      <c r="P471" s="129" t="e">
        <f t="shared" si="49"/>
        <v>#DIV/0!</v>
      </c>
      <c r="Q471" s="129" t="e">
        <f t="shared" si="49"/>
        <v>#DIV/0!</v>
      </c>
      <c r="R471" s="129" t="e">
        <f t="shared" si="49"/>
        <v>#DIV/0!</v>
      </c>
      <c r="S471" s="129" t="e">
        <f t="shared" si="49"/>
        <v>#DIV/0!</v>
      </c>
      <c r="T471" s="129" t="e">
        <f t="shared" si="49"/>
        <v>#DIV/0!</v>
      </c>
      <c r="U471" s="129" t="e">
        <f t="shared" si="49"/>
        <v>#DIV/0!</v>
      </c>
      <c r="V471" s="129" t="e">
        <f t="shared" si="49"/>
        <v>#DIV/0!</v>
      </c>
      <c r="W471" s="129">
        <f t="shared" si="49"/>
        <v>5.5075705472861021</v>
      </c>
      <c r="X471" s="129" t="e">
        <f t="shared" si="49"/>
        <v>#DIV/0!</v>
      </c>
      <c r="Y471" s="129" t="e">
        <f t="shared" si="49"/>
        <v>#DIV/0!</v>
      </c>
      <c r="Z471" s="129" t="e">
        <f t="shared" si="49"/>
        <v>#DIV/0!</v>
      </c>
      <c r="AA471" s="129" t="e">
        <f t="shared" si="49"/>
        <v>#DIV/0!</v>
      </c>
      <c r="AB471" s="129" t="e">
        <f t="shared" si="49"/>
        <v>#DIV/0!</v>
      </c>
      <c r="AC471" s="129" t="e">
        <f t="shared" si="49"/>
        <v>#DIV/0!</v>
      </c>
      <c r="AD471" s="129" t="e">
        <f t="shared" si="49"/>
        <v>#DIV/0!</v>
      </c>
      <c r="AE471" s="129" t="e">
        <f t="shared" si="49"/>
        <v>#DIV/0!</v>
      </c>
      <c r="AF471" s="129" t="e">
        <f t="shared" si="49"/>
        <v>#DIV/0!</v>
      </c>
      <c r="AG471" s="129" t="e">
        <f t="shared" si="49"/>
        <v>#DIV/0!</v>
      </c>
    </row>
    <row r="472" spans="1:42" s="127" customFormat="1">
      <c r="A472" s="129"/>
      <c r="B472" s="129"/>
      <c r="C472" s="129"/>
      <c r="D472" s="129" t="s">
        <v>512</v>
      </c>
      <c r="E472" s="129"/>
      <c r="F472" s="127" t="s">
        <v>55</v>
      </c>
      <c r="G472" s="129"/>
      <c r="H472" s="129"/>
      <c r="I472" s="129"/>
      <c r="J472" s="129"/>
      <c r="K472" s="129"/>
      <c r="L472" s="129"/>
      <c r="M472" s="129"/>
      <c r="N472" s="155">
        <f>AI472</f>
        <v>3.3283481735977213E-2</v>
      </c>
      <c r="O472" s="155">
        <f>AN472-AI472</f>
        <v>1.8449942011549786E-2</v>
      </c>
      <c r="P472" s="129"/>
      <c r="Q472" s="129"/>
      <c r="R472" s="129"/>
      <c r="S472" s="129"/>
      <c r="T472" s="129"/>
      <c r="U472" s="129"/>
      <c r="V472" s="155">
        <f>AK472-AI472</f>
        <v>1.7570221919585446E-2</v>
      </c>
      <c r="W472" s="129"/>
      <c r="X472" s="129"/>
      <c r="Y472" s="129"/>
      <c r="Z472" s="129"/>
      <c r="AA472" s="129"/>
      <c r="AB472" s="129"/>
      <c r="AC472" s="129"/>
      <c r="AD472" s="129"/>
      <c r="AE472" s="129"/>
      <c r="AF472" s="129"/>
      <c r="AG472" s="129"/>
      <c r="AH472" s="144">
        <v>238</v>
      </c>
      <c r="AI472" s="135">
        <v>3.3283481735977213E-2</v>
      </c>
      <c r="AJ472" s="135">
        <v>1.756640315641313E-2</v>
      </c>
      <c r="AK472" s="135">
        <v>5.085370365556266E-2</v>
      </c>
      <c r="AL472" s="135">
        <v>0.94914629634443792</v>
      </c>
      <c r="AM472" s="135">
        <v>1.844766552216906E-2</v>
      </c>
      <c r="AN472" s="135">
        <v>5.1733423747526999E-2</v>
      </c>
      <c r="AO472" s="135">
        <v>0.94826657625247301</v>
      </c>
      <c r="AP472" s="136">
        <f>IF(ISERROR(INDEX([1]biowin!$J:$J,MATCH(#REF!,[1]biowin!$A:$A,0))),-1,INDEX([1]biowin!$J:$J,MATCH(#REF!,[1]biowin!$A:$A,0)))</f>
        <v>-1</v>
      </c>
    </row>
    <row r="473" spans="1:42" s="127" customFormat="1">
      <c r="A473" s="129"/>
      <c r="B473" s="129"/>
      <c r="C473" s="129"/>
      <c r="D473" s="129" t="s">
        <v>512</v>
      </c>
      <c r="E473" s="129"/>
      <c r="F473" s="127" t="s">
        <v>56</v>
      </c>
      <c r="G473" s="129"/>
      <c r="H473" s="129"/>
      <c r="I473" s="129"/>
      <c r="J473" s="129"/>
      <c r="K473" s="129"/>
      <c r="L473" s="129"/>
      <c r="M473" s="129"/>
      <c r="N473" s="155">
        <f>N472</f>
        <v>3.3283481735977213E-2</v>
      </c>
      <c r="O473" s="155">
        <f>O472</f>
        <v>1.8449942011549786E-2</v>
      </c>
      <c r="P473" s="129"/>
      <c r="Q473" s="129"/>
      <c r="R473" s="129"/>
      <c r="S473" s="129"/>
      <c r="T473" s="129"/>
      <c r="U473" s="129"/>
      <c r="V473" s="155">
        <f>V472</f>
        <v>1.7570221919585446E-2</v>
      </c>
      <c r="W473" s="155">
        <f>O473</f>
        <v>1.8449942011549786E-2</v>
      </c>
      <c r="X473" s="129"/>
      <c r="Y473" s="129"/>
      <c r="Z473" s="129"/>
      <c r="AA473" s="129"/>
      <c r="AB473" s="129"/>
      <c r="AC473" s="129"/>
      <c r="AD473" s="129"/>
      <c r="AE473" s="129"/>
      <c r="AF473" s="129"/>
      <c r="AG473" s="129"/>
      <c r="AH473" s="144"/>
      <c r="AI473" s="135"/>
      <c r="AJ473" s="135"/>
      <c r="AK473" s="135"/>
      <c r="AL473" s="135"/>
      <c r="AM473" s="135"/>
      <c r="AN473" s="135"/>
      <c r="AO473" s="135"/>
      <c r="AP473" s="136"/>
    </row>
    <row r="474" spans="1:42">
      <c r="A474" s="109" t="s">
        <v>76</v>
      </c>
      <c r="B474" s="109">
        <v>2004</v>
      </c>
      <c r="C474" s="109" t="s">
        <v>77</v>
      </c>
      <c r="D474" s="109" t="s">
        <v>2506</v>
      </c>
      <c r="E474" s="108" t="s">
        <v>46</v>
      </c>
      <c r="F474" s="108"/>
      <c r="G474" s="117" t="s">
        <v>46</v>
      </c>
      <c r="H474" s="117" t="s">
        <v>46</v>
      </c>
      <c r="I474" s="117" t="s">
        <v>46</v>
      </c>
      <c r="J474" s="117" t="s">
        <v>46</v>
      </c>
      <c r="K474" s="117" t="s">
        <v>46</v>
      </c>
      <c r="L474" s="108" t="s">
        <v>46</v>
      </c>
      <c r="M474" s="108" t="s">
        <v>46</v>
      </c>
      <c r="N474" s="108" t="s">
        <v>46</v>
      </c>
      <c r="O474" s="108" t="s">
        <v>46</v>
      </c>
      <c r="P474" s="108" t="s">
        <v>46</v>
      </c>
      <c r="Q474" s="108" t="s">
        <v>46</v>
      </c>
      <c r="R474" s="108" t="s">
        <v>46</v>
      </c>
      <c r="S474" s="108" t="s">
        <v>46</v>
      </c>
      <c r="T474" s="108" t="s">
        <v>46</v>
      </c>
      <c r="U474" s="108" t="s">
        <v>46</v>
      </c>
      <c r="V474" s="108" t="s">
        <v>46</v>
      </c>
      <c r="W474" s="108" t="s">
        <v>46</v>
      </c>
      <c r="X474" s="108" t="s">
        <v>46</v>
      </c>
      <c r="Y474" s="108" t="s">
        <v>46</v>
      </c>
      <c r="Z474" s="108" t="s">
        <v>46</v>
      </c>
      <c r="AA474" s="108" t="s">
        <v>46</v>
      </c>
      <c r="AB474" s="108" t="s">
        <v>46</v>
      </c>
      <c r="AC474" s="109">
        <v>46</v>
      </c>
      <c r="AD474" s="108" t="s">
        <v>46</v>
      </c>
      <c r="AE474" s="108" t="s">
        <v>46</v>
      </c>
      <c r="AF474" s="108" t="s">
        <v>46</v>
      </c>
      <c r="AG474" s="108" t="s">
        <v>46</v>
      </c>
    </row>
    <row r="475" spans="1:42">
      <c r="A475" s="109" t="s">
        <v>76</v>
      </c>
      <c r="B475" s="109">
        <v>2004</v>
      </c>
      <c r="C475" s="109" t="s">
        <v>77</v>
      </c>
      <c r="D475" s="109" t="s">
        <v>2506</v>
      </c>
      <c r="E475" s="108" t="s">
        <v>46</v>
      </c>
      <c r="F475" s="108"/>
      <c r="G475" s="117" t="s">
        <v>46</v>
      </c>
      <c r="H475" s="117" t="s">
        <v>46</v>
      </c>
      <c r="I475" s="117" t="s">
        <v>46</v>
      </c>
      <c r="J475" s="117" t="s">
        <v>46</v>
      </c>
      <c r="K475" s="117" t="s">
        <v>46</v>
      </c>
      <c r="L475" s="108" t="s">
        <v>46</v>
      </c>
      <c r="M475" s="108" t="s">
        <v>46</v>
      </c>
      <c r="N475" s="108" t="s">
        <v>46</v>
      </c>
      <c r="O475" s="108" t="s">
        <v>46</v>
      </c>
      <c r="P475" s="108" t="s">
        <v>46</v>
      </c>
      <c r="Q475" s="108" t="s">
        <v>46</v>
      </c>
      <c r="R475" s="108" t="s">
        <v>46</v>
      </c>
      <c r="S475" s="108" t="s">
        <v>46</v>
      </c>
      <c r="T475" s="108" t="s">
        <v>46</v>
      </c>
      <c r="U475" s="108" t="s">
        <v>46</v>
      </c>
      <c r="V475" s="108" t="s">
        <v>46</v>
      </c>
      <c r="W475" s="108" t="s">
        <v>46</v>
      </c>
      <c r="X475" s="108" t="s">
        <v>46</v>
      </c>
      <c r="Y475" s="108" t="s">
        <v>46</v>
      </c>
      <c r="Z475" s="108" t="s">
        <v>46</v>
      </c>
      <c r="AA475" s="108" t="s">
        <v>46</v>
      </c>
      <c r="AB475" s="108" t="s">
        <v>46</v>
      </c>
      <c r="AC475" s="109">
        <v>78</v>
      </c>
      <c r="AD475" s="108" t="s">
        <v>46</v>
      </c>
      <c r="AE475" s="108" t="s">
        <v>46</v>
      </c>
      <c r="AF475" s="108" t="s">
        <v>46</v>
      </c>
      <c r="AG475" s="108" t="s">
        <v>46</v>
      </c>
    </row>
    <row r="476" spans="1:42">
      <c r="A476" s="109" t="s">
        <v>76</v>
      </c>
      <c r="B476" s="109">
        <v>2004</v>
      </c>
      <c r="C476" s="109" t="s">
        <v>77</v>
      </c>
      <c r="D476" s="109" t="s">
        <v>2506</v>
      </c>
      <c r="E476" s="108" t="s">
        <v>46</v>
      </c>
      <c r="F476" s="108"/>
      <c r="G476" s="117" t="s">
        <v>46</v>
      </c>
      <c r="H476" s="117" t="s">
        <v>46</v>
      </c>
      <c r="I476" s="117" t="s">
        <v>46</v>
      </c>
      <c r="J476" s="117" t="s">
        <v>46</v>
      </c>
      <c r="K476" s="117" t="s">
        <v>46</v>
      </c>
      <c r="L476" s="108" t="s">
        <v>46</v>
      </c>
      <c r="M476" s="108" t="s">
        <v>46</v>
      </c>
      <c r="N476" s="108" t="s">
        <v>46</v>
      </c>
      <c r="O476" s="108" t="s">
        <v>46</v>
      </c>
      <c r="P476" s="108" t="s">
        <v>46</v>
      </c>
      <c r="Q476" s="108" t="s">
        <v>46</v>
      </c>
      <c r="R476" s="108" t="s">
        <v>46</v>
      </c>
      <c r="S476" s="108" t="s">
        <v>46</v>
      </c>
      <c r="T476" s="108" t="s">
        <v>46</v>
      </c>
      <c r="U476" s="108" t="s">
        <v>46</v>
      </c>
      <c r="V476" s="108" t="s">
        <v>46</v>
      </c>
      <c r="W476" s="108" t="s">
        <v>46</v>
      </c>
      <c r="X476" s="108" t="s">
        <v>46</v>
      </c>
      <c r="Y476" s="108" t="s">
        <v>46</v>
      </c>
      <c r="Z476" s="108" t="s">
        <v>46</v>
      </c>
      <c r="AA476" s="108" t="s">
        <v>46</v>
      </c>
      <c r="AB476" s="108" t="s">
        <v>46</v>
      </c>
      <c r="AC476" s="109">
        <v>84</v>
      </c>
      <c r="AD476" s="108" t="s">
        <v>46</v>
      </c>
      <c r="AE476" s="108" t="s">
        <v>46</v>
      </c>
      <c r="AF476" s="108" t="s">
        <v>46</v>
      </c>
      <c r="AG476" s="108" t="s">
        <v>46</v>
      </c>
    </row>
    <row r="477" spans="1:42">
      <c r="A477" s="109" t="s">
        <v>67</v>
      </c>
      <c r="B477" s="109">
        <v>2008</v>
      </c>
      <c r="C477" s="110" t="s">
        <v>68</v>
      </c>
      <c r="D477" s="109" t="s">
        <v>2506</v>
      </c>
      <c r="E477" s="108" t="s">
        <v>46</v>
      </c>
      <c r="F477" s="108"/>
      <c r="G477" s="117" t="s">
        <v>46</v>
      </c>
      <c r="H477" s="117" t="s">
        <v>46</v>
      </c>
      <c r="I477" s="117" t="s">
        <v>46</v>
      </c>
      <c r="J477" s="117" t="s">
        <v>46</v>
      </c>
      <c r="K477" s="117" t="s">
        <v>46</v>
      </c>
      <c r="L477" s="108" t="s">
        <v>46</v>
      </c>
      <c r="M477" s="108" t="s">
        <v>46</v>
      </c>
      <c r="N477" s="108" t="s">
        <v>46</v>
      </c>
      <c r="O477" s="108" t="s">
        <v>46</v>
      </c>
      <c r="P477" s="108" t="s">
        <v>46</v>
      </c>
      <c r="Q477" s="108" t="s">
        <v>46</v>
      </c>
      <c r="R477" s="108" t="s">
        <v>46</v>
      </c>
      <c r="S477" s="108" t="s">
        <v>46</v>
      </c>
      <c r="T477" s="108" t="s">
        <v>46</v>
      </c>
      <c r="U477" s="108" t="s">
        <v>46</v>
      </c>
      <c r="V477" s="108" t="s">
        <v>46</v>
      </c>
      <c r="W477" s="108" t="s">
        <v>46</v>
      </c>
      <c r="X477" s="108" t="s">
        <v>46</v>
      </c>
      <c r="Y477" s="108" t="s">
        <v>46</v>
      </c>
      <c r="Z477" s="108" t="s">
        <v>46</v>
      </c>
      <c r="AA477" s="108" t="s">
        <v>46</v>
      </c>
      <c r="AB477" s="108" t="s">
        <v>46</v>
      </c>
      <c r="AC477" s="109">
        <v>30</v>
      </c>
      <c r="AD477" s="108" t="s">
        <v>46</v>
      </c>
      <c r="AE477" s="108" t="s">
        <v>46</v>
      </c>
      <c r="AF477" s="108" t="s">
        <v>46</v>
      </c>
      <c r="AG477" s="108" t="s">
        <v>46</v>
      </c>
    </row>
    <row r="478" spans="1:42" ht="16" customHeight="1">
      <c r="A478" s="109" t="s">
        <v>67</v>
      </c>
      <c r="B478" s="109">
        <v>2008</v>
      </c>
      <c r="C478" s="110" t="s">
        <v>68</v>
      </c>
      <c r="D478" s="109" t="s">
        <v>2506</v>
      </c>
      <c r="E478" s="108" t="s">
        <v>46</v>
      </c>
      <c r="F478" s="108"/>
      <c r="G478" s="117" t="s">
        <v>46</v>
      </c>
      <c r="H478" s="117" t="s">
        <v>46</v>
      </c>
      <c r="I478" s="117" t="s">
        <v>46</v>
      </c>
      <c r="J478" s="117" t="s">
        <v>46</v>
      </c>
      <c r="K478" s="117" t="s">
        <v>46</v>
      </c>
      <c r="L478" s="108" t="s">
        <v>46</v>
      </c>
      <c r="M478" s="108" t="s">
        <v>46</v>
      </c>
      <c r="N478" s="108" t="s">
        <v>46</v>
      </c>
      <c r="O478" s="108" t="s">
        <v>46</v>
      </c>
      <c r="P478" s="108" t="s">
        <v>46</v>
      </c>
      <c r="Q478" s="108" t="s">
        <v>46</v>
      </c>
      <c r="R478" s="108" t="s">
        <v>46</v>
      </c>
      <c r="S478" s="108" t="s">
        <v>46</v>
      </c>
      <c r="T478" s="108" t="s">
        <v>46</v>
      </c>
      <c r="U478" s="108" t="s">
        <v>46</v>
      </c>
      <c r="V478" s="108" t="s">
        <v>46</v>
      </c>
      <c r="W478" s="108" t="s">
        <v>46</v>
      </c>
      <c r="X478" s="108" t="s">
        <v>46</v>
      </c>
      <c r="Y478" s="108" t="s">
        <v>46</v>
      </c>
      <c r="Z478" s="108" t="s">
        <v>46</v>
      </c>
      <c r="AA478" s="108" t="s">
        <v>46</v>
      </c>
      <c r="AB478" s="108" t="s">
        <v>46</v>
      </c>
      <c r="AC478" s="108" t="s">
        <v>46</v>
      </c>
      <c r="AD478" s="109">
        <v>80</v>
      </c>
      <c r="AE478" s="108" t="s">
        <v>46</v>
      </c>
      <c r="AF478" s="108" t="s">
        <v>46</v>
      </c>
      <c r="AG478" s="108" t="s">
        <v>46</v>
      </c>
    </row>
    <row r="479" spans="1:42" s="127" customFormat="1" ht="16" customHeight="1">
      <c r="C479" s="128"/>
      <c r="D479" s="109" t="s">
        <v>2506</v>
      </c>
      <c r="E479" s="129"/>
      <c r="F479" s="127" t="s">
        <v>52</v>
      </c>
      <c r="G479" s="129"/>
      <c r="H479" s="129"/>
      <c r="I479" s="129"/>
      <c r="J479" s="129"/>
      <c r="K479" s="129"/>
      <c r="L479" s="129"/>
      <c r="M479" s="129"/>
      <c r="N479" s="129" t="e">
        <f>AVERAGE(N474:N478)</f>
        <v>#DIV/0!</v>
      </c>
      <c r="O479" s="129" t="e">
        <f t="shared" ref="O479:AF479" si="50">AVERAGE(O474:O478)</f>
        <v>#DIV/0!</v>
      </c>
      <c r="P479" s="129" t="e">
        <f t="shared" si="50"/>
        <v>#DIV/0!</v>
      </c>
      <c r="Q479" s="129" t="e">
        <f t="shared" si="50"/>
        <v>#DIV/0!</v>
      </c>
      <c r="R479" s="129" t="e">
        <f t="shared" si="50"/>
        <v>#DIV/0!</v>
      </c>
      <c r="S479" s="129" t="e">
        <f t="shared" si="50"/>
        <v>#DIV/0!</v>
      </c>
      <c r="T479" s="129" t="e">
        <f t="shared" si="50"/>
        <v>#DIV/0!</v>
      </c>
      <c r="U479" s="129" t="e">
        <f t="shared" si="50"/>
        <v>#DIV/0!</v>
      </c>
      <c r="V479" s="129" t="e">
        <f t="shared" si="50"/>
        <v>#DIV/0!</v>
      </c>
      <c r="W479" s="129" t="e">
        <f t="shared" si="50"/>
        <v>#DIV/0!</v>
      </c>
      <c r="X479" s="129" t="e">
        <f t="shared" si="50"/>
        <v>#DIV/0!</v>
      </c>
      <c r="Y479" s="129" t="e">
        <f t="shared" si="50"/>
        <v>#DIV/0!</v>
      </c>
      <c r="Z479" s="129" t="e">
        <f t="shared" si="50"/>
        <v>#DIV/0!</v>
      </c>
      <c r="AA479" s="129" t="e">
        <f t="shared" si="50"/>
        <v>#DIV/0!</v>
      </c>
      <c r="AB479" s="129" t="e">
        <f t="shared" si="50"/>
        <v>#DIV/0!</v>
      </c>
      <c r="AC479" s="129">
        <f t="shared" si="50"/>
        <v>59.5</v>
      </c>
      <c r="AD479" s="129">
        <f t="shared" si="50"/>
        <v>80</v>
      </c>
      <c r="AE479" s="129" t="e">
        <f t="shared" si="50"/>
        <v>#DIV/0!</v>
      </c>
      <c r="AF479" s="129" t="e">
        <f t="shared" si="50"/>
        <v>#DIV/0!</v>
      </c>
      <c r="AG479" s="129"/>
    </row>
    <row r="480" spans="1:42" s="127" customFormat="1" ht="16" customHeight="1">
      <c r="C480" s="128"/>
      <c r="D480" s="109" t="s">
        <v>2506</v>
      </c>
      <c r="E480" s="129"/>
      <c r="F480" s="127" t="s">
        <v>53</v>
      </c>
      <c r="G480" s="129"/>
      <c r="H480" s="129"/>
      <c r="I480" s="129"/>
      <c r="J480" s="129"/>
      <c r="K480" s="129"/>
      <c r="L480" s="129"/>
      <c r="M480" s="129"/>
      <c r="N480" s="129" t="e">
        <f>STDEV((N474:N478))</f>
        <v>#DIV/0!</v>
      </c>
      <c r="O480" s="129" t="e">
        <f t="shared" ref="O480:AF480" si="51">STDEV((O474:O478))</f>
        <v>#DIV/0!</v>
      </c>
      <c r="P480" s="129" t="e">
        <f t="shared" si="51"/>
        <v>#DIV/0!</v>
      </c>
      <c r="Q480" s="129" t="e">
        <f t="shared" si="51"/>
        <v>#DIV/0!</v>
      </c>
      <c r="R480" s="129" t="e">
        <f t="shared" si="51"/>
        <v>#DIV/0!</v>
      </c>
      <c r="S480" s="129" t="e">
        <f t="shared" si="51"/>
        <v>#DIV/0!</v>
      </c>
      <c r="T480" s="129" t="e">
        <f t="shared" si="51"/>
        <v>#DIV/0!</v>
      </c>
      <c r="U480" s="129" t="e">
        <f t="shared" si="51"/>
        <v>#DIV/0!</v>
      </c>
      <c r="V480" s="129" t="e">
        <f t="shared" si="51"/>
        <v>#DIV/0!</v>
      </c>
      <c r="W480" s="129" t="e">
        <f t="shared" si="51"/>
        <v>#DIV/0!</v>
      </c>
      <c r="X480" s="129" t="e">
        <f t="shared" si="51"/>
        <v>#DIV/0!</v>
      </c>
      <c r="Y480" s="129" t="e">
        <f t="shared" si="51"/>
        <v>#DIV/0!</v>
      </c>
      <c r="Z480" s="129" t="e">
        <f t="shared" si="51"/>
        <v>#DIV/0!</v>
      </c>
      <c r="AA480" s="129" t="e">
        <f t="shared" si="51"/>
        <v>#DIV/0!</v>
      </c>
      <c r="AB480" s="129" t="e">
        <f t="shared" si="51"/>
        <v>#DIV/0!</v>
      </c>
      <c r="AC480" s="129">
        <f t="shared" si="51"/>
        <v>25.787593916455254</v>
      </c>
      <c r="AD480" s="129" t="e">
        <f t="shared" si="51"/>
        <v>#DIV/0!</v>
      </c>
      <c r="AE480" s="129" t="e">
        <f t="shared" si="51"/>
        <v>#DIV/0!</v>
      </c>
      <c r="AF480" s="129" t="e">
        <f t="shared" si="51"/>
        <v>#DIV/0!</v>
      </c>
      <c r="AG480" s="129"/>
    </row>
    <row r="481" spans="1:42" s="127" customFormat="1" ht="16" customHeight="1">
      <c r="C481" s="128"/>
      <c r="D481" s="109" t="s">
        <v>2506</v>
      </c>
      <c r="E481" s="129"/>
      <c r="F481" s="127" t="s">
        <v>55</v>
      </c>
      <c r="G481" s="129"/>
      <c r="H481" s="129"/>
      <c r="I481" s="129"/>
      <c r="J481" s="129"/>
      <c r="K481" s="129"/>
      <c r="L481" s="129"/>
      <c r="M481" s="129"/>
      <c r="N481" s="155">
        <f>AI481</f>
        <v>0.23111578569322602</v>
      </c>
      <c r="O481" s="155">
        <f>AN481-AI481</f>
        <v>0.14647693665860559</v>
      </c>
      <c r="P481" s="129"/>
      <c r="Q481" s="129"/>
      <c r="R481" s="129"/>
      <c r="S481" s="129"/>
      <c r="T481" s="129"/>
      <c r="U481" s="129"/>
      <c r="V481" s="155">
        <f>AK481-AI481</f>
        <v>0.15346825053967819</v>
      </c>
      <c r="W481" s="129"/>
      <c r="X481" s="129"/>
      <c r="Y481" s="129"/>
      <c r="Z481" s="129"/>
      <c r="AA481" s="129"/>
      <c r="AB481" s="129"/>
      <c r="AC481" s="129"/>
      <c r="AE481" s="129"/>
      <c r="AF481" s="129"/>
      <c r="AG481" s="129"/>
      <c r="AH481" s="144">
        <v>52</v>
      </c>
      <c r="AI481" s="135">
        <v>0.23111578569322602</v>
      </c>
      <c r="AJ481" s="135">
        <v>0.11600911093011902</v>
      </c>
      <c r="AK481" s="135">
        <v>0.38458403623290421</v>
      </c>
      <c r="AL481" s="135">
        <v>0.61541596376709584</v>
      </c>
      <c r="AM481" s="135">
        <v>0.12325532421855846</v>
      </c>
      <c r="AN481" s="135">
        <v>0.37759272235183161</v>
      </c>
      <c r="AO481" s="135">
        <v>0.62240727764816695</v>
      </c>
      <c r="AP481" s="136">
        <f>IF(ISERROR(INDEX([1]biowin!$J:$J,MATCH(#REF!,[1]biowin!$A:$A,0))),-1,INDEX([1]biowin!$J:$J,MATCH(#REF!,[1]biowin!$A:$A,0)))</f>
        <v>-1</v>
      </c>
    </row>
    <row r="482" spans="1:42" s="127" customFormat="1" ht="16" customHeight="1">
      <c r="C482" s="128"/>
      <c r="D482" s="109" t="s">
        <v>2506</v>
      </c>
      <c r="E482" s="129"/>
      <c r="F482" s="127" t="s">
        <v>56</v>
      </c>
      <c r="G482" s="129"/>
      <c r="H482" s="129"/>
      <c r="I482" s="129"/>
      <c r="J482" s="129"/>
      <c r="K482" s="129"/>
      <c r="L482" s="129"/>
      <c r="M482" s="129"/>
      <c r="N482" s="155">
        <f>N481</f>
        <v>0.23111578569322602</v>
      </c>
      <c r="O482" s="155">
        <f>O481</f>
        <v>0.14647693665860559</v>
      </c>
      <c r="P482" s="129"/>
      <c r="Q482" s="129"/>
      <c r="R482" s="129"/>
      <c r="S482" s="129"/>
      <c r="T482" s="129"/>
      <c r="U482" s="129"/>
      <c r="V482" s="155">
        <f>V481</f>
        <v>0.15346825053967819</v>
      </c>
      <c r="W482" s="155">
        <f>O482</f>
        <v>0.14647693665860559</v>
      </c>
      <c r="X482" s="129"/>
      <c r="Y482" s="129"/>
      <c r="Z482" s="129"/>
      <c r="AA482" s="129"/>
      <c r="AB482" s="129"/>
      <c r="AC482" s="129"/>
      <c r="AE482" s="129"/>
      <c r="AF482" s="129"/>
      <c r="AG482" s="129"/>
      <c r="AH482" s="144"/>
      <c r="AI482" s="135"/>
      <c r="AJ482" s="135"/>
      <c r="AK482" s="135"/>
      <c r="AL482" s="135"/>
      <c r="AM482" s="135"/>
      <c r="AN482" s="135"/>
      <c r="AO482" s="135"/>
      <c r="AP482" s="136"/>
    </row>
    <row r="483" spans="1:42">
      <c r="A483" s="109" t="s">
        <v>76</v>
      </c>
      <c r="B483" s="109">
        <v>2004</v>
      </c>
      <c r="C483" s="109" t="s">
        <v>77</v>
      </c>
      <c r="D483" s="109" t="s">
        <v>515</v>
      </c>
      <c r="E483" s="108" t="s">
        <v>46</v>
      </c>
      <c r="F483" s="108"/>
      <c r="G483" s="117" t="s">
        <v>46</v>
      </c>
      <c r="H483" s="117" t="s">
        <v>46</v>
      </c>
      <c r="I483" s="117" t="s">
        <v>46</v>
      </c>
      <c r="J483" s="117" t="s">
        <v>46</v>
      </c>
      <c r="K483" s="117" t="s">
        <v>46</v>
      </c>
      <c r="L483" s="108" t="s">
        <v>46</v>
      </c>
      <c r="M483" s="108" t="s">
        <v>46</v>
      </c>
      <c r="N483" s="108" t="s">
        <v>46</v>
      </c>
      <c r="O483" s="108" t="s">
        <v>46</v>
      </c>
      <c r="P483" s="108" t="s">
        <v>46</v>
      </c>
      <c r="Q483" s="108" t="s">
        <v>46</v>
      </c>
      <c r="R483" s="108" t="s">
        <v>46</v>
      </c>
      <c r="S483" s="108" t="s">
        <v>46</v>
      </c>
      <c r="T483" s="108" t="s">
        <v>46</v>
      </c>
      <c r="U483" s="108" t="s">
        <v>46</v>
      </c>
      <c r="V483" s="108" t="s">
        <v>46</v>
      </c>
      <c r="W483" s="108" t="s">
        <v>46</v>
      </c>
      <c r="X483" s="108" t="s">
        <v>46</v>
      </c>
      <c r="Y483" s="108" t="s">
        <v>46</v>
      </c>
      <c r="Z483" s="108" t="s">
        <v>46</v>
      </c>
      <c r="AA483" s="108" t="s">
        <v>46</v>
      </c>
      <c r="AB483" s="108" t="s">
        <v>46</v>
      </c>
      <c r="AC483" s="109">
        <v>62</v>
      </c>
      <c r="AD483" s="108" t="s">
        <v>46</v>
      </c>
      <c r="AE483" s="108" t="s">
        <v>46</v>
      </c>
      <c r="AF483" s="108" t="s">
        <v>46</v>
      </c>
      <c r="AG483" s="108" t="s">
        <v>46</v>
      </c>
    </row>
    <row r="484" spans="1:42">
      <c r="A484" s="109" t="s">
        <v>76</v>
      </c>
      <c r="B484" s="109">
        <v>2004</v>
      </c>
      <c r="C484" s="109" t="s">
        <v>77</v>
      </c>
      <c r="D484" s="109" t="s">
        <v>515</v>
      </c>
      <c r="E484" s="108" t="s">
        <v>46</v>
      </c>
      <c r="F484" s="108"/>
      <c r="G484" s="117" t="s">
        <v>46</v>
      </c>
      <c r="H484" s="117" t="s">
        <v>46</v>
      </c>
      <c r="I484" s="117" t="s">
        <v>46</v>
      </c>
      <c r="J484" s="117" t="s">
        <v>46</v>
      </c>
      <c r="K484" s="117" t="s">
        <v>46</v>
      </c>
      <c r="L484" s="108" t="s">
        <v>46</v>
      </c>
      <c r="M484" s="108" t="s">
        <v>46</v>
      </c>
      <c r="N484" s="108" t="s">
        <v>46</v>
      </c>
      <c r="O484" s="108" t="s">
        <v>46</v>
      </c>
      <c r="P484" s="108" t="s">
        <v>46</v>
      </c>
      <c r="Q484" s="108" t="s">
        <v>46</v>
      </c>
      <c r="R484" s="108" t="s">
        <v>46</v>
      </c>
      <c r="S484" s="108" t="s">
        <v>46</v>
      </c>
      <c r="T484" s="108" t="s">
        <v>46</v>
      </c>
      <c r="U484" s="108" t="s">
        <v>46</v>
      </c>
      <c r="V484" s="108" t="s">
        <v>46</v>
      </c>
      <c r="W484" s="108" t="s">
        <v>46</v>
      </c>
      <c r="X484" s="108" t="s">
        <v>46</v>
      </c>
      <c r="Y484" s="108" t="s">
        <v>46</v>
      </c>
      <c r="Z484" s="108" t="s">
        <v>46</v>
      </c>
      <c r="AA484" s="108" t="s">
        <v>46</v>
      </c>
      <c r="AB484" s="108" t="s">
        <v>46</v>
      </c>
      <c r="AC484" s="109">
        <v>81</v>
      </c>
      <c r="AD484" s="108" t="s">
        <v>46</v>
      </c>
      <c r="AE484" s="108" t="s">
        <v>46</v>
      </c>
      <c r="AF484" s="108" t="s">
        <v>46</v>
      </c>
      <c r="AG484" s="108" t="s">
        <v>46</v>
      </c>
    </row>
    <row r="485" spans="1:42">
      <c r="A485" s="109" t="s">
        <v>67</v>
      </c>
      <c r="B485" s="109">
        <v>2008</v>
      </c>
      <c r="C485" s="110" t="s">
        <v>68</v>
      </c>
      <c r="D485" s="109" t="s">
        <v>515</v>
      </c>
      <c r="E485" s="108" t="s">
        <v>46</v>
      </c>
      <c r="F485" s="108"/>
      <c r="G485" s="117" t="s">
        <v>46</v>
      </c>
      <c r="H485" s="117" t="s">
        <v>46</v>
      </c>
      <c r="I485" s="117" t="s">
        <v>46</v>
      </c>
      <c r="J485" s="117" t="s">
        <v>46</v>
      </c>
      <c r="K485" s="117" t="s">
        <v>46</v>
      </c>
      <c r="L485" s="108" t="s">
        <v>46</v>
      </c>
      <c r="M485" s="108" t="s">
        <v>46</v>
      </c>
      <c r="N485" s="108" t="s">
        <v>46</v>
      </c>
      <c r="O485" s="108" t="s">
        <v>46</v>
      </c>
      <c r="P485" s="108" t="s">
        <v>46</v>
      </c>
      <c r="Q485" s="108" t="s">
        <v>46</v>
      </c>
      <c r="R485" s="108" t="s">
        <v>46</v>
      </c>
      <c r="S485" s="108" t="s">
        <v>46</v>
      </c>
      <c r="T485" s="108" t="s">
        <v>46</v>
      </c>
      <c r="U485" s="108" t="s">
        <v>46</v>
      </c>
      <c r="V485" s="108" t="s">
        <v>46</v>
      </c>
      <c r="W485" s="108" t="s">
        <v>46</v>
      </c>
      <c r="X485" s="108" t="s">
        <v>46</v>
      </c>
      <c r="Y485" s="108" t="s">
        <v>46</v>
      </c>
      <c r="Z485" s="108" t="s">
        <v>46</v>
      </c>
      <c r="AA485" s="108" t="s">
        <v>46</v>
      </c>
      <c r="AB485" s="108" t="s">
        <v>46</v>
      </c>
      <c r="AC485" s="109">
        <v>15</v>
      </c>
      <c r="AD485" s="108" t="s">
        <v>46</v>
      </c>
      <c r="AE485" s="108" t="s">
        <v>46</v>
      </c>
      <c r="AF485" s="108" t="s">
        <v>46</v>
      </c>
      <c r="AG485" s="108" t="s">
        <v>46</v>
      </c>
    </row>
    <row r="486" spans="1:42">
      <c r="A486" s="109" t="s">
        <v>67</v>
      </c>
      <c r="B486" s="109">
        <v>2008</v>
      </c>
      <c r="C486" s="110" t="s">
        <v>68</v>
      </c>
      <c r="D486" s="109" t="s">
        <v>515</v>
      </c>
      <c r="E486" s="108" t="s">
        <v>46</v>
      </c>
      <c r="F486" s="108"/>
      <c r="G486" s="117" t="s">
        <v>46</v>
      </c>
      <c r="H486" s="117" t="s">
        <v>46</v>
      </c>
      <c r="I486" s="117" t="s">
        <v>46</v>
      </c>
      <c r="J486" s="117" t="s">
        <v>46</v>
      </c>
      <c r="K486" s="117" t="s">
        <v>46</v>
      </c>
      <c r="L486" s="108" t="s">
        <v>46</v>
      </c>
      <c r="M486" s="108" t="s">
        <v>46</v>
      </c>
      <c r="N486" s="108" t="s">
        <v>46</v>
      </c>
      <c r="O486" s="108" t="s">
        <v>46</v>
      </c>
      <c r="P486" s="108" t="s">
        <v>46</v>
      </c>
      <c r="Q486" s="108" t="s">
        <v>46</v>
      </c>
      <c r="R486" s="108" t="s">
        <v>46</v>
      </c>
      <c r="S486" s="108" t="s">
        <v>46</v>
      </c>
      <c r="T486" s="108" t="s">
        <v>46</v>
      </c>
      <c r="U486" s="108" t="s">
        <v>46</v>
      </c>
      <c r="V486" s="108" t="s">
        <v>46</v>
      </c>
      <c r="W486" s="108" t="s">
        <v>46</v>
      </c>
      <c r="X486" s="108" t="s">
        <v>46</v>
      </c>
      <c r="Y486" s="108" t="s">
        <v>46</v>
      </c>
      <c r="Z486" s="108" t="s">
        <v>46</v>
      </c>
      <c r="AA486" s="108" t="s">
        <v>46</v>
      </c>
      <c r="AB486" s="108" t="s">
        <v>46</v>
      </c>
      <c r="AC486" s="108" t="s">
        <v>46</v>
      </c>
      <c r="AD486" s="109">
        <v>80</v>
      </c>
      <c r="AE486" s="108" t="s">
        <v>46</v>
      </c>
      <c r="AF486" s="108" t="s">
        <v>46</v>
      </c>
      <c r="AG486" s="108" t="s">
        <v>46</v>
      </c>
    </row>
    <row r="487" spans="1:42" s="127" customFormat="1">
      <c r="C487" s="128"/>
      <c r="D487" s="127" t="s">
        <v>515</v>
      </c>
      <c r="E487" s="129"/>
      <c r="F487" s="127" t="s">
        <v>52</v>
      </c>
      <c r="G487" s="129"/>
      <c r="H487" s="129"/>
      <c r="I487" s="129"/>
      <c r="J487" s="129"/>
      <c r="K487" s="129"/>
      <c r="L487" s="129"/>
      <c r="M487" s="129"/>
      <c r="N487" s="129" t="e">
        <f>AVERAGE(N483:N486)</f>
        <v>#DIV/0!</v>
      </c>
      <c r="O487" s="129" t="e">
        <f t="shared" ref="O487:AG487" si="52">AVERAGE(O483:O486)</f>
        <v>#DIV/0!</v>
      </c>
      <c r="P487" s="129" t="e">
        <f t="shared" si="52"/>
        <v>#DIV/0!</v>
      </c>
      <c r="Q487" s="129" t="e">
        <f t="shared" si="52"/>
        <v>#DIV/0!</v>
      </c>
      <c r="R487" s="129" t="e">
        <f t="shared" si="52"/>
        <v>#DIV/0!</v>
      </c>
      <c r="S487" s="129" t="e">
        <f t="shared" si="52"/>
        <v>#DIV/0!</v>
      </c>
      <c r="T487" s="129" t="e">
        <f t="shared" si="52"/>
        <v>#DIV/0!</v>
      </c>
      <c r="U487" s="129" t="e">
        <f t="shared" si="52"/>
        <v>#DIV/0!</v>
      </c>
      <c r="V487" s="129" t="e">
        <f t="shared" si="52"/>
        <v>#DIV/0!</v>
      </c>
      <c r="W487" s="129" t="e">
        <f t="shared" si="52"/>
        <v>#DIV/0!</v>
      </c>
      <c r="X487" s="129" t="e">
        <f t="shared" si="52"/>
        <v>#DIV/0!</v>
      </c>
      <c r="Y487" s="129" t="e">
        <f t="shared" si="52"/>
        <v>#DIV/0!</v>
      </c>
      <c r="Z487" s="129" t="e">
        <f t="shared" si="52"/>
        <v>#DIV/0!</v>
      </c>
      <c r="AA487" s="129" t="e">
        <f t="shared" si="52"/>
        <v>#DIV/0!</v>
      </c>
      <c r="AB487" s="129" t="e">
        <f t="shared" si="52"/>
        <v>#DIV/0!</v>
      </c>
      <c r="AC487" s="129">
        <f t="shared" si="52"/>
        <v>52.666666666666664</v>
      </c>
      <c r="AD487" s="129">
        <f t="shared" si="52"/>
        <v>80</v>
      </c>
      <c r="AE487" s="129" t="e">
        <f t="shared" si="52"/>
        <v>#DIV/0!</v>
      </c>
      <c r="AF487" s="129" t="e">
        <f t="shared" si="52"/>
        <v>#DIV/0!</v>
      </c>
      <c r="AG487" s="129" t="e">
        <f t="shared" si="52"/>
        <v>#DIV/0!</v>
      </c>
    </row>
    <row r="488" spans="1:42" s="127" customFormat="1">
      <c r="C488" s="128"/>
      <c r="D488" s="127" t="s">
        <v>515</v>
      </c>
      <c r="E488" s="129"/>
      <c r="F488" s="127" t="s">
        <v>53</v>
      </c>
      <c r="G488" s="129"/>
      <c r="H488" s="129"/>
      <c r="I488" s="129"/>
      <c r="J488" s="129"/>
      <c r="K488" s="129"/>
      <c r="L488" s="129"/>
      <c r="M488" s="129"/>
      <c r="N488" s="129" t="e">
        <f>STDEV((N483:N486))</f>
        <v>#DIV/0!</v>
      </c>
      <c r="O488" s="129" t="e">
        <f t="shared" ref="O488:AG488" si="53">STDEV((O483:O486))</f>
        <v>#DIV/0!</v>
      </c>
      <c r="P488" s="129" t="e">
        <f t="shared" si="53"/>
        <v>#DIV/0!</v>
      </c>
      <c r="Q488" s="129" t="e">
        <f t="shared" si="53"/>
        <v>#DIV/0!</v>
      </c>
      <c r="R488" s="129" t="e">
        <f t="shared" si="53"/>
        <v>#DIV/0!</v>
      </c>
      <c r="S488" s="129" t="e">
        <f t="shared" si="53"/>
        <v>#DIV/0!</v>
      </c>
      <c r="T488" s="129" t="e">
        <f t="shared" si="53"/>
        <v>#DIV/0!</v>
      </c>
      <c r="U488" s="129" t="e">
        <f t="shared" si="53"/>
        <v>#DIV/0!</v>
      </c>
      <c r="V488" s="129" t="e">
        <f t="shared" si="53"/>
        <v>#DIV/0!</v>
      </c>
      <c r="W488" s="129" t="e">
        <f t="shared" si="53"/>
        <v>#DIV/0!</v>
      </c>
      <c r="X488" s="129" t="e">
        <f t="shared" si="53"/>
        <v>#DIV/0!</v>
      </c>
      <c r="Y488" s="129" t="e">
        <f t="shared" si="53"/>
        <v>#DIV/0!</v>
      </c>
      <c r="Z488" s="129" t="e">
        <f t="shared" si="53"/>
        <v>#DIV/0!</v>
      </c>
      <c r="AA488" s="129" t="e">
        <f t="shared" si="53"/>
        <v>#DIV/0!</v>
      </c>
      <c r="AB488" s="129" t="e">
        <f t="shared" si="53"/>
        <v>#DIV/0!</v>
      </c>
      <c r="AC488" s="129">
        <f t="shared" si="53"/>
        <v>33.975481355432379</v>
      </c>
      <c r="AD488" s="129" t="e">
        <f t="shared" si="53"/>
        <v>#DIV/0!</v>
      </c>
      <c r="AE488" s="129" t="e">
        <f t="shared" si="53"/>
        <v>#DIV/0!</v>
      </c>
      <c r="AF488" s="129" t="e">
        <f t="shared" si="53"/>
        <v>#DIV/0!</v>
      </c>
      <c r="AG488" s="129" t="e">
        <f t="shared" si="53"/>
        <v>#DIV/0!</v>
      </c>
    </row>
    <row r="489" spans="1:42" s="127" customFormat="1">
      <c r="C489" s="128"/>
      <c r="D489" s="127" t="s">
        <v>515</v>
      </c>
      <c r="E489" s="129"/>
      <c r="F489" s="127" t="s">
        <v>55</v>
      </c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  <c r="AA489" s="129"/>
      <c r="AB489" s="129"/>
      <c r="AC489" s="129"/>
      <c r="AE489" s="129"/>
      <c r="AF489" s="129"/>
      <c r="AG489" s="129"/>
      <c r="AI489" s="127" t="s">
        <v>509</v>
      </c>
    </row>
    <row r="490" spans="1:42" s="127" customFormat="1">
      <c r="C490" s="128"/>
      <c r="D490" s="127" t="s">
        <v>515</v>
      </c>
      <c r="E490" s="129"/>
      <c r="F490" s="127" t="s">
        <v>56</v>
      </c>
      <c r="G490" s="129"/>
      <c r="H490" s="129"/>
      <c r="I490" s="129"/>
      <c r="J490" s="129"/>
      <c r="K490" s="129"/>
      <c r="L490" s="129"/>
      <c r="M490" s="129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29"/>
      <c r="Y490" s="129"/>
      <c r="Z490" s="129"/>
      <c r="AA490" s="129"/>
      <c r="AB490" s="129"/>
      <c r="AC490" s="129"/>
      <c r="AE490" s="129"/>
      <c r="AF490" s="129"/>
      <c r="AG490" s="129"/>
    </row>
    <row r="491" spans="1:42">
      <c r="A491" s="108" t="s">
        <v>57</v>
      </c>
      <c r="B491" s="108">
        <v>1986</v>
      </c>
      <c r="C491" s="110" t="s">
        <v>58</v>
      </c>
      <c r="D491" s="108" t="s">
        <v>4535</v>
      </c>
      <c r="E491" s="108" t="s">
        <v>60</v>
      </c>
      <c r="F491" s="108"/>
      <c r="G491" s="117" t="s">
        <v>83</v>
      </c>
      <c r="H491" s="117" t="s">
        <v>83</v>
      </c>
      <c r="I491" s="117" t="s">
        <v>83</v>
      </c>
      <c r="J491" s="117" t="s">
        <v>83</v>
      </c>
      <c r="K491" s="117" t="s">
        <v>83</v>
      </c>
      <c r="L491" s="108" t="s">
        <v>83</v>
      </c>
      <c r="M491" s="108" t="s">
        <v>83</v>
      </c>
      <c r="N491" s="108">
        <v>9</v>
      </c>
      <c r="O491" s="108">
        <v>71</v>
      </c>
      <c r="P491" s="108" t="s">
        <v>517</v>
      </c>
      <c r="Q491" s="108">
        <v>93</v>
      </c>
      <c r="R491" s="108" t="s">
        <v>83</v>
      </c>
      <c r="S491" s="108" t="s">
        <v>518</v>
      </c>
      <c r="T491" s="108" t="s">
        <v>83</v>
      </c>
      <c r="U491" s="108" t="s">
        <v>83</v>
      </c>
      <c r="V491" s="108" t="s">
        <v>83</v>
      </c>
      <c r="W491" s="108" t="s">
        <v>83</v>
      </c>
      <c r="X491" s="108">
        <v>31</v>
      </c>
      <c r="Y491" s="108">
        <v>71</v>
      </c>
      <c r="Z491" s="108">
        <v>70</v>
      </c>
      <c r="AA491" s="108">
        <v>96</v>
      </c>
      <c r="AB491" s="108" t="s">
        <v>83</v>
      </c>
      <c r="AC491" s="108" t="s">
        <v>83</v>
      </c>
      <c r="AD491" s="108" t="s">
        <v>83</v>
      </c>
      <c r="AE491" s="108" t="s">
        <v>83</v>
      </c>
      <c r="AF491" s="108" t="s">
        <v>83</v>
      </c>
      <c r="AG491" s="108" t="s">
        <v>83</v>
      </c>
    </row>
    <row r="492" spans="1:42">
      <c r="A492" s="108" t="s">
        <v>57</v>
      </c>
      <c r="B492" s="108">
        <v>1986</v>
      </c>
      <c r="C492" s="110" t="s">
        <v>58</v>
      </c>
      <c r="D492" s="108" t="s">
        <v>4535</v>
      </c>
      <c r="E492" s="108"/>
      <c r="F492" s="108"/>
      <c r="G492" s="117"/>
      <c r="H492" s="117"/>
      <c r="I492" s="117"/>
      <c r="J492" s="117"/>
      <c r="K492" s="117"/>
      <c r="L492" s="108"/>
      <c r="M492" s="108"/>
      <c r="N492" s="108">
        <v>35</v>
      </c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42">
      <c r="A493" s="108" t="s">
        <v>57</v>
      </c>
      <c r="B493" s="108">
        <v>1986</v>
      </c>
      <c r="C493" s="110" t="s">
        <v>58</v>
      </c>
      <c r="D493" s="108" t="s">
        <v>4535</v>
      </c>
      <c r="E493" s="108"/>
      <c r="F493" s="108"/>
      <c r="G493" s="117"/>
      <c r="H493" s="117"/>
      <c r="I493" s="117"/>
      <c r="J493" s="117"/>
      <c r="K493" s="117"/>
      <c r="L493" s="108"/>
      <c r="M493" s="108"/>
      <c r="N493" s="108">
        <v>31</v>
      </c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42">
      <c r="A494" s="109" t="s">
        <v>42</v>
      </c>
      <c r="B494" s="109">
        <v>1996</v>
      </c>
      <c r="C494" s="110" t="s">
        <v>43</v>
      </c>
      <c r="D494" s="108" t="s">
        <v>4535</v>
      </c>
      <c r="E494" s="109" t="s">
        <v>45</v>
      </c>
      <c r="G494" s="117" t="s">
        <v>46</v>
      </c>
      <c r="H494" s="117" t="s">
        <v>46</v>
      </c>
      <c r="I494" s="117" t="s">
        <v>46</v>
      </c>
      <c r="J494" s="117" t="s">
        <v>46</v>
      </c>
      <c r="K494" s="117" t="s">
        <v>46</v>
      </c>
      <c r="L494" s="108" t="s">
        <v>46</v>
      </c>
      <c r="M494" s="108" t="s">
        <v>46</v>
      </c>
      <c r="N494" s="108" t="s">
        <v>46</v>
      </c>
      <c r="O494" s="109">
        <v>99.1</v>
      </c>
      <c r="P494" s="108" t="s">
        <v>46</v>
      </c>
      <c r="Q494" s="108" t="s">
        <v>46</v>
      </c>
      <c r="R494" s="108" t="s">
        <v>46</v>
      </c>
      <c r="S494" s="108" t="s">
        <v>46</v>
      </c>
      <c r="T494" s="108" t="s">
        <v>46</v>
      </c>
      <c r="U494" s="109">
        <v>99.1</v>
      </c>
      <c r="V494" s="108" t="s">
        <v>46</v>
      </c>
      <c r="W494" s="108" t="s">
        <v>46</v>
      </c>
      <c r="X494" s="108" t="s">
        <v>46</v>
      </c>
      <c r="Y494" s="108" t="s">
        <v>46</v>
      </c>
      <c r="Z494" s="108" t="s">
        <v>46</v>
      </c>
      <c r="AA494" s="108" t="s">
        <v>46</v>
      </c>
      <c r="AB494" s="108" t="s">
        <v>46</v>
      </c>
      <c r="AC494" s="108" t="s">
        <v>46</v>
      </c>
      <c r="AD494" s="108" t="s">
        <v>46</v>
      </c>
      <c r="AE494" s="108" t="s">
        <v>46</v>
      </c>
      <c r="AF494" s="108" t="s">
        <v>46</v>
      </c>
      <c r="AG494" s="108" t="s">
        <v>46</v>
      </c>
    </row>
    <row r="495" spans="1:42">
      <c r="A495" s="109" t="s">
        <v>57</v>
      </c>
      <c r="B495" s="109">
        <v>1986</v>
      </c>
      <c r="C495" s="110" t="s">
        <v>58</v>
      </c>
      <c r="D495" s="108" t="s">
        <v>4535</v>
      </c>
      <c r="E495" s="109" t="s">
        <v>45</v>
      </c>
      <c r="G495" s="117" t="s">
        <v>46</v>
      </c>
      <c r="H495" s="117" t="s">
        <v>46</v>
      </c>
      <c r="I495" s="117" t="s">
        <v>46</v>
      </c>
      <c r="J495" s="117" t="s">
        <v>46</v>
      </c>
      <c r="K495" s="117" t="s">
        <v>46</v>
      </c>
      <c r="L495" s="108" t="s">
        <v>46</v>
      </c>
      <c r="M495" s="108" t="s">
        <v>46</v>
      </c>
      <c r="N495" s="108" t="s">
        <v>46</v>
      </c>
      <c r="O495" s="109">
        <v>35</v>
      </c>
      <c r="P495" s="108" t="s">
        <v>46</v>
      </c>
      <c r="Q495" s="108" t="s">
        <v>46</v>
      </c>
      <c r="R495" s="108" t="s">
        <v>46</v>
      </c>
      <c r="S495" s="108" t="s">
        <v>46</v>
      </c>
      <c r="T495" s="108" t="s">
        <v>46</v>
      </c>
      <c r="U495" s="109">
        <v>35</v>
      </c>
      <c r="V495" s="108" t="s">
        <v>46</v>
      </c>
      <c r="W495" s="108" t="s">
        <v>46</v>
      </c>
      <c r="X495" s="108" t="s">
        <v>46</v>
      </c>
      <c r="Y495" s="108" t="s">
        <v>46</v>
      </c>
      <c r="Z495" s="108" t="s">
        <v>46</v>
      </c>
      <c r="AA495" s="108" t="s">
        <v>46</v>
      </c>
      <c r="AB495" s="108" t="s">
        <v>46</v>
      </c>
      <c r="AC495" s="108" t="s">
        <v>46</v>
      </c>
      <c r="AD495" s="108" t="s">
        <v>46</v>
      </c>
      <c r="AE495" s="108" t="s">
        <v>46</v>
      </c>
      <c r="AF495" s="108" t="s">
        <v>46</v>
      </c>
      <c r="AG495" s="108" t="s">
        <v>46</v>
      </c>
    </row>
    <row r="496" spans="1:42">
      <c r="A496" s="109" t="s">
        <v>519</v>
      </c>
      <c r="B496" s="109">
        <v>2018</v>
      </c>
      <c r="C496" s="109" t="s">
        <v>520</v>
      </c>
      <c r="D496" s="108" t="s">
        <v>4535</v>
      </c>
      <c r="E496" s="109" t="s">
        <v>45</v>
      </c>
      <c r="G496" s="117" t="s">
        <v>46</v>
      </c>
      <c r="H496" s="117" t="s">
        <v>46</v>
      </c>
      <c r="I496" s="117" t="s">
        <v>46</v>
      </c>
      <c r="J496" s="117" t="s">
        <v>46</v>
      </c>
      <c r="K496" s="117" t="s">
        <v>46</v>
      </c>
      <c r="L496" s="108" t="s">
        <v>46</v>
      </c>
      <c r="M496" s="108" t="s">
        <v>46</v>
      </c>
      <c r="N496" s="108" t="s">
        <v>46</v>
      </c>
      <c r="O496" s="109">
        <v>32.700000000000003</v>
      </c>
      <c r="P496" s="108" t="s">
        <v>46</v>
      </c>
      <c r="Q496" s="108" t="s">
        <v>46</v>
      </c>
      <c r="R496" s="108" t="s">
        <v>46</v>
      </c>
      <c r="S496" s="108" t="s">
        <v>46</v>
      </c>
      <c r="T496" s="108" t="s">
        <v>46</v>
      </c>
      <c r="U496" s="109">
        <v>32.700000000000003</v>
      </c>
      <c r="V496" s="108" t="s">
        <v>46</v>
      </c>
      <c r="W496" s="108" t="s">
        <v>46</v>
      </c>
      <c r="X496" s="108" t="s">
        <v>46</v>
      </c>
      <c r="Y496" s="108" t="s">
        <v>46</v>
      </c>
      <c r="Z496" s="108" t="s">
        <v>46</v>
      </c>
      <c r="AA496" s="108" t="s">
        <v>46</v>
      </c>
      <c r="AB496" s="108" t="s">
        <v>46</v>
      </c>
      <c r="AC496" s="108" t="s">
        <v>46</v>
      </c>
      <c r="AD496" s="108" t="s">
        <v>46</v>
      </c>
      <c r="AE496" s="108" t="s">
        <v>46</v>
      </c>
      <c r="AF496" s="108" t="s">
        <v>46</v>
      </c>
      <c r="AG496" s="108" t="s">
        <v>46</v>
      </c>
    </row>
    <row r="497" spans="1:42">
      <c r="A497" s="109" t="s">
        <v>519</v>
      </c>
      <c r="B497" s="109">
        <v>2018</v>
      </c>
      <c r="C497" s="109" t="s">
        <v>520</v>
      </c>
      <c r="D497" s="108" t="s">
        <v>4535</v>
      </c>
      <c r="E497" s="109" t="s">
        <v>45</v>
      </c>
      <c r="G497" s="117" t="s">
        <v>46</v>
      </c>
      <c r="H497" s="117" t="s">
        <v>46</v>
      </c>
      <c r="I497" s="117" t="s">
        <v>46</v>
      </c>
      <c r="J497" s="117" t="s">
        <v>46</v>
      </c>
      <c r="K497" s="117" t="s">
        <v>46</v>
      </c>
      <c r="L497" s="108" t="s">
        <v>46</v>
      </c>
      <c r="M497" s="108" t="s">
        <v>46</v>
      </c>
      <c r="N497" s="108" t="s">
        <v>46</v>
      </c>
      <c r="O497" s="109">
        <v>62.3</v>
      </c>
      <c r="P497" s="108" t="s">
        <v>46</v>
      </c>
      <c r="Q497" s="108" t="s">
        <v>46</v>
      </c>
      <c r="R497" s="108" t="s">
        <v>46</v>
      </c>
      <c r="S497" s="108" t="s">
        <v>46</v>
      </c>
      <c r="T497" s="108" t="s">
        <v>46</v>
      </c>
      <c r="U497" s="109">
        <v>62.3</v>
      </c>
      <c r="V497" s="108" t="s">
        <v>46</v>
      </c>
      <c r="W497" s="108" t="s">
        <v>46</v>
      </c>
      <c r="X497" s="108" t="s">
        <v>46</v>
      </c>
      <c r="Y497" s="108" t="s">
        <v>46</v>
      </c>
      <c r="Z497" s="108" t="s">
        <v>46</v>
      </c>
      <c r="AA497" s="108" t="s">
        <v>46</v>
      </c>
      <c r="AB497" s="108" t="s">
        <v>46</v>
      </c>
      <c r="AC497" s="108" t="s">
        <v>46</v>
      </c>
      <c r="AD497" s="108" t="s">
        <v>46</v>
      </c>
      <c r="AE497" s="108" t="s">
        <v>46</v>
      </c>
      <c r="AF497" s="108" t="s">
        <v>46</v>
      </c>
      <c r="AG497" s="108" t="s">
        <v>46</v>
      </c>
    </row>
    <row r="498" spans="1:42">
      <c r="A498" s="109" t="s">
        <v>42</v>
      </c>
      <c r="B498" s="109">
        <v>1996</v>
      </c>
      <c r="C498" s="110" t="s">
        <v>43</v>
      </c>
      <c r="D498" s="108" t="s">
        <v>4535</v>
      </c>
      <c r="E498" s="109" t="s">
        <v>45</v>
      </c>
      <c r="G498" s="117" t="s">
        <v>46</v>
      </c>
      <c r="H498" s="117" t="s">
        <v>46</v>
      </c>
      <c r="I498" s="117" t="s">
        <v>46</v>
      </c>
      <c r="J498" s="117" t="s">
        <v>46</v>
      </c>
      <c r="K498" s="117" t="s">
        <v>46</v>
      </c>
      <c r="L498" s="108" t="s">
        <v>46</v>
      </c>
      <c r="M498" s="108" t="s">
        <v>46</v>
      </c>
      <c r="N498" s="109">
        <v>11.7</v>
      </c>
      <c r="O498" s="108" t="s">
        <v>46</v>
      </c>
      <c r="P498" s="108" t="s">
        <v>46</v>
      </c>
      <c r="Q498" s="108" t="s">
        <v>46</v>
      </c>
      <c r="R498" s="108" t="s">
        <v>46</v>
      </c>
      <c r="S498" s="109">
        <v>11.7</v>
      </c>
      <c r="T498" s="108" t="s">
        <v>46</v>
      </c>
      <c r="U498" s="108" t="s">
        <v>46</v>
      </c>
      <c r="V498" s="108" t="s">
        <v>46</v>
      </c>
      <c r="W498" s="108" t="s">
        <v>46</v>
      </c>
      <c r="X498" s="108" t="s">
        <v>46</v>
      </c>
      <c r="Y498" s="108" t="s">
        <v>46</v>
      </c>
      <c r="Z498" s="108" t="s">
        <v>46</v>
      </c>
      <c r="AA498" s="108" t="s">
        <v>46</v>
      </c>
      <c r="AB498" s="108" t="s">
        <v>46</v>
      </c>
      <c r="AC498" s="108" t="s">
        <v>46</v>
      </c>
      <c r="AD498" s="108" t="s">
        <v>46</v>
      </c>
      <c r="AE498" s="108" t="s">
        <v>46</v>
      </c>
      <c r="AF498" s="108" t="s">
        <v>46</v>
      </c>
      <c r="AG498" s="108" t="s">
        <v>46</v>
      </c>
    </row>
    <row r="499" spans="1:42">
      <c r="A499" s="109" t="s">
        <v>57</v>
      </c>
      <c r="B499" s="109">
        <v>1986</v>
      </c>
      <c r="C499" s="110" t="s">
        <v>58</v>
      </c>
      <c r="D499" s="108" t="s">
        <v>4535</v>
      </c>
      <c r="E499" s="109" t="s">
        <v>45</v>
      </c>
      <c r="G499" s="117" t="s">
        <v>46</v>
      </c>
      <c r="H499" s="117" t="s">
        <v>46</v>
      </c>
      <c r="I499" s="117" t="s">
        <v>46</v>
      </c>
      <c r="J499" s="117" t="s">
        <v>46</v>
      </c>
      <c r="K499" s="117" t="s">
        <v>46</v>
      </c>
      <c r="L499" s="108" t="s">
        <v>46</v>
      </c>
      <c r="M499" s="108" t="s">
        <v>46</v>
      </c>
      <c r="N499" s="108" t="s">
        <v>46</v>
      </c>
      <c r="O499" s="108" t="s">
        <v>46</v>
      </c>
      <c r="P499" s="108" t="s">
        <v>46</v>
      </c>
      <c r="Q499" s="108" t="s">
        <v>46</v>
      </c>
      <c r="R499" s="108" t="s">
        <v>46</v>
      </c>
      <c r="S499" s="108" t="s">
        <v>46</v>
      </c>
      <c r="T499" s="108" t="s">
        <v>46</v>
      </c>
      <c r="U499" s="108" t="s">
        <v>46</v>
      </c>
      <c r="V499" s="108" t="s">
        <v>46</v>
      </c>
      <c r="W499" s="109">
        <v>70</v>
      </c>
      <c r="X499" s="108" t="s">
        <v>46</v>
      </c>
      <c r="Y499" s="108" t="s">
        <v>46</v>
      </c>
      <c r="Z499" s="108" t="s">
        <v>46</v>
      </c>
      <c r="AA499" s="108" t="s">
        <v>46</v>
      </c>
      <c r="AB499" s="108" t="s">
        <v>46</v>
      </c>
      <c r="AC499" s="108" t="s">
        <v>46</v>
      </c>
      <c r="AD499" s="108" t="s">
        <v>46</v>
      </c>
      <c r="AE499" s="108" t="s">
        <v>46</v>
      </c>
      <c r="AF499" s="108" t="s">
        <v>46</v>
      </c>
      <c r="AG499" s="108" t="s">
        <v>46</v>
      </c>
    </row>
    <row r="500" spans="1:42">
      <c r="A500" s="109" t="s">
        <v>57</v>
      </c>
      <c r="B500" s="109">
        <v>1986</v>
      </c>
      <c r="C500" s="110" t="s">
        <v>58</v>
      </c>
      <c r="D500" s="108" t="s">
        <v>4535</v>
      </c>
      <c r="E500" s="109" t="s">
        <v>45</v>
      </c>
      <c r="G500" s="117" t="s">
        <v>46</v>
      </c>
      <c r="H500" s="117" t="s">
        <v>46</v>
      </c>
      <c r="I500" s="117" t="s">
        <v>46</v>
      </c>
      <c r="J500" s="117" t="s">
        <v>46</v>
      </c>
      <c r="K500" s="117" t="s">
        <v>46</v>
      </c>
      <c r="L500" s="108" t="s">
        <v>46</v>
      </c>
      <c r="M500" s="108" t="s">
        <v>46</v>
      </c>
      <c r="N500" s="108" t="s">
        <v>46</v>
      </c>
      <c r="O500" s="108" t="s">
        <v>46</v>
      </c>
      <c r="P500" s="108" t="s">
        <v>46</v>
      </c>
      <c r="Q500" s="108" t="s">
        <v>46</v>
      </c>
      <c r="R500" s="108" t="s">
        <v>46</v>
      </c>
      <c r="S500" s="108" t="s">
        <v>46</v>
      </c>
      <c r="T500" s="108" t="s">
        <v>46</v>
      </c>
      <c r="U500" s="108" t="s">
        <v>46</v>
      </c>
      <c r="V500" s="108" t="s">
        <v>46</v>
      </c>
      <c r="W500" s="109">
        <v>71</v>
      </c>
      <c r="X500" s="108" t="s">
        <v>46</v>
      </c>
      <c r="Y500" s="108" t="s">
        <v>46</v>
      </c>
      <c r="Z500" s="108" t="s">
        <v>46</v>
      </c>
      <c r="AA500" s="108" t="s">
        <v>46</v>
      </c>
      <c r="AB500" s="108" t="s">
        <v>46</v>
      </c>
      <c r="AC500" s="108" t="s">
        <v>46</v>
      </c>
      <c r="AD500" s="108" t="s">
        <v>46</v>
      </c>
      <c r="AE500" s="108" t="s">
        <v>46</v>
      </c>
      <c r="AF500" s="108" t="s">
        <v>46</v>
      </c>
      <c r="AG500" s="108" t="s">
        <v>46</v>
      </c>
    </row>
    <row r="501" spans="1:42">
      <c r="A501" s="109" t="s">
        <v>57</v>
      </c>
      <c r="B501" s="109">
        <v>1986</v>
      </c>
      <c r="C501" s="110" t="s">
        <v>58</v>
      </c>
      <c r="D501" s="108" t="s">
        <v>4535</v>
      </c>
      <c r="E501" s="109" t="s">
        <v>45</v>
      </c>
      <c r="G501" s="117" t="s">
        <v>46</v>
      </c>
      <c r="H501" s="117" t="s">
        <v>46</v>
      </c>
      <c r="I501" s="117" t="s">
        <v>46</v>
      </c>
      <c r="J501" s="117" t="s">
        <v>46</v>
      </c>
      <c r="K501" s="117" t="s">
        <v>46</v>
      </c>
      <c r="L501" s="108" t="s">
        <v>46</v>
      </c>
      <c r="M501" s="108" t="s">
        <v>46</v>
      </c>
      <c r="N501" s="108" t="s">
        <v>46</v>
      </c>
      <c r="O501" s="108" t="s">
        <v>46</v>
      </c>
      <c r="P501" s="108" t="s">
        <v>46</v>
      </c>
      <c r="Q501" s="108" t="s">
        <v>46</v>
      </c>
      <c r="R501" s="108" t="s">
        <v>46</v>
      </c>
      <c r="S501" s="108" t="s">
        <v>46</v>
      </c>
      <c r="T501" s="108" t="s">
        <v>46</v>
      </c>
      <c r="U501" s="108" t="s">
        <v>46</v>
      </c>
      <c r="V501" s="108" t="s">
        <v>46</v>
      </c>
      <c r="W501" s="109">
        <v>93</v>
      </c>
      <c r="X501" s="108" t="s">
        <v>46</v>
      </c>
      <c r="Y501" s="108" t="s">
        <v>46</v>
      </c>
      <c r="Z501" s="108" t="s">
        <v>46</v>
      </c>
      <c r="AA501" s="108" t="s">
        <v>46</v>
      </c>
      <c r="AB501" s="108" t="s">
        <v>46</v>
      </c>
      <c r="AC501" s="108" t="s">
        <v>46</v>
      </c>
      <c r="AD501" s="108" t="s">
        <v>46</v>
      </c>
      <c r="AE501" s="108" t="s">
        <v>46</v>
      </c>
      <c r="AF501" s="108" t="s">
        <v>46</v>
      </c>
      <c r="AG501" s="108" t="s">
        <v>46</v>
      </c>
    </row>
    <row r="502" spans="1:42" s="127" customFormat="1">
      <c r="C502" s="128"/>
      <c r="D502" s="108" t="s">
        <v>4535</v>
      </c>
      <c r="F502" s="127" t="s">
        <v>52</v>
      </c>
      <c r="G502" s="129"/>
      <c r="H502" s="129"/>
      <c r="I502" s="129"/>
      <c r="J502" s="129"/>
      <c r="K502" s="129"/>
      <c r="L502" s="129"/>
      <c r="M502" s="129"/>
      <c r="N502" s="129">
        <f>AVERAGE(N491:N501)</f>
        <v>21.675000000000001</v>
      </c>
      <c r="O502" s="129">
        <f t="shared" ref="O502:AG502" si="54">AVERAGE(O491:O501)</f>
        <v>60.02</v>
      </c>
      <c r="P502" s="129" t="e">
        <f t="shared" si="54"/>
        <v>#DIV/0!</v>
      </c>
      <c r="Q502" s="129">
        <f t="shared" si="54"/>
        <v>93</v>
      </c>
      <c r="R502" s="129" t="e">
        <f t="shared" si="54"/>
        <v>#DIV/0!</v>
      </c>
      <c r="S502" s="129">
        <f t="shared" si="54"/>
        <v>11.7</v>
      </c>
      <c r="T502" s="129" t="e">
        <f t="shared" si="54"/>
        <v>#DIV/0!</v>
      </c>
      <c r="U502" s="129">
        <f t="shared" si="54"/>
        <v>57.275000000000006</v>
      </c>
      <c r="V502" s="129" t="e">
        <f t="shared" si="54"/>
        <v>#DIV/0!</v>
      </c>
      <c r="W502" s="129">
        <f t="shared" si="54"/>
        <v>78</v>
      </c>
      <c r="X502" s="129">
        <f t="shared" si="54"/>
        <v>31</v>
      </c>
      <c r="Y502" s="129">
        <f t="shared" si="54"/>
        <v>71</v>
      </c>
      <c r="Z502" s="129">
        <f t="shared" si="54"/>
        <v>70</v>
      </c>
      <c r="AA502" s="129">
        <f t="shared" si="54"/>
        <v>96</v>
      </c>
      <c r="AB502" s="129" t="e">
        <f t="shared" si="54"/>
        <v>#DIV/0!</v>
      </c>
      <c r="AC502" s="129" t="e">
        <f t="shared" si="54"/>
        <v>#DIV/0!</v>
      </c>
      <c r="AD502" s="129" t="e">
        <f t="shared" si="54"/>
        <v>#DIV/0!</v>
      </c>
      <c r="AE502" s="129" t="e">
        <f t="shared" si="54"/>
        <v>#DIV/0!</v>
      </c>
      <c r="AF502" s="129" t="e">
        <f t="shared" si="54"/>
        <v>#DIV/0!</v>
      </c>
      <c r="AG502" s="129" t="e">
        <f t="shared" si="54"/>
        <v>#DIV/0!</v>
      </c>
    </row>
    <row r="503" spans="1:42" s="127" customFormat="1">
      <c r="C503" s="128"/>
      <c r="D503" s="108" t="s">
        <v>4535</v>
      </c>
      <c r="F503" s="127" t="s">
        <v>53</v>
      </c>
      <c r="G503" s="129"/>
      <c r="H503" s="129"/>
      <c r="I503" s="129"/>
      <c r="J503" s="129"/>
      <c r="K503" s="129"/>
      <c r="L503" s="129"/>
      <c r="M503" s="129"/>
      <c r="N503" s="129">
        <f>STDEV((N491:N501))</f>
        <v>13.224566785595156</v>
      </c>
      <c r="O503" s="129">
        <f t="shared" ref="O503:AG503" si="55">STDEV((O491:O501))</f>
        <v>27.501763579814291</v>
      </c>
      <c r="P503" s="129" t="e">
        <f t="shared" si="55"/>
        <v>#DIV/0!</v>
      </c>
      <c r="Q503" s="129" t="e">
        <f t="shared" si="55"/>
        <v>#DIV/0!</v>
      </c>
      <c r="R503" s="129" t="e">
        <f t="shared" si="55"/>
        <v>#DIV/0!</v>
      </c>
      <c r="S503" s="129" t="e">
        <f t="shared" si="55"/>
        <v>#DIV/0!</v>
      </c>
      <c r="T503" s="129" t="e">
        <f t="shared" si="55"/>
        <v>#DIV/0!</v>
      </c>
      <c r="U503" s="129">
        <f t="shared" si="55"/>
        <v>30.955276879179507</v>
      </c>
      <c r="V503" s="129" t="e">
        <f t="shared" si="55"/>
        <v>#DIV/0!</v>
      </c>
      <c r="W503" s="129">
        <f t="shared" si="55"/>
        <v>13</v>
      </c>
      <c r="X503" s="129" t="e">
        <f t="shared" si="55"/>
        <v>#DIV/0!</v>
      </c>
      <c r="Y503" s="129" t="e">
        <f t="shared" si="55"/>
        <v>#DIV/0!</v>
      </c>
      <c r="Z503" s="129" t="e">
        <f t="shared" si="55"/>
        <v>#DIV/0!</v>
      </c>
      <c r="AA503" s="129" t="e">
        <f t="shared" si="55"/>
        <v>#DIV/0!</v>
      </c>
      <c r="AB503" s="129" t="e">
        <f t="shared" si="55"/>
        <v>#DIV/0!</v>
      </c>
      <c r="AC503" s="129" t="e">
        <f t="shared" si="55"/>
        <v>#DIV/0!</v>
      </c>
      <c r="AD503" s="129" t="e">
        <f t="shared" si="55"/>
        <v>#DIV/0!</v>
      </c>
      <c r="AE503" s="129" t="e">
        <f t="shared" si="55"/>
        <v>#DIV/0!</v>
      </c>
      <c r="AF503" s="129" t="e">
        <f t="shared" si="55"/>
        <v>#DIV/0!</v>
      </c>
      <c r="AG503" s="129" t="e">
        <f t="shared" si="55"/>
        <v>#DIV/0!</v>
      </c>
    </row>
    <row r="504" spans="1:42" s="127" customFormat="1">
      <c r="C504" s="128"/>
      <c r="D504" s="108" t="s">
        <v>4535</v>
      </c>
      <c r="F504" s="127" t="s">
        <v>55</v>
      </c>
      <c r="G504" s="129"/>
      <c r="H504" s="129"/>
      <c r="I504" s="129"/>
      <c r="J504" s="129"/>
      <c r="K504" s="129"/>
      <c r="L504" s="129"/>
      <c r="M504" s="129"/>
      <c r="N504" s="155">
        <f>AI504</f>
        <v>0.62508456087976461</v>
      </c>
      <c r="O504" s="155">
        <f>AN504-AI504</f>
        <v>0.30618841212734671</v>
      </c>
      <c r="P504" s="129"/>
      <c r="Q504" s="129"/>
      <c r="R504" s="129"/>
      <c r="S504" s="129"/>
      <c r="T504" s="129"/>
      <c r="U504" s="129"/>
      <c r="V504" s="155">
        <f>AK504-AI504</f>
        <v>0.30421951734413477</v>
      </c>
      <c r="X504" s="129"/>
      <c r="Y504" s="129"/>
      <c r="Z504" s="129"/>
      <c r="AA504" s="129"/>
      <c r="AB504" s="129"/>
      <c r="AC504" s="129"/>
      <c r="AD504" s="129"/>
      <c r="AE504" s="129"/>
      <c r="AF504" s="129"/>
      <c r="AG504" s="129"/>
      <c r="AH504" s="144">
        <v>-1</v>
      </c>
      <c r="AI504" s="135">
        <v>0.62508456087976461</v>
      </c>
      <c r="AJ504" s="135">
        <v>0.29244755390416233</v>
      </c>
      <c r="AK504" s="135">
        <v>0.92930407822389938</v>
      </c>
      <c r="AL504" s="135">
        <v>7.0695921776101622E-2</v>
      </c>
      <c r="AM504" s="135">
        <v>0.29853850077863997</v>
      </c>
      <c r="AN504" s="135">
        <v>0.93127297300711132</v>
      </c>
      <c r="AO504" s="135">
        <v>6.8727026992890169E-2</v>
      </c>
      <c r="AP504" s="136">
        <f>IF(ISERROR(INDEX([1]biowin!$J:$J,MATCH(#REF!,[1]biowin!$A:$A,0))),-1,INDEX([1]biowin!$J:$J,MATCH(#REF!,[1]biowin!$A:$A,0)))</f>
        <v>-1</v>
      </c>
    </row>
    <row r="505" spans="1:42" s="127" customFormat="1">
      <c r="C505" s="128"/>
      <c r="D505" s="108" t="s">
        <v>4535</v>
      </c>
      <c r="F505" s="127" t="s">
        <v>56</v>
      </c>
      <c r="G505" s="129"/>
      <c r="H505" s="129"/>
      <c r="I505" s="129"/>
      <c r="J505" s="129"/>
      <c r="K505" s="129"/>
      <c r="L505" s="129"/>
      <c r="M505" s="129"/>
      <c r="N505" s="129">
        <f>N502</f>
        <v>21.675000000000001</v>
      </c>
      <c r="O505" s="129">
        <f>O502</f>
        <v>60.02</v>
      </c>
      <c r="P505" s="129"/>
      <c r="Q505" s="129"/>
      <c r="R505" s="129"/>
      <c r="S505" s="129"/>
      <c r="T505" s="129"/>
      <c r="U505" s="129"/>
      <c r="V505" s="129">
        <f>O505</f>
        <v>60.02</v>
      </c>
      <c r="W505" s="127">
        <f>W502</f>
        <v>78</v>
      </c>
      <c r="X505" s="129"/>
      <c r="Y505" s="129"/>
      <c r="Z505" s="129"/>
      <c r="AA505" s="129"/>
      <c r="AB505" s="129"/>
      <c r="AC505" s="129"/>
      <c r="AD505" s="129"/>
      <c r="AE505" s="129"/>
      <c r="AF505" s="129"/>
      <c r="AG505" s="129"/>
      <c r="AH505" s="144"/>
      <c r="AI505" s="135"/>
      <c r="AJ505" s="135"/>
      <c r="AK505" s="135"/>
      <c r="AL505" s="135"/>
      <c r="AM505" s="135"/>
      <c r="AN505" s="135"/>
      <c r="AO505" s="135"/>
      <c r="AP505" s="136"/>
    </row>
    <row r="506" spans="1:42">
      <c r="A506" s="108" t="s">
        <v>457</v>
      </c>
      <c r="B506" s="108">
        <v>2019</v>
      </c>
      <c r="C506" s="110" t="s">
        <v>458</v>
      </c>
      <c r="D506" s="108" t="s">
        <v>4536</v>
      </c>
      <c r="E506" s="108" t="s">
        <v>82</v>
      </c>
      <c r="F506" s="108"/>
      <c r="G506" s="117" t="s">
        <v>83</v>
      </c>
      <c r="H506" s="117" t="s">
        <v>523</v>
      </c>
      <c r="I506" s="117" t="s">
        <v>524</v>
      </c>
      <c r="J506" s="117" t="s">
        <v>525</v>
      </c>
      <c r="K506" s="117" t="s">
        <v>83</v>
      </c>
      <c r="L506" s="108" t="s">
        <v>526</v>
      </c>
      <c r="M506" s="108" t="s">
        <v>46</v>
      </c>
      <c r="N506" s="108" t="s">
        <v>46</v>
      </c>
      <c r="O506" s="108" t="s">
        <v>83</v>
      </c>
      <c r="P506" s="108" t="s">
        <v>46</v>
      </c>
      <c r="Q506" s="108" t="s">
        <v>46</v>
      </c>
      <c r="R506" s="108" t="s">
        <v>46</v>
      </c>
      <c r="S506" s="108" t="s">
        <v>46</v>
      </c>
      <c r="T506" s="108" t="s">
        <v>46</v>
      </c>
      <c r="U506" s="108" t="s">
        <v>83</v>
      </c>
      <c r="V506" s="108" t="s">
        <v>83</v>
      </c>
      <c r="W506" s="108" t="s">
        <v>83</v>
      </c>
      <c r="X506" s="108" t="s">
        <v>83</v>
      </c>
      <c r="Y506" s="108" t="s">
        <v>83</v>
      </c>
      <c r="Z506" s="108" t="s">
        <v>83</v>
      </c>
      <c r="AA506" s="108" t="s">
        <v>83</v>
      </c>
      <c r="AB506" s="108" t="s">
        <v>83</v>
      </c>
      <c r="AC506" s="108" t="s">
        <v>83</v>
      </c>
      <c r="AD506" s="108" t="s">
        <v>83</v>
      </c>
      <c r="AE506" s="108" t="s">
        <v>83</v>
      </c>
      <c r="AF506" s="108" t="s">
        <v>83</v>
      </c>
      <c r="AG506" s="108" t="s">
        <v>46</v>
      </c>
    </row>
    <row r="507" spans="1:42">
      <c r="A507" s="108" t="s">
        <v>464</v>
      </c>
      <c r="B507" s="108">
        <v>2017</v>
      </c>
      <c r="C507" s="110" t="s">
        <v>465</v>
      </c>
      <c r="D507" s="108" t="s">
        <v>4536</v>
      </c>
      <c r="E507" s="108" t="s">
        <v>82</v>
      </c>
      <c r="F507" s="108"/>
      <c r="G507" s="117" t="s">
        <v>83</v>
      </c>
      <c r="H507" s="117" t="s">
        <v>222</v>
      </c>
      <c r="I507" s="117" t="s">
        <v>527</v>
      </c>
      <c r="J507" s="117" t="s">
        <v>528</v>
      </c>
      <c r="K507" s="117" t="s">
        <v>83</v>
      </c>
      <c r="L507" s="108">
        <v>33</v>
      </c>
      <c r="M507" s="108" t="s">
        <v>83</v>
      </c>
      <c r="N507" s="108" t="s">
        <v>83</v>
      </c>
      <c r="O507" s="108" t="s">
        <v>83</v>
      </c>
      <c r="P507" s="108" t="s">
        <v>46</v>
      </c>
      <c r="Q507" s="108" t="s">
        <v>83</v>
      </c>
      <c r="R507" s="108" t="s">
        <v>83</v>
      </c>
      <c r="S507" s="108" t="s">
        <v>83</v>
      </c>
      <c r="T507" s="108" t="s">
        <v>83</v>
      </c>
      <c r="U507" s="108" t="s">
        <v>83</v>
      </c>
      <c r="V507" s="108" t="s">
        <v>83</v>
      </c>
      <c r="W507" s="108" t="s">
        <v>83</v>
      </c>
      <c r="X507" s="108" t="s">
        <v>83</v>
      </c>
      <c r="Y507" s="108" t="s">
        <v>83</v>
      </c>
      <c r="Z507" s="108" t="s">
        <v>83</v>
      </c>
      <c r="AA507" s="108" t="s">
        <v>83</v>
      </c>
      <c r="AB507" s="108" t="s">
        <v>83</v>
      </c>
      <c r="AC507" s="108" t="s">
        <v>83</v>
      </c>
      <c r="AD507" s="108" t="s">
        <v>83</v>
      </c>
      <c r="AE507" s="108" t="s">
        <v>83</v>
      </c>
      <c r="AF507" s="108" t="s">
        <v>83</v>
      </c>
      <c r="AG507" s="108" t="s">
        <v>46</v>
      </c>
    </row>
    <row r="508" spans="1:42">
      <c r="A508" s="108" t="s">
        <v>57</v>
      </c>
      <c r="B508" s="108">
        <v>1986</v>
      </c>
      <c r="C508" s="110" t="s">
        <v>58</v>
      </c>
      <c r="D508" s="108" t="s">
        <v>4537</v>
      </c>
      <c r="E508" s="108" t="s">
        <v>60</v>
      </c>
      <c r="F508" s="108"/>
      <c r="G508" s="117" t="s">
        <v>46</v>
      </c>
      <c r="H508" s="117" t="s">
        <v>46</v>
      </c>
      <c r="I508" s="117" t="s">
        <v>46</v>
      </c>
      <c r="J508" s="117" t="s">
        <v>46</v>
      </c>
      <c r="K508" s="117" t="s">
        <v>46</v>
      </c>
      <c r="L508" s="108" t="s">
        <v>46</v>
      </c>
      <c r="M508" s="108" t="s">
        <v>46</v>
      </c>
      <c r="N508" s="108">
        <v>22</v>
      </c>
      <c r="O508" s="108">
        <v>53</v>
      </c>
      <c r="P508" s="108" t="s">
        <v>530</v>
      </c>
      <c r="Q508" s="108">
        <v>95</v>
      </c>
      <c r="R508" s="108" t="s">
        <v>46</v>
      </c>
      <c r="S508" s="108" t="s">
        <v>531</v>
      </c>
      <c r="T508" s="108" t="s">
        <v>46</v>
      </c>
      <c r="U508" s="108" t="s">
        <v>46</v>
      </c>
      <c r="V508" s="108" t="s">
        <v>46</v>
      </c>
      <c r="W508" s="108" t="s">
        <v>46</v>
      </c>
      <c r="X508" s="108">
        <v>87</v>
      </c>
      <c r="Y508" s="108">
        <v>53</v>
      </c>
      <c r="Z508" s="108">
        <v>64</v>
      </c>
      <c r="AA508" s="108">
        <v>77</v>
      </c>
      <c r="AB508" s="108" t="s">
        <v>46</v>
      </c>
      <c r="AC508" s="108" t="s">
        <v>46</v>
      </c>
      <c r="AD508" s="108" t="s">
        <v>46</v>
      </c>
      <c r="AE508" s="108" t="s">
        <v>46</v>
      </c>
      <c r="AF508" s="108" t="s">
        <v>46</v>
      </c>
      <c r="AG508" s="108" t="s">
        <v>46</v>
      </c>
    </row>
    <row r="509" spans="1:42">
      <c r="A509" s="108" t="s">
        <v>57</v>
      </c>
      <c r="B509" s="108">
        <v>1986</v>
      </c>
      <c r="C509" s="110" t="s">
        <v>58</v>
      </c>
      <c r="D509" s="108" t="s">
        <v>4537</v>
      </c>
      <c r="E509" s="108"/>
      <c r="F509" s="108"/>
      <c r="G509" s="117"/>
      <c r="H509" s="117"/>
      <c r="I509" s="117"/>
      <c r="J509" s="117"/>
      <c r="K509" s="117"/>
      <c r="L509" s="108"/>
      <c r="M509" s="108"/>
      <c r="N509" s="108">
        <v>61</v>
      </c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42">
      <c r="A510" s="108" t="s">
        <v>57</v>
      </c>
      <c r="B510" s="108">
        <v>1986</v>
      </c>
      <c r="C510" s="110" t="s">
        <v>58</v>
      </c>
      <c r="D510" s="108" t="s">
        <v>4537</v>
      </c>
      <c r="E510" s="108"/>
      <c r="F510" s="108"/>
      <c r="G510" s="117"/>
      <c r="H510" s="117"/>
      <c r="I510" s="117"/>
      <c r="J510" s="117"/>
      <c r="K510" s="117"/>
      <c r="L510" s="108"/>
      <c r="M510" s="108"/>
      <c r="N510" s="108">
        <v>87</v>
      </c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42" ht="16" customHeight="1">
      <c r="A511" s="109" t="s">
        <v>57</v>
      </c>
      <c r="B511" s="109">
        <v>1986</v>
      </c>
      <c r="C511" s="110" t="s">
        <v>58</v>
      </c>
      <c r="D511" s="108" t="s">
        <v>4537</v>
      </c>
      <c r="E511" s="109" t="s">
        <v>63</v>
      </c>
      <c r="G511" s="117" t="s">
        <v>46</v>
      </c>
      <c r="H511" s="117" t="s">
        <v>46</v>
      </c>
      <c r="I511" s="117" t="s">
        <v>46</v>
      </c>
      <c r="J511" s="117" t="s">
        <v>46</v>
      </c>
      <c r="K511" s="117" t="s">
        <v>46</v>
      </c>
      <c r="L511" s="108" t="s">
        <v>46</v>
      </c>
      <c r="M511" s="108" t="s">
        <v>46</v>
      </c>
      <c r="N511" s="108" t="s">
        <v>46</v>
      </c>
      <c r="O511" s="109">
        <v>61</v>
      </c>
      <c r="P511" s="108" t="s">
        <v>46</v>
      </c>
      <c r="Q511" s="108" t="s">
        <v>46</v>
      </c>
      <c r="R511" s="108" t="s">
        <v>46</v>
      </c>
      <c r="S511" s="108" t="s">
        <v>46</v>
      </c>
      <c r="T511" s="108" t="s">
        <v>46</v>
      </c>
      <c r="U511" s="109">
        <v>61</v>
      </c>
      <c r="V511" s="108" t="s">
        <v>46</v>
      </c>
      <c r="W511" s="108" t="s">
        <v>46</v>
      </c>
      <c r="X511" s="108" t="s">
        <v>46</v>
      </c>
      <c r="Y511" s="108" t="s">
        <v>46</v>
      </c>
      <c r="Z511" s="108" t="s">
        <v>46</v>
      </c>
      <c r="AA511" s="108" t="s">
        <v>46</v>
      </c>
      <c r="AB511" s="108" t="s">
        <v>46</v>
      </c>
      <c r="AC511" s="108" t="s">
        <v>46</v>
      </c>
      <c r="AD511" s="108" t="s">
        <v>46</v>
      </c>
      <c r="AE511" s="108" t="s">
        <v>46</v>
      </c>
      <c r="AF511" s="108" t="s">
        <v>46</v>
      </c>
      <c r="AG511" s="108" t="s">
        <v>46</v>
      </c>
    </row>
    <row r="512" spans="1:42">
      <c r="A512" s="108" t="s">
        <v>199</v>
      </c>
      <c r="B512" s="108">
        <v>2010</v>
      </c>
      <c r="C512" s="108" t="s">
        <v>200</v>
      </c>
      <c r="D512" s="108" t="s">
        <v>4537</v>
      </c>
      <c r="E512" s="108" t="s">
        <v>60</v>
      </c>
      <c r="F512" s="108"/>
      <c r="G512" s="117" t="s">
        <v>46</v>
      </c>
      <c r="H512" s="117" t="s">
        <v>46</v>
      </c>
      <c r="I512" s="117" t="s">
        <v>46</v>
      </c>
      <c r="J512" s="117" t="s">
        <v>46</v>
      </c>
      <c r="K512" s="117" t="s">
        <v>46</v>
      </c>
      <c r="L512" s="108" t="s">
        <v>46</v>
      </c>
      <c r="M512" s="108" t="s">
        <v>46</v>
      </c>
      <c r="N512" s="108" t="s">
        <v>46</v>
      </c>
      <c r="O512" s="108" t="s">
        <v>46</v>
      </c>
      <c r="P512" s="108">
        <v>100</v>
      </c>
      <c r="Q512" s="108" t="s">
        <v>46</v>
      </c>
      <c r="R512" s="108" t="s">
        <v>46</v>
      </c>
      <c r="S512" s="108" t="s">
        <v>46</v>
      </c>
      <c r="T512" s="108" t="s">
        <v>46</v>
      </c>
      <c r="U512" s="108" t="s">
        <v>46</v>
      </c>
      <c r="V512" s="108" t="s">
        <v>46</v>
      </c>
      <c r="W512" s="108" t="s">
        <v>46</v>
      </c>
      <c r="X512" s="108" t="s">
        <v>46</v>
      </c>
      <c r="Y512" s="108" t="s">
        <v>46</v>
      </c>
      <c r="Z512" s="108" t="s">
        <v>46</v>
      </c>
      <c r="AA512" s="108" t="s">
        <v>46</v>
      </c>
      <c r="AB512" s="108" t="s">
        <v>46</v>
      </c>
      <c r="AC512" s="108" t="s">
        <v>46</v>
      </c>
      <c r="AD512" s="108" t="s">
        <v>46</v>
      </c>
      <c r="AE512" s="108" t="s">
        <v>46</v>
      </c>
      <c r="AF512" s="108" t="s">
        <v>46</v>
      </c>
      <c r="AG512" s="108">
        <v>100</v>
      </c>
    </row>
    <row r="513" spans="1:42">
      <c r="A513" s="109" t="s">
        <v>57</v>
      </c>
      <c r="B513" s="109">
        <v>1986</v>
      </c>
      <c r="C513" s="110" t="s">
        <v>58</v>
      </c>
      <c r="D513" s="108" t="s">
        <v>4537</v>
      </c>
      <c r="E513" s="109" t="s">
        <v>63</v>
      </c>
      <c r="G513" s="117" t="s">
        <v>46</v>
      </c>
      <c r="H513" s="117" t="s">
        <v>46</v>
      </c>
      <c r="I513" s="117" t="s">
        <v>46</v>
      </c>
      <c r="J513" s="117" t="s">
        <v>46</v>
      </c>
      <c r="K513" s="118" t="s">
        <v>46</v>
      </c>
      <c r="L513" s="108" t="s">
        <v>46</v>
      </c>
      <c r="M513" s="108" t="s">
        <v>46</v>
      </c>
      <c r="N513" s="108" t="s">
        <v>46</v>
      </c>
      <c r="O513" s="108" t="s">
        <v>46</v>
      </c>
      <c r="P513" s="108" t="s">
        <v>46</v>
      </c>
      <c r="Q513" s="108" t="s">
        <v>46</v>
      </c>
      <c r="R513" s="108" t="s">
        <v>46</v>
      </c>
      <c r="S513" s="108" t="s">
        <v>46</v>
      </c>
      <c r="T513" s="108" t="s">
        <v>46</v>
      </c>
      <c r="U513" s="108" t="s">
        <v>46</v>
      </c>
      <c r="V513" s="108" t="s">
        <v>46</v>
      </c>
      <c r="W513" s="109">
        <v>53</v>
      </c>
      <c r="X513" s="108" t="s">
        <v>46</v>
      </c>
      <c r="Y513" s="108" t="s">
        <v>46</v>
      </c>
      <c r="Z513" s="108" t="s">
        <v>46</v>
      </c>
      <c r="AA513" s="108" t="s">
        <v>46</v>
      </c>
      <c r="AB513" s="108" t="s">
        <v>46</v>
      </c>
      <c r="AC513" s="108" t="s">
        <v>46</v>
      </c>
      <c r="AD513" s="108" t="s">
        <v>46</v>
      </c>
      <c r="AE513" s="108" t="s">
        <v>46</v>
      </c>
      <c r="AF513" s="108" t="s">
        <v>46</v>
      </c>
      <c r="AG513" s="108" t="s">
        <v>46</v>
      </c>
    </row>
    <row r="514" spans="1:42">
      <c r="A514" s="109" t="s">
        <v>57</v>
      </c>
      <c r="B514" s="109">
        <v>1986</v>
      </c>
      <c r="C514" s="110" t="s">
        <v>58</v>
      </c>
      <c r="D514" s="108" t="s">
        <v>4537</v>
      </c>
      <c r="E514" s="109" t="s">
        <v>63</v>
      </c>
      <c r="G514" s="117" t="s">
        <v>46</v>
      </c>
      <c r="H514" s="117" t="s">
        <v>46</v>
      </c>
      <c r="I514" s="117" t="s">
        <v>46</v>
      </c>
      <c r="J514" s="117" t="s">
        <v>46</v>
      </c>
      <c r="K514" s="117" t="s">
        <v>46</v>
      </c>
      <c r="L514" s="108" t="s">
        <v>46</v>
      </c>
      <c r="M514" s="108" t="s">
        <v>46</v>
      </c>
      <c r="N514" s="108" t="s">
        <v>46</v>
      </c>
      <c r="O514" s="108" t="s">
        <v>46</v>
      </c>
      <c r="P514" s="108" t="s">
        <v>46</v>
      </c>
      <c r="Q514" s="108" t="s">
        <v>46</v>
      </c>
      <c r="R514" s="108" t="s">
        <v>46</v>
      </c>
      <c r="S514" s="108" t="s">
        <v>46</v>
      </c>
      <c r="T514" s="108" t="s">
        <v>46</v>
      </c>
      <c r="U514" s="108" t="s">
        <v>46</v>
      </c>
      <c r="V514" s="108" t="s">
        <v>46</v>
      </c>
      <c r="W514" s="109">
        <v>64</v>
      </c>
      <c r="X514" s="108" t="s">
        <v>46</v>
      </c>
      <c r="Y514" s="108" t="s">
        <v>46</v>
      </c>
      <c r="Z514" s="108" t="s">
        <v>46</v>
      </c>
      <c r="AA514" s="108" t="s">
        <v>46</v>
      </c>
      <c r="AB514" s="108" t="s">
        <v>46</v>
      </c>
      <c r="AC514" s="108" t="s">
        <v>46</v>
      </c>
      <c r="AD514" s="108" t="s">
        <v>46</v>
      </c>
      <c r="AE514" s="108" t="s">
        <v>46</v>
      </c>
      <c r="AF514" s="108" t="s">
        <v>46</v>
      </c>
      <c r="AG514" s="108" t="s">
        <v>46</v>
      </c>
    </row>
    <row r="515" spans="1:42">
      <c r="A515" s="109" t="s">
        <v>57</v>
      </c>
      <c r="B515" s="109">
        <v>1986</v>
      </c>
      <c r="C515" s="110" t="s">
        <v>58</v>
      </c>
      <c r="D515" s="108" t="s">
        <v>4537</v>
      </c>
      <c r="E515" s="109" t="s">
        <v>529</v>
      </c>
      <c r="G515" s="117" t="s">
        <v>46</v>
      </c>
      <c r="H515" s="117" t="s">
        <v>46</v>
      </c>
      <c r="I515" s="117" t="s">
        <v>46</v>
      </c>
      <c r="J515" s="117" t="s">
        <v>46</v>
      </c>
      <c r="K515" s="117" t="s">
        <v>46</v>
      </c>
      <c r="L515" s="108" t="s">
        <v>46</v>
      </c>
      <c r="M515" s="108" t="s">
        <v>46</v>
      </c>
      <c r="N515" s="108" t="s">
        <v>46</v>
      </c>
      <c r="O515" s="108" t="s">
        <v>46</v>
      </c>
      <c r="P515" s="108" t="s">
        <v>46</v>
      </c>
      <c r="Q515" s="108" t="s">
        <v>46</v>
      </c>
      <c r="R515" s="108" t="s">
        <v>46</v>
      </c>
      <c r="S515" s="108" t="s">
        <v>46</v>
      </c>
      <c r="T515" s="108" t="s">
        <v>46</v>
      </c>
      <c r="U515" s="108" t="s">
        <v>46</v>
      </c>
      <c r="V515" s="108" t="s">
        <v>46</v>
      </c>
      <c r="W515" s="109">
        <v>95</v>
      </c>
      <c r="X515" s="108" t="s">
        <v>46</v>
      </c>
      <c r="Y515" s="108" t="s">
        <v>46</v>
      </c>
      <c r="Z515" s="108" t="s">
        <v>46</v>
      </c>
      <c r="AA515" s="108" t="s">
        <v>46</v>
      </c>
      <c r="AB515" s="108" t="s">
        <v>46</v>
      </c>
      <c r="AC515" s="108" t="s">
        <v>46</v>
      </c>
      <c r="AD515" s="108" t="s">
        <v>46</v>
      </c>
      <c r="AE515" s="108" t="s">
        <v>46</v>
      </c>
      <c r="AF515" s="108" t="s">
        <v>46</v>
      </c>
      <c r="AG515" s="108" t="s">
        <v>46</v>
      </c>
    </row>
    <row r="516" spans="1:42" s="127" customFormat="1">
      <c r="C516" s="128"/>
      <c r="D516" s="108" t="s">
        <v>4537</v>
      </c>
      <c r="F516" s="127" t="s">
        <v>52</v>
      </c>
      <c r="G516" s="129"/>
      <c r="H516" s="129"/>
      <c r="I516" s="129"/>
      <c r="J516" s="129"/>
      <c r="K516" s="129"/>
      <c r="L516" s="129"/>
      <c r="M516" s="129"/>
      <c r="N516" s="129">
        <f>AVERAGE(N506:N515)</f>
        <v>56.666666666666664</v>
      </c>
      <c r="O516" s="129">
        <f t="shared" ref="O516:AG516" si="56">AVERAGE(O506:O515)</f>
        <v>57</v>
      </c>
      <c r="P516" s="129">
        <f t="shared" si="56"/>
        <v>100</v>
      </c>
      <c r="Q516" s="129">
        <f t="shared" si="56"/>
        <v>95</v>
      </c>
      <c r="R516" s="129" t="e">
        <f t="shared" si="56"/>
        <v>#DIV/0!</v>
      </c>
      <c r="S516" s="129" t="e">
        <f t="shared" si="56"/>
        <v>#DIV/0!</v>
      </c>
      <c r="T516" s="129" t="e">
        <f t="shared" si="56"/>
        <v>#DIV/0!</v>
      </c>
      <c r="U516" s="129">
        <f t="shared" si="56"/>
        <v>61</v>
      </c>
      <c r="V516" s="129" t="e">
        <f t="shared" si="56"/>
        <v>#DIV/0!</v>
      </c>
      <c r="W516" s="129">
        <f t="shared" si="56"/>
        <v>70.666666666666671</v>
      </c>
      <c r="X516" s="129">
        <f t="shared" si="56"/>
        <v>87</v>
      </c>
      <c r="Y516" s="129">
        <f t="shared" si="56"/>
        <v>53</v>
      </c>
      <c r="Z516" s="129">
        <f t="shared" si="56"/>
        <v>64</v>
      </c>
      <c r="AA516" s="129">
        <f t="shared" si="56"/>
        <v>77</v>
      </c>
      <c r="AB516" s="129" t="e">
        <f t="shared" si="56"/>
        <v>#DIV/0!</v>
      </c>
      <c r="AC516" s="129" t="e">
        <f t="shared" si="56"/>
        <v>#DIV/0!</v>
      </c>
      <c r="AD516" s="129" t="e">
        <f t="shared" si="56"/>
        <v>#DIV/0!</v>
      </c>
      <c r="AE516" s="129" t="e">
        <f t="shared" si="56"/>
        <v>#DIV/0!</v>
      </c>
      <c r="AF516" s="129" t="e">
        <f t="shared" si="56"/>
        <v>#DIV/0!</v>
      </c>
      <c r="AG516" s="129">
        <f t="shared" si="56"/>
        <v>100</v>
      </c>
    </row>
    <row r="517" spans="1:42" s="127" customFormat="1">
      <c r="C517" s="128"/>
      <c r="D517" s="108" t="s">
        <v>4537</v>
      </c>
      <c r="F517" s="127" t="s">
        <v>53</v>
      </c>
      <c r="G517" s="129"/>
      <c r="H517" s="129"/>
      <c r="I517" s="129"/>
      <c r="J517" s="129"/>
      <c r="K517" s="129"/>
      <c r="L517" s="129"/>
      <c r="M517" s="129"/>
      <c r="N517" s="129">
        <f>STDEV((N506:N515))</f>
        <v>32.715949219506577</v>
      </c>
      <c r="O517" s="129">
        <f t="shared" ref="O517:AG517" si="57">STDEV((O506:O515))</f>
        <v>5.6568542494923806</v>
      </c>
      <c r="P517" s="129" t="e">
        <f t="shared" si="57"/>
        <v>#DIV/0!</v>
      </c>
      <c r="Q517" s="129" t="e">
        <f t="shared" si="57"/>
        <v>#DIV/0!</v>
      </c>
      <c r="R517" s="129" t="e">
        <f t="shared" si="57"/>
        <v>#DIV/0!</v>
      </c>
      <c r="S517" s="129" t="e">
        <f t="shared" si="57"/>
        <v>#DIV/0!</v>
      </c>
      <c r="T517" s="129" t="e">
        <f t="shared" si="57"/>
        <v>#DIV/0!</v>
      </c>
      <c r="U517" s="129" t="e">
        <f t="shared" si="57"/>
        <v>#DIV/0!</v>
      </c>
      <c r="V517" s="129" t="e">
        <f t="shared" si="57"/>
        <v>#DIV/0!</v>
      </c>
      <c r="W517" s="129">
        <f t="shared" si="57"/>
        <v>21.779194965226171</v>
      </c>
      <c r="X517" s="129" t="e">
        <f t="shared" si="57"/>
        <v>#DIV/0!</v>
      </c>
      <c r="Y517" s="129" t="e">
        <f t="shared" si="57"/>
        <v>#DIV/0!</v>
      </c>
      <c r="Z517" s="129" t="e">
        <f t="shared" si="57"/>
        <v>#DIV/0!</v>
      </c>
      <c r="AA517" s="129" t="e">
        <f t="shared" si="57"/>
        <v>#DIV/0!</v>
      </c>
      <c r="AB517" s="129" t="e">
        <f t="shared" si="57"/>
        <v>#DIV/0!</v>
      </c>
      <c r="AC517" s="129" t="e">
        <f t="shared" si="57"/>
        <v>#DIV/0!</v>
      </c>
      <c r="AD517" s="129" t="e">
        <f t="shared" si="57"/>
        <v>#DIV/0!</v>
      </c>
      <c r="AE517" s="129" t="e">
        <f t="shared" si="57"/>
        <v>#DIV/0!</v>
      </c>
      <c r="AF517" s="129" t="e">
        <f t="shared" si="57"/>
        <v>#DIV/0!</v>
      </c>
      <c r="AG517" s="129" t="e">
        <f t="shared" si="57"/>
        <v>#DIV/0!</v>
      </c>
    </row>
    <row r="518" spans="1:42" s="127" customFormat="1">
      <c r="C518" s="128"/>
      <c r="D518" s="108" t="s">
        <v>4537</v>
      </c>
      <c r="F518" s="127" t="s">
        <v>55</v>
      </c>
      <c r="G518" s="129"/>
      <c r="H518" s="129"/>
      <c r="I518" s="129"/>
      <c r="J518" s="129"/>
      <c r="K518" s="129"/>
      <c r="L518" s="129"/>
      <c r="M518" s="129"/>
      <c r="N518" s="155">
        <f>AI518</f>
        <v>0.34319181616706218</v>
      </c>
      <c r="O518" s="155">
        <f>AN518-AI518</f>
        <v>0.18785578734778308</v>
      </c>
      <c r="P518" s="129"/>
      <c r="Q518" s="129"/>
      <c r="R518" s="129"/>
      <c r="S518" s="129"/>
      <c r="T518" s="129"/>
      <c r="U518" s="129"/>
      <c r="V518" s="155">
        <f>AK518-AI518</f>
        <v>0.18466849748795255</v>
      </c>
      <c r="X518" s="129"/>
      <c r="Y518" s="129"/>
      <c r="Z518" s="129"/>
      <c r="AA518" s="129"/>
      <c r="AB518" s="129"/>
      <c r="AC518" s="129"/>
      <c r="AD518" s="129"/>
      <c r="AE518" s="129"/>
      <c r="AF518" s="129"/>
      <c r="AG518" s="129"/>
      <c r="AH518" s="144">
        <v>13346</v>
      </c>
      <c r="AI518" s="135">
        <v>0.34319181616706218</v>
      </c>
      <c r="AJ518" s="135">
        <v>0.17394295549004579</v>
      </c>
      <c r="AK518" s="135">
        <v>0.52786031365501473</v>
      </c>
      <c r="AL518" s="135">
        <v>0.47213968634497738</v>
      </c>
      <c r="AM518" s="135">
        <v>0.18141989259699937</v>
      </c>
      <c r="AN518" s="135">
        <v>0.53104760351484526</v>
      </c>
      <c r="AO518" s="135">
        <v>0.46895239648515696</v>
      </c>
      <c r="AP518" s="136">
        <f>IF(ISERROR(INDEX([1]biowin!$J:$J,MATCH(#REF!,[1]biowin!$A:$A,0))),-1,INDEX([1]biowin!$J:$J,MATCH(#REF!,[1]biowin!$A:$A,0)))</f>
        <v>-1</v>
      </c>
    </row>
    <row r="519" spans="1:42" s="127" customFormat="1">
      <c r="C519" s="128"/>
      <c r="D519" s="108" t="s">
        <v>4537</v>
      </c>
      <c r="F519" s="127" t="s">
        <v>56</v>
      </c>
      <c r="G519" s="129"/>
      <c r="H519" s="129"/>
      <c r="I519" s="129"/>
      <c r="J519" s="129"/>
      <c r="K519" s="129"/>
      <c r="L519" s="129"/>
      <c r="M519" s="129"/>
      <c r="N519" s="129">
        <f>N516</f>
        <v>56.666666666666664</v>
      </c>
      <c r="O519" s="129">
        <f>O516</f>
        <v>57</v>
      </c>
      <c r="P519" s="129"/>
      <c r="Q519" s="129"/>
      <c r="R519" s="129"/>
      <c r="S519" s="129"/>
      <c r="T519" s="129"/>
      <c r="U519" s="129"/>
      <c r="V519" s="129">
        <f>O519</f>
        <v>57</v>
      </c>
      <c r="W519" s="129">
        <f>V519</f>
        <v>57</v>
      </c>
      <c r="X519" s="129"/>
      <c r="Y519" s="129"/>
      <c r="Z519" s="129"/>
      <c r="AA519" s="129"/>
      <c r="AB519" s="129"/>
      <c r="AC519" s="129"/>
      <c r="AD519" s="129"/>
      <c r="AE519" s="129"/>
      <c r="AF519" s="129"/>
      <c r="AG519" s="129"/>
      <c r="AH519" s="144"/>
      <c r="AI519" s="135"/>
      <c r="AJ519" s="135"/>
      <c r="AK519" s="135"/>
      <c r="AL519" s="135"/>
      <c r="AM519" s="135"/>
      <c r="AN519" s="135"/>
      <c r="AO519" s="135"/>
      <c r="AP519" s="136"/>
    </row>
    <row r="520" spans="1:42">
      <c r="A520" s="109" t="s">
        <v>532</v>
      </c>
      <c r="B520" s="109">
        <v>2006</v>
      </c>
      <c r="C520" s="110" t="s">
        <v>533</v>
      </c>
      <c r="D520" s="109" t="s">
        <v>4538</v>
      </c>
      <c r="E520" s="109" t="s">
        <v>45</v>
      </c>
      <c r="G520" s="117" t="s">
        <v>46</v>
      </c>
      <c r="H520" s="117" t="s">
        <v>46</v>
      </c>
      <c r="I520" s="117" t="s">
        <v>46</v>
      </c>
      <c r="J520" s="117" t="s">
        <v>46</v>
      </c>
      <c r="K520" s="118" t="s">
        <v>46</v>
      </c>
      <c r="L520" s="108" t="s">
        <v>46</v>
      </c>
      <c r="M520" s="108" t="s">
        <v>46</v>
      </c>
      <c r="N520" s="108" t="s">
        <v>46</v>
      </c>
      <c r="O520" s="108" t="s">
        <v>46</v>
      </c>
      <c r="P520" s="108" t="s">
        <v>46</v>
      </c>
      <c r="Q520" s="108" t="s">
        <v>46</v>
      </c>
      <c r="R520" s="108" t="s">
        <v>46</v>
      </c>
      <c r="S520" s="108" t="s">
        <v>46</v>
      </c>
      <c r="T520" s="108" t="s">
        <v>46</v>
      </c>
      <c r="U520" s="108" t="s">
        <v>46</v>
      </c>
      <c r="V520" s="108" t="s">
        <v>46</v>
      </c>
      <c r="W520" s="108" t="s">
        <v>46</v>
      </c>
      <c r="X520" s="108" t="s">
        <v>46</v>
      </c>
      <c r="Y520" s="108" t="s">
        <v>46</v>
      </c>
      <c r="Z520" s="108" t="s">
        <v>46</v>
      </c>
      <c r="AA520" s="108" t="s">
        <v>46</v>
      </c>
      <c r="AB520" s="108" t="s">
        <v>46</v>
      </c>
      <c r="AC520" s="108" t="s">
        <v>46</v>
      </c>
      <c r="AD520" s="108" t="s">
        <v>46</v>
      </c>
      <c r="AE520" s="108" t="s">
        <v>46</v>
      </c>
      <c r="AF520" s="109">
        <v>95</v>
      </c>
      <c r="AG520" s="108" t="s">
        <v>46</v>
      </c>
    </row>
    <row r="521" spans="1:42">
      <c r="A521" s="109" t="s">
        <v>535</v>
      </c>
      <c r="B521" s="109">
        <v>2015</v>
      </c>
      <c r="C521" s="109" t="s">
        <v>536</v>
      </c>
      <c r="D521" s="109" t="s">
        <v>4538</v>
      </c>
      <c r="E521" s="109" t="s">
        <v>45</v>
      </c>
      <c r="G521" s="117" t="s">
        <v>46</v>
      </c>
      <c r="H521" s="117" t="s">
        <v>46</v>
      </c>
      <c r="I521" s="117" t="s">
        <v>46</v>
      </c>
      <c r="J521" s="117" t="s">
        <v>46</v>
      </c>
      <c r="K521" s="117" t="s">
        <v>46</v>
      </c>
      <c r="L521" s="108" t="s">
        <v>46</v>
      </c>
      <c r="M521" s="108" t="s">
        <v>46</v>
      </c>
      <c r="N521" s="108" t="s">
        <v>46</v>
      </c>
      <c r="O521" s="108" t="s">
        <v>46</v>
      </c>
      <c r="P521" s="108" t="s">
        <v>46</v>
      </c>
      <c r="Q521" s="108" t="s">
        <v>46</v>
      </c>
      <c r="R521" s="108" t="s">
        <v>46</v>
      </c>
      <c r="S521" s="108" t="s">
        <v>46</v>
      </c>
      <c r="T521" s="108" t="s">
        <v>46</v>
      </c>
      <c r="U521" s="108" t="s">
        <v>46</v>
      </c>
      <c r="V521" s="108" t="s">
        <v>46</v>
      </c>
      <c r="W521" s="108" t="s">
        <v>46</v>
      </c>
      <c r="X521" s="108" t="s">
        <v>46</v>
      </c>
      <c r="Y521" s="108" t="s">
        <v>46</v>
      </c>
      <c r="Z521" s="108" t="s">
        <v>46</v>
      </c>
      <c r="AA521" s="108" t="s">
        <v>46</v>
      </c>
      <c r="AB521" s="108" t="s">
        <v>46</v>
      </c>
      <c r="AC521" s="108" t="s">
        <v>46</v>
      </c>
      <c r="AD521" s="108" t="s">
        <v>46</v>
      </c>
      <c r="AE521" s="108" t="s">
        <v>46</v>
      </c>
      <c r="AF521" s="109">
        <v>90</v>
      </c>
      <c r="AG521" s="108" t="s">
        <v>46</v>
      </c>
    </row>
    <row r="522" spans="1:42" s="127" customFormat="1">
      <c r="D522" s="109" t="s">
        <v>4538</v>
      </c>
      <c r="F522" s="127" t="s">
        <v>52</v>
      </c>
      <c r="G522" s="129"/>
      <c r="H522" s="129"/>
      <c r="I522" s="129"/>
      <c r="J522" s="129"/>
      <c r="K522" s="129"/>
      <c r="L522" s="129"/>
      <c r="M522" s="129"/>
      <c r="N522" s="129" t="e">
        <f>AVERAGE(N520:N521)</f>
        <v>#DIV/0!</v>
      </c>
      <c r="O522" s="129" t="e">
        <f t="shared" ref="O522:AG522" si="58">AVERAGE(O520:O521)</f>
        <v>#DIV/0!</v>
      </c>
      <c r="P522" s="129" t="e">
        <f t="shared" si="58"/>
        <v>#DIV/0!</v>
      </c>
      <c r="Q522" s="129" t="e">
        <f t="shared" si="58"/>
        <v>#DIV/0!</v>
      </c>
      <c r="R522" s="129" t="e">
        <f t="shared" si="58"/>
        <v>#DIV/0!</v>
      </c>
      <c r="S522" s="129" t="e">
        <f t="shared" si="58"/>
        <v>#DIV/0!</v>
      </c>
      <c r="T522" s="129" t="e">
        <f t="shared" si="58"/>
        <v>#DIV/0!</v>
      </c>
      <c r="U522" s="129" t="e">
        <f t="shared" si="58"/>
        <v>#DIV/0!</v>
      </c>
      <c r="V522" s="129" t="e">
        <f t="shared" si="58"/>
        <v>#DIV/0!</v>
      </c>
      <c r="W522" s="129" t="e">
        <f t="shared" si="58"/>
        <v>#DIV/0!</v>
      </c>
      <c r="X522" s="129" t="e">
        <f t="shared" si="58"/>
        <v>#DIV/0!</v>
      </c>
      <c r="Y522" s="129" t="e">
        <f t="shared" si="58"/>
        <v>#DIV/0!</v>
      </c>
      <c r="Z522" s="129" t="e">
        <f t="shared" si="58"/>
        <v>#DIV/0!</v>
      </c>
      <c r="AA522" s="129" t="e">
        <f t="shared" si="58"/>
        <v>#DIV/0!</v>
      </c>
      <c r="AB522" s="129" t="e">
        <f t="shared" si="58"/>
        <v>#DIV/0!</v>
      </c>
      <c r="AC522" s="129" t="e">
        <f t="shared" si="58"/>
        <v>#DIV/0!</v>
      </c>
      <c r="AD522" s="129" t="e">
        <f t="shared" si="58"/>
        <v>#DIV/0!</v>
      </c>
      <c r="AE522" s="129" t="e">
        <f t="shared" si="58"/>
        <v>#DIV/0!</v>
      </c>
      <c r="AF522" s="129">
        <f t="shared" si="58"/>
        <v>92.5</v>
      </c>
      <c r="AG522" s="129" t="e">
        <f t="shared" si="58"/>
        <v>#DIV/0!</v>
      </c>
    </row>
    <row r="523" spans="1:42" s="127" customFormat="1">
      <c r="D523" s="109" t="s">
        <v>4538</v>
      </c>
      <c r="F523" s="127" t="s">
        <v>53</v>
      </c>
      <c r="G523" s="129"/>
      <c r="H523" s="129"/>
      <c r="I523" s="129"/>
      <c r="J523" s="129"/>
      <c r="K523" s="129"/>
      <c r="L523" s="129"/>
      <c r="M523" s="129"/>
      <c r="N523" s="129" t="e">
        <f>STDEV((N520:N521))</f>
        <v>#DIV/0!</v>
      </c>
      <c r="O523" s="129" t="e">
        <f t="shared" ref="O523:AG523" si="59">STDEV((O520:O521))</f>
        <v>#DIV/0!</v>
      </c>
      <c r="P523" s="129" t="e">
        <f t="shared" si="59"/>
        <v>#DIV/0!</v>
      </c>
      <c r="Q523" s="129" t="e">
        <f t="shared" si="59"/>
        <v>#DIV/0!</v>
      </c>
      <c r="R523" s="129" t="e">
        <f t="shared" si="59"/>
        <v>#DIV/0!</v>
      </c>
      <c r="S523" s="129" t="e">
        <f t="shared" si="59"/>
        <v>#DIV/0!</v>
      </c>
      <c r="T523" s="129" t="e">
        <f t="shared" si="59"/>
        <v>#DIV/0!</v>
      </c>
      <c r="U523" s="129" t="e">
        <f t="shared" si="59"/>
        <v>#DIV/0!</v>
      </c>
      <c r="V523" s="129" t="e">
        <f t="shared" si="59"/>
        <v>#DIV/0!</v>
      </c>
      <c r="W523" s="129" t="e">
        <f t="shared" si="59"/>
        <v>#DIV/0!</v>
      </c>
      <c r="X523" s="129" t="e">
        <f t="shared" si="59"/>
        <v>#DIV/0!</v>
      </c>
      <c r="Y523" s="129" t="e">
        <f t="shared" si="59"/>
        <v>#DIV/0!</v>
      </c>
      <c r="Z523" s="129" t="e">
        <f t="shared" si="59"/>
        <v>#DIV/0!</v>
      </c>
      <c r="AA523" s="129" t="e">
        <f t="shared" si="59"/>
        <v>#DIV/0!</v>
      </c>
      <c r="AB523" s="129" t="e">
        <f t="shared" si="59"/>
        <v>#DIV/0!</v>
      </c>
      <c r="AC523" s="129" t="e">
        <f t="shared" si="59"/>
        <v>#DIV/0!</v>
      </c>
      <c r="AD523" s="129" t="e">
        <f t="shared" si="59"/>
        <v>#DIV/0!</v>
      </c>
      <c r="AE523" s="129" t="e">
        <f t="shared" si="59"/>
        <v>#DIV/0!</v>
      </c>
      <c r="AF523" s="129">
        <f t="shared" si="59"/>
        <v>3.5355339059327378</v>
      </c>
      <c r="AG523" s="129" t="e">
        <f t="shared" si="59"/>
        <v>#DIV/0!</v>
      </c>
    </row>
    <row r="524" spans="1:42" s="127" customFormat="1">
      <c r="D524" s="109" t="s">
        <v>4538</v>
      </c>
      <c r="F524" s="127" t="s">
        <v>55</v>
      </c>
      <c r="G524" s="129"/>
      <c r="H524" s="129"/>
      <c r="I524" s="129"/>
      <c r="J524" s="129"/>
      <c r="K524" s="129"/>
      <c r="L524" s="129"/>
      <c r="M524" s="129"/>
      <c r="N524" s="155">
        <f>AI524</f>
        <v>0</v>
      </c>
      <c r="O524" s="155"/>
      <c r="P524" s="129"/>
      <c r="Q524" s="129"/>
      <c r="R524" s="129"/>
      <c r="S524" s="129"/>
      <c r="T524" s="129"/>
      <c r="U524" s="129"/>
      <c r="V524" s="155"/>
      <c r="W524" s="129"/>
      <c r="X524" s="129"/>
      <c r="Y524" s="129"/>
      <c r="Z524" s="129"/>
      <c r="AA524" s="129"/>
      <c r="AB524" s="129"/>
      <c r="AC524" s="129"/>
      <c r="AD524" s="129"/>
      <c r="AE524" s="129"/>
      <c r="AG524" s="129"/>
      <c r="AH524" s="144">
        <v>110000</v>
      </c>
      <c r="AI524" s="135"/>
      <c r="AJ524" s="135"/>
      <c r="AK524" s="135"/>
      <c r="AL524" s="135"/>
      <c r="AM524" s="135"/>
      <c r="AN524" s="135"/>
      <c r="AO524" s="135"/>
      <c r="AP524" s="136">
        <f>IF(ISERROR(INDEX([1]biowin!$J:$J,MATCH(#REF!,[1]biowin!$A:$A,0))),-1,INDEX([1]biowin!$J:$J,MATCH(#REF!,[1]biowin!$A:$A,0)))</f>
        <v>-1</v>
      </c>
    </row>
    <row r="525" spans="1:42" s="127" customFormat="1">
      <c r="D525" s="109" t="s">
        <v>4538</v>
      </c>
      <c r="F525" s="127" t="s">
        <v>56</v>
      </c>
      <c r="G525" s="129"/>
      <c r="H525" s="129"/>
      <c r="I525" s="129"/>
      <c r="J525" s="129"/>
      <c r="K525" s="129"/>
      <c r="L525" s="129"/>
      <c r="M525" s="129"/>
      <c r="N525" s="157"/>
      <c r="O525" s="157"/>
      <c r="P525" s="156"/>
      <c r="Q525" s="156"/>
      <c r="R525" s="156"/>
      <c r="S525" s="156"/>
      <c r="T525" s="156"/>
      <c r="U525" s="156"/>
      <c r="V525" s="157"/>
      <c r="W525" s="156"/>
      <c r="X525" s="129"/>
      <c r="Y525" s="129"/>
      <c r="Z525" s="129"/>
      <c r="AA525" s="129"/>
      <c r="AB525" s="129"/>
      <c r="AC525" s="129"/>
      <c r="AD525" s="129"/>
      <c r="AE525" s="129"/>
      <c r="AG525" s="129"/>
      <c r="AH525" s="144"/>
      <c r="AI525" s="135"/>
      <c r="AJ525" s="135"/>
      <c r="AK525" s="135"/>
      <c r="AL525" s="135"/>
      <c r="AM525" s="135"/>
      <c r="AN525" s="135"/>
      <c r="AO525" s="135"/>
      <c r="AP525" s="136"/>
    </row>
    <row r="526" spans="1:42">
      <c r="A526" s="108" t="s">
        <v>57</v>
      </c>
      <c r="B526" s="108">
        <v>1986</v>
      </c>
      <c r="C526" s="110" t="s">
        <v>58</v>
      </c>
      <c r="D526" s="108" t="s">
        <v>540</v>
      </c>
      <c r="E526" s="108" t="s">
        <v>60</v>
      </c>
      <c r="F526" s="108"/>
      <c r="G526" s="117" t="s">
        <v>83</v>
      </c>
      <c r="H526" s="117" t="s">
        <v>83</v>
      </c>
      <c r="I526" s="117" t="s">
        <v>83</v>
      </c>
      <c r="J526" s="117" t="s">
        <v>83</v>
      </c>
      <c r="K526" s="117" t="s">
        <v>83</v>
      </c>
      <c r="L526" s="108" t="s">
        <v>83</v>
      </c>
      <c r="M526" s="108" t="s">
        <v>83</v>
      </c>
      <c r="N526" s="108" t="s">
        <v>538</v>
      </c>
      <c r="O526" s="108">
        <v>53</v>
      </c>
      <c r="P526" s="108" t="s">
        <v>539</v>
      </c>
      <c r="Q526" s="108">
        <v>65</v>
      </c>
      <c r="R526" s="108" t="s">
        <v>83</v>
      </c>
      <c r="S526" s="108">
        <v>32</v>
      </c>
      <c r="T526" s="108" t="s">
        <v>83</v>
      </c>
      <c r="U526" s="108" t="s">
        <v>83</v>
      </c>
      <c r="V526" s="108" t="s">
        <v>83</v>
      </c>
      <c r="W526" s="108" t="s">
        <v>83</v>
      </c>
      <c r="X526" s="108">
        <v>64</v>
      </c>
      <c r="Y526" s="108">
        <v>53</v>
      </c>
      <c r="Z526" s="108">
        <v>66</v>
      </c>
      <c r="AA526" s="108">
        <v>62</v>
      </c>
      <c r="AB526" s="108" t="s">
        <v>83</v>
      </c>
      <c r="AC526" s="108" t="s">
        <v>83</v>
      </c>
      <c r="AD526" s="108" t="s">
        <v>83</v>
      </c>
      <c r="AE526" s="108" t="s">
        <v>83</v>
      </c>
      <c r="AF526" s="108" t="s">
        <v>83</v>
      </c>
      <c r="AG526" s="108" t="s">
        <v>83</v>
      </c>
    </row>
    <row r="527" spans="1:42">
      <c r="A527" s="109" t="s">
        <v>76</v>
      </c>
      <c r="B527" s="109">
        <v>2004</v>
      </c>
      <c r="C527" s="109" t="s">
        <v>77</v>
      </c>
      <c r="D527" s="108" t="s">
        <v>540</v>
      </c>
      <c r="E527" s="108" t="s">
        <v>46</v>
      </c>
      <c r="F527" s="108"/>
      <c r="G527" s="117" t="s">
        <v>46</v>
      </c>
      <c r="H527" s="117" t="s">
        <v>46</v>
      </c>
      <c r="I527" s="117" t="s">
        <v>46</v>
      </c>
      <c r="J527" s="117" t="s">
        <v>46</v>
      </c>
      <c r="K527" s="117" t="s">
        <v>46</v>
      </c>
      <c r="L527" s="108" t="s">
        <v>46</v>
      </c>
      <c r="M527" s="108" t="s">
        <v>46</v>
      </c>
      <c r="N527" s="108" t="s">
        <v>46</v>
      </c>
      <c r="O527" s="108" t="s">
        <v>46</v>
      </c>
      <c r="P527" s="108" t="s">
        <v>46</v>
      </c>
      <c r="Q527" s="108" t="s">
        <v>46</v>
      </c>
      <c r="R527" s="108" t="s">
        <v>46</v>
      </c>
      <c r="S527" s="108" t="s">
        <v>46</v>
      </c>
      <c r="T527" s="108" t="s">
        <v>46</v>
      </c>
      <c r="U527" s="108" t="s">
        <v>46</v>
      </c>
      <c r="V527" s="108" t="s">
        <v>46</v>
      </c>
      <c r="W527" s="108" t="s">
        <v>46</v>
      </c>
      <c r="X527" s="108" t="s">
        <v>46</v>
      </c>
      <c r="Y527" s="108" t="s">
        <v>46</v>
      </c>
      <c r="Z527" s="108" t="s">
        <v>46</v>
      </c>
      <c r="AA527" s="108" t="s">
        <v>46</v>
      </c>
      <c r="AB527" s="108" t="s">
        <v>46</v>
      </c>
      <c r="AC527" s="109">
        <v>48</v>
      </c>
      <c r="AD527" s="108" t="s">
        <v>46</v>
      </c>
      <c r="AE527" s="108" t="s">
        <v>46</v>
      </c>
      <c r="AF527" s="108" t="s">
        <v>46</v>
      </c>
      <c r="AG527" s="108" t="s">
        <v>46</v>
      </c>
    </row>
    <row r="528" spans="1:42">
      <c r="A528" s="109" t="s">
        <v>76</v>
      </c>
      <c r="B528" s="109">
        <v>2004</v>
      </c>
      <c r="C528" s="109" t="s">
        <v>77</v>
      </c>
      <c r="D528" s="108" t="s">
        <v>540</v>
      </c>
      <c r="E528" s="108" t="s">
        <v>46</v>
      </c>
      <c r="F528" s="108"/>
      <c r="G528" s="117" t="s">
        <v>46</v>
      </c>
      <c r="H528" s="117" t="s">
        <v>46</v>
      </c>
      <c r="I528" s="117" t="s">
        <v>46</v>
      </c>
      <c r="J528" s="117" t="s">
        <v>46</v>
      </c>
      <c r="K528" s="117" t="s">
        <v>46</v>
      </c>
      <c r="L528" s="108" t="s">
        <v>46</v>
      </c>
      <c r="M528" s="108" t="s">
        <v>46</v>
      </c>
      <c r="N528" s="108" t="s">
        <v>46</v>
      </c>
      <c r="O528" s="108" t="s">
        <v>46</v>
      </c>
      <c r="P528" s="108" t="s">
        <v>46</v>
      </c>
      <c r="Q528" s="108" t="s">
        <v>46</v>
      </c>
      <c r="R528" s="108" t="s">
        <v>46</v>
      </c>
      <c r="S528" s="108" t="s">
        <v>46</v>
      </c>
      <c r="T528" s="108" t="s">
        <v>46</v>
      </c>
      <c r="U528" s="108" t="s">
        <v>46</v>
      </c>
      <c r="V528" s="108" t="s">
        <v>46</v>
      </c>
      <c r="W528" s="108" t="s">
        <v>46</v>
      </c>
      <c r="X528" s="108" t="s">
        <v>46</v>
      </c>
      <c r="Y528" s="108" t="s">
        <v>46</v>
      </c>
      <c r="Z528" s="108" t="s">
        <v>46</v>
      </c>
      <c r="AA528" s="108" t="s">
        <v>46</v>
      </c>
      <c r="AB528" s="108" t="s">
        <v>46</v>
      </c>
      <c r="AC528" s="109">
        <v>86</v>
      </c>
      <c r="AD528" s="108" t="s">
        <v>46</v>
      </c>
      <c r="AE528" s="108" t="s">
        <v>46</v>
      </c>
      <c r="AF528" s="108" t="s">
        <v>46</v>
      </c>
      <c r="AG528" s="108" t="s">
        <v>46</v>
      </c>
    </row>
    <row r="529" spans="1:42">
      <c r="A529" s="109" t="s">
        <v>76</v>
      </c>
      <c r="B529" s="109">
        <v>2004</v>
      </c>
      <c r="C529" s="109" t="s">
        <v>77</v>
      </c>
      <c r="D529" s="108" t="s">
        <v>540</v>
      </c>
      <c r="E529" s="108" t="s">
        <v>46</v>
      </c>
      <c r="F529" s="108"/>
      <c r="G529" s="117" t="s">
        <v>46</v>
      </c>
      <c r="H529" s="117" t="s">
        <v>46</v>
      </c>
      <c r="I529" s="117" t="s">
        <v>46</v>
      </c>
      <c r="J529" s="117" t="s">
        <v>46</v>
      </c>
      <c r="K529" s="117" t="s">
        <v>46</v>
      </c>
      <c r="L529" s="108" t="s">
        <v>46</v>
      </c>
      <c r="M529" s="108" t="s">
        <v>46</v>
      </c>
      <c r="N529" s="108" t="s">
        <v>46</v>
      </c>
      <c r="O529" s="108" t="s">
        <v>46</v>
      </c>
      <c r="P529" s="108" t="s">
        <v>46</v>
      </c>
      <c r="Q529" s="108" t="s">
        <v>46</v>
      </c>
      <c r="R529" s="108" t="s">
        <v>46</v>
      </c>
      <c r="S529" s="108" t="s">
        <v>46</v>
      </c>
      <c r="T529" s="108" t="s">
        <v>46</v>
      </c>
      <c r="U529" s="108" t="s">
        <v>46</v>
      </c>
      <c r="V529" s="108" t="s">
        <v>46</v>
      </c>
      <c r="W529" s="108" t="s">
        <v>46</v>
      </c>
      <c r="X529" s="108" t="s">
        <v>46</v>
      </c>
      <c r="Y529" s="108" t="s">
        <v>46</v>
      </c>
      <c r="Z529" s="108" t="s">
        <v>46</v>
      </c>
      <c r="AA529" s="108" t="s">
        <v>46</v>
      </c>
      <c r="AB529" s="108" t="s">
        <v>46</v>
      </c>
      <c r="AC529" s="109">
        <v>91</v>
      </c>
      <c r="AD529" s="108" t="s">
        <v>46</v>
      </c>
      <c r="AE529" s="108" t="s">
        <v>46</v>
      </c>
      <c r="AF529" s="108" t="s">
        <v>46</v>
      </c>
      <c r="AG529" s="108" t="s">
        <v>46</v>
      </c>
    </row>
    <row r="530" spans="1:42">
      <c r="A530" s="109" t="s">
        <v>67</v>
      </c>
      <c r="B530" s="109">
        <v>2008</v>
      </c>
      <c r="C530" s="110" t="s">
        <v>68</v>
      </c>
      <c r="D530" s="108" t="s">
        <v>540</v>
      </c>
      <c r="E530" s="108" t="s">
        <v>46</v>
      </c>
      <c r="F530" s="108"/>
      <c r="G530" s="117" t="s">
        <v>46</v>
      </c>
      <c r="H530" s="117" t="s">
        <v>46</v>
      </c>
      <c r="I530" s="117" t="s">
        <v>46</v>
      </c>
      <c r="J530" s="117" t="s">
        <v>46</v>
      </c>
      <c r="K530" s="117" t="s">
        <v>46</v>
      </c>
      <c r="L530" s="108" t="s">
        <v>46</v>
      </c>
      <c r="M530" s="108" t="s">
        <v>46</v>
      </c>
      <c r="N530" s="108" t="s">
        <v>46</v>
      </c>
      <c r="O530" s="108" t="s">
        <v>46</v>
      </c>
      <c r="P530" s="108" t="s">
        <v>46</v>
      </c>
      <c r="Q530" s="108" t="s">
        <v>46</v>
      </c>
      <c r="R530" s="108" t="s">
        <v>46</v>
      </c>
      <c r="S530" s="108" t="s">
        <v>46</v>
      </c>
      <c r="T530" s="108" t="s">
        <v>46</v>
      </c>
      <c r="U530" s="108" t="s">
        <v>46</v>
      </c>
      <c r="V530" s="108" t="s">
        <v>46</v>
      </c>
      <c r="W530" s="108" t="s">
        <v>46</v>
      </c>
      <c r="X530" s="108" t="s">
        <v>46</v>
      </c>
      <c r="Y530" s="108" t="s">
        <v>46</v>
      </c>
      <c r="Z530" s="108" t="s">
        <v>46</v>
      </c>
      <c r="AA530" s="108" t="s">
        <v>46</v>
      </c>
      <c r="AB530" s="108" t="s">
        <v>46</v>
      </c>
      <c r="AC530" s="109">
        <v>70</v>
      </c>
      <c r="AD530" s="108" t="s">
        <v>46</v>
      </c>
      <c r="AE530" s="108" t="s">
        <v>46</v>
      </c>
      <c r="AF530" s="108" t="s">
        <v>46</v>
      </c>
      <c r="AG530" s="108" t="s">
        <v>46</v>
      </c>
    </row>
    <row r="531" spans="1:42">
      <c r="A531" s="109" t="s">
        <v>67</v>
      </c>
      <c r="B531" s="109">
        <v>2008</v>
      </c>
      <c r="C531" s="110" t="s">
        <v>68</v>
      </c>
      <c r="D531" s="108" t="s">
        <v>540</v>
      </c>
      <c r="E531" s="108" t="s">
        <v>46</v>
      </c>
      <c r="F531" s="108"/>
      <c r="G531" s="117" t="s">
        <v>46</v>
      </c>
      <c r="H531" s="117" t="s">
        <v>46</v>
      </c>
      <c r="I531" s="117" t="s">
        <v>46</v>
      </c>
      <c r="J531" s="117" t="s">
        <v>46</v>
      </c>
      <c r="K531" s="117" t="s">
        <v>46</v>
      </c>
      <c r="L531" s="108" t="s">
        <v>46</v>
      </c>
      <c r="M531" s="108" t="s">
        <v>46</v>
      </c>
      <c r="N531" s="108" t="s">
        <v>46</v>
      </c>
      <c r="O531" s="108" t="s">
        <v>46</v>
      </c>
      <c r="P531" s="108" t="s">
        <v>46</v>
      </c>
      <c r="Q531" s="108" t="s">
        <v>46</v>
      </c>
      <c r="R531" s="108" t="s">
        <v>46</v>
      </c>
      <c r="S531" s="108" t="s">
        <v>46</v>
      </c>
      <c r="T531" s="108" t="s">
        <v>46</v>
      </c>
      <c r="U531" s="108" t="s">
        <v>46</v>
      </c>
      <c r="V531" s="108" t="s">
        <v>46</v>
      </c>
      <c r="W531" s="108" t="s">
        <v>46</v>
      </c>
      <c r="X531" s="108" t="s">
        <v>46</v>
      </c>
      <c r="Y531" s="108" t="s">
        <v>46</v>
      </c>
      <c r="Z531" s="108" t="s">
        <v>46</v>
      </c>
      <c r="AA531" s="108" t="s">
        <v>46</v>
      </c>
      <c r="AB531" s="108" t="s">
        <v>46</v>
      </c>
      <c r="AC531" s="108" t="s">
        <v>46</v>
      </c>
      <c r="AD531" s="109">
        <v>90</v>
      </c>
      <c r="AE531" s="108" t="s">
        <v>46</v>
      </c>
      <c r="AF531" s="108" t="s">
        <v>46</v>
      </c>
      <c r="AG531" s="108" t="s">
        <v>46</v>
      </c>
    </row>
    <row r="532" spans="1:42">
      <c r="A532" s="109" t="s">
        <v>57</v>
      </c>
      <c r="B532" s="109">
        <v>1986</v>
      </c>
      <c r="C532" s="110" t="s">
        <v>58</v>
      </c>
      <c r="D532" s="108" t="s">
        <v>540</v>
      </c>
      <c r="E532" s="109" t="s">
        <v>63</v>
      </c>
      <c r="G532" s="117" t="s">
        <v>46</v>
      </c>
      <c r="H532" s="117" t="s">
        <v>46</v>
      </c>
      <c r="I532" s="117" t="s">
        <v>46</v>
      </c>
      <c r="J532" s="117" t="s">
        <v>46</v>
      </c>
      <c r="K532" s="118" t="s">
        <v>46</v>
      </c>
      <c r="L532" s="108" t="s">
        <v>46</v>
      </c>
      <c r="M532" s="108" t="s">
        <v>46</v>
      </c>
      <c r="N532" s="108" t="s">
        <v>46</v>
      </c>
      <c r="O532" s="108" t="s">
        <v>46</v>
      </c>
      <c r="P532" s="108" t="s">
        <v>46</v>
      </c>
      <c r="Q532" s="108" t="s">
        <v>46</v>
      </c>
      <c r="R532" s="108" t="s">
        <v>46</v>
      </c>
      <c r="S532" s="108" t="s">
        <v>46</v>
      </c>
      <c r="T532" s="108" t="s">
        <v>46</v>
      </c>
      <c r="U532" s="108" t="s">
        <v>46</v>
      </c>
      <c r="V532" s="108" t="s">
        <v>46</v>
      </c>
      <c r="W532" s="109">
        <v>53</v>
      </c>
      <c r="X532" s="108" t="s">
        <v>46</v>
      </c>
      <c r="Y532" s="108" t="s">
        <v>46</v>
      </c>
      <c r="Z532" s="108" t="s">
        <v>46</v>
      </c>
      <c r="AA532" s="108" t="s">
        <v>46</v>
      </c>
      <c r="AB532" s="108" t="s">
        <v>46</v>
      </c>
      <c r="AC532" s="108" t="s">
        <v>46</v>
      </c>
      <c r="AD532" s="108" t="s">
        <v>46</v>
      </c>
      <c r="AE532" s="108" t="s">
        <v>46</v>
      </c>
      <c r="AF532" s="108" t="s">
        <v>46</v>
      </c>
      <c r="AG532" s="108" t="s">
        <v>46</v>
      </c>
    </row>
    <row r="533" spans="1:42">
      <c r="A533" s="109" t="s">
        <v>57</v>
      </c>
      <c r="B533" s="109">
        <v>1986</v>
      </c>
      <c r="C533" s="110" t="s">
        <v>58</v>
      </c>
      <c r="D533" s="108" t="s">
        <v>540</v>
      </c>
      <c r="E533" s="109" t="s">
        <v>63</v>
      </c>
      <c r="G533" s="117" t="s">
        <v>46</v>
      </c>
      <c r="H533" s="117" t="s">
        <v>46</v>
      </c>
      <c r="I533" s="117" t="s">
        <v>46</v>
      </c>
      <c r="J533" s="117" t="s">
        <v>46</v>
      </c>
      <c r="K533" s="117" t="s">
        <v>46</v>
      </c>
      <c r="L533" s="108" t="s">
        <v>46</v>
      </c>
      <c r="M533" s="108" t="s">
        <v>46</v>
      </c>
      <c r="N533" s="108" t="s">
        <v>46</v>
      </c>
      <c r="O533" s="108" t="s">
        <v>46</v>
      </c>
      <c r="P533" s="108" t="s">
        <v>46</v>
      </c>
      <c r="Q533" s="108" t="s">
        <v>46</v>
      </c>
      <c r="R533" s="108" t="s">
        <v>46</v>
      </c>
      <c r="S533" s="108" t="s">
        <v>46</v>
      </c>
      <c r="T533" s="108" t="s">
        <v>46</v>
      </c>
      <c r="U533" s="108" t="s">
        <v>46</v>
      </c>
      <c r="V533" s="108" t="s">
        <v>46</v>
      </c>
      <c r="W533" s="109">
        <v>65</v>
      </c>
      <c r="X533" s="108" t="s">
        <v>46</v>
      </c>
      <c r="Y533" s="108" t="s">
        <v>46</v>
      </c>
      <c r="Z533" s="108" t="s">
        <v>46</v>
      </c>
      <c r="AA533" s="108" t="s">
        <v>46</v>
      </c>
      <c r="AB533" s="108" t="s">
        <v>46</v>
      </c>
      <c r="AC533" s="108" t="s">
        <v>46</v>
      </c>
      <c r="AD533" s="108" t="s">
        <v>46</v>
      </c>
      <c r="AE533" s="108" t="s">
        <v>46</v>
      </c>
      <c r="AF533" s="108" t="s">
        <v>46</v>
      </c>
      <c r="AG533" s="108" t="s">
        <v>46</v>
      </c>
    </row>
    <row r="534" spans="1:42">
      <c r="A534" s="109" t="s">
        <v>57</v>
      </c>
      <c r="B534" s="109">
        <v>1986</v>
      </c>
      <c r="C534" s="110" t="s">
        <v>58</v>
      </c>
      <c r="D534" s="108" t="s">
        <v>540</v>
      </c>
      <c r="E534" s="109" t="s">
        <v>63</v>
      </c>
      <c r="G534" s="117" t="s">
        <v>46</v>
      </c>
      <c r="H534" s="117" t="s">
        <v>46</v>
      </c>
      <c r="I534" s="117" t="s">
        <v>46</v>
      </c>
      <c r="J534" s="117" t="s">
        <v>46</v>
      </c>
      <c r="K534" s="117" t="s">
        <v>46</v>
      </c>
      <c r="L534" s="108" t="s">
        <v>46</v>
      </c>
      <c r="M534" s="108" t="s">
        <v>46</v>
      </c>
      <c r="N534" s="108" t="s">
        <v>46</v>
      </c>
      <c r="O534" s="108" t="s">
        <v>46</v>
      </c>
      <c r="P534" s="108" t="s">
        <v>46</v>
      </c>
      <c r="Q534" s="108" t="s">
        <v>46</v>
      </c>
      <c r="R534" s="108" t="s">
        <v>46</v>
      </c>
      <c r="S534" s="108" t="s">
        <v>46</v>
      </c>
      <c r="T534" s="108" t="s">
        <v>46</v>
      </c>
      <c r="U534" s="108" t="s">
        <v>46</v>
      </c>
      <c r="V534" s="108" t="s">
        <v>46</v>
      </c>
      <c r="W534" s="109">
        <v>66</v>
      </c>
      <c r="X534" s="108" t="s">
        <v>46</v>
      </c>
      <c r="Y534" s="108" t="s">
        <v>46</v>
      </c>
      <c r="Z534" s="108" t="s">
        <v>46</v>
      </c>
      <c r="AA534" s="108" t="s">
        <v>46</v>
      </c>
      <c r="AB534" s="108" t="s">
        <v>46</v>
      </c>
      <c r="AC534" s="108" t="s">
        <v>46</v>
      </c>
      <c r="AD534" s="108" t="s">
        <v>46</v>
      </c>
      <c r="AE534" s="108" t="s">
        <v>46</v>
      </c>
      <c r="AF534" s="108" t="s">
        <v>46</v>
      </c>
      <c r="AG534" s="108" t="s">
        <v>46</v>
      </c>
    </row>
    <row r="535" spans="1:42" s="127" customFormat="1">
      <c r="C535" s="128"/>
      <c r="D535" s="108" t="s">
        <v>540</v>
      </c>
      <c r="F535" s="127" t="s">
        <v>52</v>
      </c>
      <c r="G535" s="129"/>
      <c r="H535" s="129"/>
      <c r="I535" s="129"/>
      <c r="J535" s="129"/>
      <c r="K535" s="129"/>
      <c r="L535" s="129"/>
      <c r="M535" s="129"/>
      <c r="N535" s="129" t="e">
        <f>AVERAGE(N526:N534)</f>
        <v>#DIV/0!</v>
      </c>
      <c r="O535" s="129">
        <f t="shared" ref="O535:AG535" si="60">AVERAGE(O526:O534)</f>
        <v>53</v>
      </c>
      <c r="P535" s="129" t="e">
        <f t="shared" si="60"/>
        <v>#DIV/0!</v>
      </c>
      <c r="Q535" s="129">
        <f t="shared" si="60"/>
        <v>65</v>
      </c>
      <c r="R535" s="129" t="e">
        <f t="shared" si="60"/>
        <v>#DIV/0!</v>
      </c>
      <c r="S535" s="129">
        <f t="shared" si="60"/>
        <v>32</v>
      </c>
      <c r="T535" s="129" t="e">
        <f t="shared" si="60"/>
        <v>#DIV/0!</v>
      </c>
      <c r="U535" s="129" t="e">
        <f t="shared" si="60"/>
        <v>#DIV/0!</v>
      </c>
      <c r="V535" s="129" t="e">
        <f t="shared" si="60"/>
        <v>#DIV/0!</v>
      </c>
      <c r="W535" s="129">
        <f t="shared" si="60"/>
        <v>61.333333333333336</v>
      </c>
      <c r="X535" s="129">
        <f t="shared" si="60"/>
        <v>64</v>
      </c>
      <c r="Y535" s="129">
        <f t="shared" si="60"/>
        <v>53</v>
      </c>
      <c r="Z535" s="129">
        <f t="shared" si="60"/>
        <v>66</v>
      </c>
      <c r="AA535" s="129">
        <f t="shared" si="60"/>
        <v>62</v>
      </c>
      <c r="AB535" s="129" t="e">
        <f t="shared" si="60"/>
        <v>#DIV/0!</v>
      </c>
      <c r="AC535" s="129">
        <f t="shared" si="60"/>
        <v>73.75</v>
      </c>
      <c r="AD535" s="129">
        <f t="shared" si="60"/>
        <v>90</v>
      </c>
      <c r="AE535" s="129" t="e">
        <f t="shared" si="60"/>
        <v>#DIV/0!</v>
      </c>
      <c r="AF535" s="129" t="e">
        <f t="shared" si="60"/>
        <v>#DIV/0!</v>
      </c>
      <c r="AG535" s="129" t="e">
        <f t="shared" si="60"/>
        <v>#DIV/0!</v>
      </c>
    </row>
    <row r="536" spans="1:42" s="127" customFormat="1">
      <c r="C536" s="128"/>
      <c r="D536" s="108" t="s">
        <v>540</v>
      </c>
      <c r="F536" s="127" t="s">
        <v>53</v>
      </c>
      <c r="G536" s="129"/>
      <c r="H536" s="129"/>
      <c r="I536" s="129"/>
      <c r="J536" s="129"/>
      <c r="K536" s="129"/>
      <c r="L536" s="129"/>
      <c r="M536" s="129"/>
      <c r="N536" s="129" t="e">
        <f>STDEV((N526:N534))</f>
        <v>#DIV/0!</v>
      </c>
      <c r="O536" s="129" t="e">
        <f t="shared" ref="O536:AG536" si="61">STDEV((O526:O534))</f>
        <v>#DIV/0!</v>
      </c>
      <c r="P536" s="129" t="e">
        <f t="shared" si="61"/>
        <v>#DIV/0!</v>
      </c>
      <c r="Q536" s="129" t="e">
        <f t="shared" si="61"/>
        <v>#DIV/0!</v>
      </c>
      <c r="R536" s="129" t="e">
        <f t="shared" si="61"/>
        <v>#DIV/0!</v>
      </c>
      <c r="S536" s="129" t="e">
        <f t="shared" si="61"/>
        <v>#DIV/0!</v>
      </c>
      <c r="T536" s="129" t="e">
        <f t="shared" si="61"/>
        <v>#DIV/0!</v>
      </c>
      <c r="U536" s="129" t="e">
        <f t="shared" si="61"/>
        <v>#DIV/0!</v>
      </c>
      <c r="V536" s="129" t="e">
        <f t="shared" si="61"/>
        <v>#DIV/0!</v>
      </c>
      <c r="W536" s="129">
        <f t="shared" si="61"/>
        <v>7.2341781380702352</v>
      </c>
      <c r="X536" s="129" t="e">
        <f t="shared" si="61"/>
        <v>#DIV/0!</v>
      </c>
      <c r="Y536" s="129" t="e">
        <f t="shared" si="61"/>
        <v>#DIV/0!</v>
      </c>
      <c r="Z536" s="129" t="e">
        <f t="shared" si="61"/>
        <v>#DIV/0!</v>
      </c>
      <c r="AA536" s="129" t="e">
        <f t="shared" si="61"/>
        <v>#DIV/0!</v>
      </c>
      <c r="AB536" s="129" t="e">
        <f t="shared" si="61"/>
        <v>#DIV/0!</v>
      </c>
      <c r="AC536" s="129">
        <f t="shared" si="61"/>
        <v>19.36276495407272</v>
      </c>
      <c r="AD536" s="129" t="e">
        <f t="shared" si="61"/>
        <v>#DIV/0!</v>
      </c>
      <c r="AE536" s="129" t="e">
        <f t="shared" si="61"/>
        <v>#DIV/0!</v>
      </c>
      <c r="AF536" s="129" t="e">
        <f t="shared" si="61"/>
        <v>#DIV/0!</v>
      </c>
      <c r="AG536" s="129" t="e">
        <f t="shared" si="61"/>
        <v>#DIV/0!</v>
      </c>
    </row>
    <row r="537" spans="1:42" s="127" customFormat="1">
      <c r="C537" s="128"/>
      <c r="D537" s="108" t="s">
        <v>540</v>
      </c>
      <c r="F537" s="127" t="s">
        <v>55</v>
      </c>
      <c r="G537" s="129"/>
      <c r="H537" s="129"/>
      <c r="I537" s="129"/>
      <c r="J537" s="129"/>
      <c r="K537" s="129"/>
      <c r="L537" s="129"/>
      <c r="M537" s="129"/>
      <c r="N537" s="155">
        <f>AI537</f>
        <v>0.50385580379391637</v>
      </c>
      <c r="O537" s="155">
        <f>AN537-AI537</f>
        <v>0.31104538538949555</v>
      </c>
      <c r="P537" s="129"/>
      <c r="Q537" s="129"/>
      <c r="R537" s="129"/>
      <c r="S537" s="129"/>
      <c r="T537" s="129"/>
      <c r="U537" s="129"/>
      <c r="V537" s="155">
        <f>AK537-AI537</f>
        <v>0.31674345098847645</v>
      </c>
      <c r="X537" s="129"/>
      <c r="Y537" s="129"/>
      <c r="Z537" s="129"/>
      <c r="AA537" s="129"/>
      <c r="AB537" s="129"/>
      <c r="AC537" s="129"/>
      <c r="AD537" s="129"/>
      <c r="AE537" s="129"/>
      <c r="AF537" s="129"/>
      <c r="AG537" s="129"/>
      <c r="AH537" s="144">
        <v>0.68</v>
      </c>
      <c r="AI537" s="135">
        <v>0.50385580379391637</v>
      </c>
      <c r="AJ537" s="135">
        <v>0.20155946579635858</v>
      </c>
      <c r="AK537" s="135">
        <v>0.82059925478239282</v>
      </c>
      <c r="AL537" s="135">
        <v>0.17940074521760507</v>
      </c>
      <c r="AM537" s="135">
        <v>0.21880556733785692</v>
      </c>
      <c r="AN537" s="135">
        <v>0.81490118918341192</v>
      </c>
      <c r="AO537" s="135">
        <v>0.18509881081658763</v>
      </c>
      <c r="AP537" s="136">
        <f>IF(ISERROR(INDEX([1]biowin!$J:$J,MATCH(#REF!,[1]biowin!$A:$A,0))),-1,INDEX([1]biowin!$J:$J,MATCH(#REF!,[1]biowin!$A:$A,0)))</f>
        <v>-1</v>
      </c>
    </row>
    <row r="538" spans="1:42" s="127" customFormat="1">
      <c r="C538" s="128"/>
      <c r="D538" s="108" t="s">
        <v>540</v>
      </c>
      <c r="F538" s="127" t="s">
        <v>56</v>
      </c>
      <c r="G538" s="129"/>
      <c r="H538" s="129"/>
      <c r="I538" s="129"/>
      <c r="J538" s="129"/>
      <c r="K538" s="129"/>
      <c r="L538" s="129"/>
      <c r="M538" s="129"/>
      <c r="N538" s="129">
        <f>O538</f>
        <v>53</v>
      </c>
      <c r="O538" s="129">
        <f>O535</f>
        <v>53</v>
      </c>
      <c r="P538" s="129"/>
      <c r="Q538" s="129"/>
      <c r="R538" s="129"/>
      <c r="S538" s="129"/>
      <c r="T538" s="129"/>
      <c r="U538" s="129"/>
      <c r="V538" s="129">
        <f>O538</f>
        <v>53</v>
      </c>
      <c r="W538" s="129">
        <f>O538</f>
        <v>53</v>
      </c>
      <c r="X538" s="129"/>
      <c r="Y538" s="129"/>
      <c r="Z538" s="129"/>
      <c r="AA538" s="129"/>
      <c r="AB538" s="129"/>
      <c r="AC538" s="129"/>
      <c r="AD538" s="129"/>
      <c r="AE538" s="129"/>
      <c r="AF538" s="129"/>
      <c r="AG538" s="129"/>
      <c r="AH538" s="144"/>
      <c r="AI538" s="135"/>
      <c r="AJ538" s="135"/>
      <c r="AK538" s="135"/>
      <c r="AL538" s="135"/>
      <c r="AM538" s="135"/>
      <c r="AN538" s="135"/>
      <c r="AO538" s="135"/>
      <c r="AP538" s="136"/>
    </row>
    <row r="539" spans="1:42">
      <c r="A539" s="108" t="s">
        <v>541</v>
      </c>
      <c r="B539" s="108">
        <v>2016</v>
      </c>
      <c r="C539" s="110" t="s">
        <v>542</v>
      </c>
      <c r="D539" s="108" t="s">
        <v>4539</v>
      </c>
      <c r="E539" s="108" t="s">
        <v>60</v>
      </c>
      <c r="F539" s="108"/>
      <c r="G539" s="117" t="s">
        <v>46</v>
      </c>
      <c r="H539" s="117" t="s">
        <v>46</v>
      </c>
      <c r="I539" s="117" t="s">
        <v>46</v>
      </c>
      <c r="J539" s="117" t="s">
        <v>46</v>
      </c>
      <c r="K539" s="117" t="s">
        <v>46</v>
      </c>
      <c r="L539" s="108">
        <v>60</v>
      </c>
      <c r="M539" s="108" t="s">
        <v>46</v>
      </c>
      <c r="N539" s="108" t="s">
        <v>46</v>
      </c>
      <c r="O539" s="108">
        <v>78</v>
      </c>
      <c r="P539" s="108" t="s">
        <v>46</v>
      </c>
      <c r="Q539" s="108" t="s">
        <v>46</v>
      </c>
      <c r="R539" s="108">
        <v>78</v>
      </c>
      <c r="S539" s="108" t="s">
        <v>46</v>
      </c>
      <c r="T539" s="108" t="s">
        <v>46</v>
      </c>
      <c r="U539" s="108" t="s">
        <v>46</v>
      </c>
      <c r="V539" s="108" t="s">
        <v>46</v>
      </c>
      <c r="W539" s="108" t="s">
        <v>46</v>
      </c>
      <c r="X539" s="108" t="s">
        <v>46</v>
      </c>
      <c r="Y539" s="108" t="s">
        <v>46</v>
      </c>
      <c r="Z539" s="108" t="s">
        <v>46</v>
      </c>
      <c r="AA539" s="108" t="s">
        <v>46</v>
      </c>
      <c r="AB539" s="108" t="s">
        <v>46</v>
      </c>
      <c r="AC539" s="108" t="s">
        <v>46</v>
      </c>
      <c r="AD539" s="108" t="s">
        <v>46</v>
      </c>
      <c r="AE539" s="108" t="s">
        <v>46</v>
      </c>
      <c r="AF539" s="108" t="s">
        <v>46</v>
      </c>
      <c r="AG539" s="108" t="s">
        <v>46</v>
      </c>
    </row>
    <row r="540" spans="1:42">
      <c r="A540" s="108" t="s">
        <v>544</v>
      </c>
      <c r="B540" s="108">
        <v>2014</v>
      </c>
      <c r="C540" s="108" t="s">
        <v>545</v>
      </c>
      <c r="D540" s="108" t="s">
        <v>4539</v>
      </c>
      <c r="E540" s="108" t="s">
        <v>60</v>
      </c>
      <c r="F540" s="108"/>
      <c r="G540" s="117" t="s">
        <v>304</v>
      </c>
      <c r="H540" s="117" t="s">
        <v>546</v>
      </c>
      <c r="I540" s="118">
        <v>2004864</v>
      </c>
      <c r="J540" s="117" t="s">
        <v>547</v>
      </c>
      <c r="K540" s="117" t="s">
        <v>46</v>
      </c>
      <c r="L540" s="108" t="s">
        <v>46</v>
      </c>
      <c r="M540" s="108" t="s">
        <v>46</v>
      </c>
      <c r="N540" s="108" t="s">
        <v>46</v>
      </c>
      <c r="O540" s="108" t="s">
        <v>46</v>
      </c>
      <c r="P540" s="108" t="s">
        <v>46</v>
      </c>
      <c r="Q540" s="108" t="s">
        <v>46</v>
      </c>
      <c r="R540" s="108" t="s">
        <v>46</v>
      </c>
      <c r="S540" s="108" t="s">
        <v>46</v>
      </c>
      <c r="T540" s="108" t="s">
        <v>46</v>
      </c>
      <c r="U540" s="108" t="s">
        <v>46</v>
      </c>
      <c r="V540" s="108" t="s">
        <v>46</v>
      </c>
      <c r="W540" s="108" t="s">
        <v>46</v>
      </c>
      <c r="X540" s="108" t="s">
        <v>46</v>
      </c>
      <c r="Y540" s="108" t="s">
        <v>46</v>
      </c>
      <c r="Z540" s="108" t="s">
        <v>46</v>
      </c>
      <c r="AA540" s="108" t="s">
        <v>46</v>
      </c>
      <c r="AB540" s="108" t="s">
        <v>46</v>
      </c>
      <c r="AC540" s="108" t="s">
        <v>46</v>
      </c>
      <c r="AD540" s="108" t="s">
        <v>46</v>
      </c>
      <c r="AE540" s="108" t="s">
        <v>46</v>
      </c>
      <c r="AF540" s="108" t="s">
        <v>46</v>
      </c>
      <c r="AG540" s="108" t="s">
        <v>46</v>
      </c>
    </row>
    <row r="541" spans="1:42">
      <c r="A541" s="108" t="s">
        <v>544</v>
      </c>
      <c r="B541" s="108">
        <v>2014</v>
      </c>
      <c r="C541" s="108" t="s">
        <v>545</v>
      </c>
      <c r="D541" s="108" t="s">
        <v>4539</v>
      </c>
      <c r="E541" s="108" t="s">
        <v>60</v>
      </c>
      <c r="F541" s="108"/>
      <c r="G541" s="117" t="s">
        <v>548</v>
      </c>
      <c r="H541" s="117" t="s">
        <v>549</v>
      </c>
      <c r="I541" s="118">
        <v>2724</v>
      </c>
      <c r="J541" s="117" t="s">
        <v>550</v>
      </c>
      <c r="K541" s="117" t="s">
        <v>46</v>
      </c>
      <c r="L541" s="108" t="s">
        <v>46</v>
      </c>
      <c r="M541" s="108" t="s">
        <v>46</v>
      </c>
      <c r="N541" s="108" t="s">
        <v>46</v>
      </c>
      <c r="O541" s="108" t="s">
        <v>46</v>
      </c>
      <c r="P541" s="108" t="s">
        <v>46</v>
      </c>
      <c r="Q541" s="108" t="s">
        <v>46</v>
      </c>
      <c r="R541" s="108" t="s">
        <v>46</v>
      </c>
      <c r="S541" s="108" t="s">
        <v>46</v>
      </c>
      <c r="T541" s="108" t="s">
        <v>46</v>
      </c>
      <c r="U541" s="108" t="s">
        <v>46</v>
      </c>
      <c r="V541" s="108" t="s">
        <v>46</v>
      </c>
      <c r="W541" s="108" t="s">
        <v>46</v>
      </c>
      <c r="X541" s="108" t="s">
        <v>46</v>
      </c>
      <c r="Y541" s="108" t="s">
        <v>46</v>
      </c>
      <c r="Z541" s="108" t="s">
        <v>46</v>
      </c>
      <c r="AA541" s="108" t="s">
        <v>46</v>
      </c>
      <c r="AB541" s="108" t="s">
        <v>46</v>
      </c>
      <c r="AC541" s="108" t="s">
        <v>46</v>
      </c>
      <c r="AD541" s="108" t="s">
        <v>46</v>
      </c>
      <c r="AE541" s="108" t="s">
        <v>46</v>
      </c>
      <c r="AF541" s="108" t="s">
        <v>46</v>
      </c>
      <c r="AG541" s="108" t="s">
        <v>46</v>
      </c>
    </row>
    <row r="542" spans="1:42">
      <c r="A542" s="108" t="s">
        <v>544</v>
      </c>
      <c r="B542" s="108">
        <v>2014</v>
      </c>
      <c r="C542" s="108" t="s">
        <v>545</v>
      </c>
      <c r="D542" s="108" t="s">
        <v>4539</v>
      </c>
      <c r="E542" s="108" t="s">
        <v>60</v>
      </c>
      <c r="F542" s="108"/>
      <c r="G542" s="117" t="s">
        <v>548</v>
      </c>
      <c r="H542" s="117" t="s">
        <v>551</v>
      </c>
      <c r="I542" s="118">
        <v>6358904</v>
      </c>
      <c r="J542" s="117" t="s">
        <v>552</v>
      </c>
      <c r="K542" s="117" t="s">
        <v>46</v>
      </c>
      <c r="L542" s="108" t="s">
        <v>46</v>
      </c>
      <c r="M542" s="108" t="s">
        <v>46</v>
      </c>
      <c r="N542" s="108" t="s">
        <v>46</v>
      </c>
      <c r="O542" s="108" t="s">
        <v>46</v>
      </c>
      <c r="P542" s="108" t="s">
        <v>46</v>
      </c>
      <c r="Q542" s="108" t="s">
        <v>46</v>
      </c>
      <c r="R542" s="108" t="s">
        <v>46</v>
      </c>
      <c r="S542" s="108" t="s">
        <v>46</v>
      </c>
      <c r="T542" s="108" t="s">
        <v>46</v>
      </c>
      <c r="U542" s="108" t="s">
        <v>46</v>
      </c>
      <c r="V542" s="108" t="s">
        <v>46</v>
      </c>
      <c r="W542" s="108" t="s">
        <v>46</v>
      </c>
      <c r="X542" s="108" t="s">
        <v>46</v>
      </c>
      <c r="Y542" s="108" t="s">
        <v>46</v>
      </c>
      <c r="Z542" s="108" t="s">
        <v>46</v>
      </c>
      <c r="AA542" s="108" t="s">
        <v>46</v>
      </c>
      <c r="AB542" s="108" t="s">
        <v>46</v>
      </c>
      <c r="AC542" s="108" t="s">
        <v>46</v>
      </c>
      <c r="AD542" s="108" t="s">
        <v>46</v>
      </c>
      <c r="AE542" s="108" t="s">
        <v>46</v>
      </c>
      <c r="AF542" s="108" t="s">
        <v>46</v>
      </c>
      <c r="AG542" s="108" t="s">
        <v>46</v>
      </c>
    </row>
    <row r="543" spans="1:42">
      <c r="A543" s="108" t="s">
        <v>544</v>
      </c>
      <c r="B543" s="108">
        <v>2014</v>
      </c>
      <c r="C543" s="108" t="s">
        <v>545</v>
      </c>
      <c r="D543" s="108" t="s">
        <v>4539</v>
      </c>
      <c r="E543" s="108" t="s">
        <v>60</v>
      </c>
      <c r="F543" s="108"/>
      <c r="G543" s="117" t="s">
        <v>401</v>
      </c>
      <c r="H543" s="117" t="s">
        <v>553</v>
      </c>
      <c r="I543" s="117" t="s">
        <v>554</v>
      </c>
      <c r="J543" s="117" t="s">
        <v>555</v>
      </c>
      <c r="K543" s="117" t="s">
        <v>46</v>
      </c>
      <c r="L543" s="108" t="s">
        <v>46</v>
      </c>
      <c r="M543" s="108" t="s">
        <v>46</v>
      </c>
      <c r="N543" s="108" t="s">
        <v>46</v>
      </c>
      <c r="O543" s="108" t="s">
        <v>46</v>
      </c>
      <c r="P543" s="108" t="s">
        <v>46</v>
      </c>
      <c r="Q543" s="108" t="s">
        <v>46</v>
      </c>
      <c r="R543" s="108" t="s">
        <v>46</v>
      </c>
      <c r="S543" s="108" t="s">
        <v>46</v>
      </c>
      <c r="T543" s="108" t="s">
        <v>46</v>
      </c>
      <c r="U543" s="108" t="s">
        <v>46</v>
      </c>
      <c r="V543" s="108" t="s">
        <v>46</v>
      </c>
      <c r="W543" s="108" t="s">
        <v>46</v>
      </c>
      <c r="X543" s="108" t="s">
        <v>46</v>
      </c>
      <c r="Y543" s="108" t="s">
        <v>46</v>
      </c>
      <c r="Z543" s="108" t="s">
        <v>46</v>
      </c>
      <c r="AA543" s="108" t="s">
        <v>46</v>
      </c>
      <c r="AB543" s="108" t="s">
        <v>46</v>
      </c>
      <c r="AC543" s="108" t="s">
        <v>46</v>
      </c>
      <c r="AD543" s="108" t="s">
        <v>46</v>
      </c>
      <c r="AE543" s="108" t="s">
        <v>46</v>
      </c>
      <c r="AF543" s="108" t="s">
        <v>46</v>
      </c>
      <c r="AG543" s="108" t="s">
        <v>46</v>
      </c>
    </row>
    <row r="544" spans="1:42">
      <c r="A544" s="108" t="s">
        <v>544</v>
      </c>
      <c r="B544" s="108">
        <v>2014</v>
      </c>
      <c r="C544" s="108" t="s">
        <v>545</v>
      </c>
      <c r="D544" s="108" t="s">
        <v>4539</v>
      </c>
      <c r="E544" s="108" t="s">
        <v>60</v>
      </c>
      <c r="F544" s="108"/>
      <c r="G544" s="117" t="s">
        <v>379</v>
      </c>
      <c r="H544" s="117" t="s">
        <v>556</v>
      </c>
      <c r="I544" s="118">
        <v>125304</v>
      </c>
      <c r="J544" s="117" t="s">
        <v>557</v>
      </c>
      <c r="K544" s="117" t="s">
        <v>46</v>
      </c>
      <c r="L544" s="108" t="s">
        <v>46</v>
      </c>
      <c r="M544" s="108" t="s">
        <v>46</v>
      </c>
      <c r="N544" s="108" t="s">
        <v>46</v>
      </c>
      <c r="O544" s="108" t="s">
        <v>46</v>
      </c>
      <c r="P544" s="108" t="s">
        <v>46</v>
      </c>
      <c r="Q544" s="108" t="s">
        <v>46</v>
      </c>
      <c r="R544" s="108" t="s">
        <v>46</v>
      </c>
      <c r="S544" s="108" t="s">
        <v>46</v>
      </c>
      <c r="T544" s="108" t="s">
        <v>46</v>
      </c>
      <c r="U544" s="108" t="s">
        <v>46</v>
      </c>
      <c r="V544" s="108" t="s">
        <v>46</v>
      </c>
      <c r="W544" s="108" t="s">
        <v>46</v>
      </c>
      <c r="X544" s="108" t="s">
        <v>46</v>
      </c>
      <c r="Y544" s="108" t="s">
        <v>46</v>
      </c>
      <c r="Z544" s="108" t="s">
        <v>46</v>
      </c>
      <c r="AA544" s="108" t="s">
        <v>46</v>
      </c>
      <c r="AB544" s="108" t="s">
        <v>46</v>
      </c>
      <c r="AC544" s="108" t="s">
        <v>46</v>
      </c>
      <c r="AD544" s="108" t="s">
        <v>46</v>
      </c>
      <c r="AE544" s="108" t="s">
        <v>46</v>
      </c>
      <c r="AF544" s="108" t="s">
        <v>46</v>
      </c>
      <c r="AG544" s="108" t="s">
        <v>46</v>
      </c>
    </row>
    <row r="545" spans="1:33">
      <c r="A545" s="108" t="s">
        <v>544</v>
      </c>
      <c r="B545" s="108">
        <v>2014</v>
      </c>
      <c r="C545" s="108" t="s">
        <v>545</v>
      </c>
      <c r="D545" s="108" t="s">
        <v>4539</v>
      </c>
      <c r="E545" s="108" t="s">
        <v>60</v>
      </c>
      <c r="F545" s="108"/>
      <c r="G545" s="117" t="s">
        <v>558</v>
      </c>
      <c r="H545" s="117" t="s">
        <v>559</v>
      </c>
      <c r="I545" s="118">
        <v>179784</v>
      </c>
      <c r="J545" s="117" t="s">
        <v>560</v>
      </c>
      <c r="K545" s="117" t="s">
        <v>46</v>
      </c>
      <c r="L545" s="108" t="s">
        <v>46</v>
      </c>
      <c r="M545" s="108" t="s">
        <v>46</v>
      </c>
      <c r="N545" s="108" t="s">
        <v>46</v>
      </c>
      <c r="O545" s="108" t="s">
        <v>46</v>
      </c>
      <c r="P545" s="108" t="s">
        <v>46</v>
      </c>
      <c r="Q545" s="108" t="s">
        <v>46</v>
      </c>
      <c r="R545" s="108" t="s">
        <v>46</v>
      </c>
      <c r="S545" s="108" t="s">
        <v>46</v>
      </c>
      <c r="T545" s="108" t="s">
        <v>46</v>
      </c>
      <c r="U545" s="108" t="s">
        <v>46</v>
      </c>
      <c r="V545" s="108" t="s">
        <v>46</v>
      </c>
      <c r="W545" s="108" t="s">
        <v>46</v>
      </c>
      <c r="X545" s="108" t="s">
        <v>46</v>
      </c>
      <c r="Y545" s="108" t="s">
        <v>46</v>
      </c>
      <c r="Z545" s="108" t="s">
        <v>46</v>
      </c>
      <c r="AA545" s="108" t="s">
        <v>46</v>
      </c>
      <c r="AB545" s="108" t="s">
        <v>46</v>
      </c>
      <c r="AC545" s="108" t="s">
        <v>46</v>
      </c>
      <c r="AD545" s="108" t="s">
        <v>46</v>
      </c>
      <c r="AE545" s="108" t="s">
        <v>46</v>
      </c>
      <c r="AF545" s="108" t="s">
        <v>46</v>
      </c>
      <c r="AG545" s="108" t="s">
        <v>46</v>
      </c>
    </row>
    <row r="546" spans="1:33">
      <c r="A546" s="108" t="s">
        <v>544</v>
      </c>
      <c r="B546" s="108">
        <v>2014</v>
      </c>
      <c r="C546" s="108" t="s">
        <v>545</v>
      </c>
      <c r="D546" s="108" t="s">
        <v>4539</v>
      </c>
      <c r="E546" s="108" t="s">
        <v>60</v>
      </c>
      <c r="F546" s="108"/>
      <c r="G546" s="117" t="s">
        <v>561</v>
      </c>
      <c r="H546" s="117" t="s">
        <v>562</v>
      </c>
      <c r="I546" s="118">
        <v>468528</v>
      </c>
      <c r="J546" s="117" t="s">
        <v>563</v>
      </c>
      <c r="K546" s="117" t="s">
        <v>46</v>
      </c>
      <c r="L546" s="108" t="s">
        <v>46</v>
      </c>
      <c r="M546" s="108" t="s">
        <v>46</v>
      </c>
      <c r="N546" s="108" t="s">
        <v>46</v>
      </c>
      <c r="O546" s="108" t="s">
        <v>46</v>
      </c>
      <c r="P546" s="108" t="s">
        <v>46</v>
      </c>
      <c r="Q546" s="108" t="s">
        <v>46</v>
      </c>
      <c r="R546" s="108" t="s">
        <v>46</v>
      </c>
      <c r="S546" s="108" t="s">
        <v>46</v>
      </c>
      <c r="T546" s="108" t="s">
        <v>46</v>
      </c>
      <c r="U546" s="108" t="s">
        <v>46</v>
      </c>
      <c r="V546" s="108" t="s">
        <v>46</v>
      </c>
      <c r="W546" s="108" t="s">
        <v>46</v>
      </c>
      <c r="X546" s="108" t="s">
        <v>46</v>
      </c>
      <c r="Y546" s="108" t="s">
        <v>46</v>
      </c>
      <c r="Z546" s="108" t="s">
        <v>46</v>
      </c>
      <c r="AA546" s="108" t="s">
        <v>46</v>
      </c>
      <c r="AB546" s="108" t="s">
        <v>46</v>
      </c>
      <c r="AC546" s="108" t="s">
        <v>46</v>
      </c>
      <c r="AD546" s="108" t="s">
        <v>46</v>
      </c>
      <c r="AE546" s="108" t="s">
        <v>46</v>
      </c>
      <c r="AF546" s="108" t="s">
        <v>46</v>
      </c>
      <c r="AG546" s="108" t="s">
        <v>46</v>
      </c>
    </row>
    <row r="547" spans="1:33">
      <c r="A547" s="108" t="s">
        <v>544</v>
      </c>
      <c r="B547" s="108">
        <v>2014</v>
      </c>
      <c r="C547" s="108" t="s">
        <v>545</v>
      </c>
      <c r="D547" s="108" t="s">
        <v>4539</v>
      </c>
      <c r="E547" s="108" t="s">
        <v>60</v>
      </c>
      <c r="F547" s="108"/>
      <c r="G547" s="117" t="s">
        <v>304</v>
      </c>
      <c r="H547" s="117" t="s">
        <v>564</v>
      </c>
      <c r="I547" s="117" t="s">
        <v>565</v>
      </c>
      <c r="J547" s="117" t="s">
        <v>566</v>
      </c>
      <c r="K547" s="117" t="s">
        <v>46</v>
      </c>
      <c r="L547" s="108" t="s">
        <v>46</v>
      </c>
      <c r="M547" s="108" t="s">
        <v>46</v>
      </c>
      <c r="N547" s="108" t="s">
        <v>46</v>
      </c>
      <c r="O547" s="108" t="s">
        <v>46</v>
      </c>
      <c r="P547" s="108" t="s">
        <v>46</v>
      </c>
      <c r="Q547" s="108" t="s">
        <v>46</v>
      </c>
      <c r="R547" s="108" t="s">
        <v>46</v>
      </c>
      <c r="S547" s="108" t="s">
        <v>46</v>
      </c>
      <c r="T547" s="108" t="s">
        <v>46</v>
      </c>
      <c r="U547" s="108" t="s">
        <v>46</v>
      </c>
      <c r="V547" s="108" t="s">
        <v>46</v>
      </c>
      <c r="W547" s="108" t="s">
        <v>46</v>
      </c>
      <c r="X547" s="108" t="s">
        <v>46</v>
      </c>
      <c r="Y547" s="108" t="s">
        <v>46</v>
      </c>
      <c r="Z547" s="108" t="s">
        <v>46</v>
      </c>
      <c r="AA547" s="108" t="s">
        <v>46</v>
      </c>
      <c r="AB547" s="108" t="s">
        <v>46</v>
      </c>
      <c r="AC547" s="108" t="s">
        <v>46</v>
      </c>
      <c r="AD547" s="108" t="s">
        <v>46</v>
      </c>
      <c r="AE547" s="108" t="s">
        <v>46</v>
      </c>
      <c r="AF547" s="108" t="s">
        <v>46</v>
      </c>
      <c r="AG547" s="108" t="s">
        <v>46</v>
      </c>
    </row>
    <row r="548" spans="1:33">
      <c r="A548" s="108" t="s">
        <v>544</v>
      </c>
      <c r="B548" s="108">
        <v>2014</v>
      </c>
      <c r="C548" s="108" t="s">
        <v>545</v>
      </c>
      <c r="D548" s="108" t="s">
        <v>4539</v>
      </c>
      <c r="E548" s="108" t="s">
        <v>60</v>
      </c>
      <c r="F548" s="108"/>
      <c r="G548" s="117" t="s">
        <v>222</v>
      </c>
      <c r="H548" s="117" t="s">
        <v>567</v>
      </c>
      <c r="I548" s="118">
        <v>164348</v>
      </c>
      <c r="J548" s="117" t="s">
        <v>568</v>
      </c>
      <c r="K548" s="117" t="s">
        <v>46</v>
      </c>
      <c r="L548" s="108" t="s">
        <v>46</v>
      </c>
      <c r="M548" s="108" t="s">
        <v>46</v>
      </c>
      <c r="N548" s="108" t="s">
        <v>46</v>
      </c>
      <c r="O548" s="108" t="s">
        <v>46</v>
      </c>
      <c r="P548" s="108" t="s">
        <v>46</v>
      </c>
      <c r="Q548" s="108" t="s">
        <v>46</v>
      </c>
      <c r="R548" s="108" t="s">
        <v>46</v>
      </c>
      <c r="S548" s="108" t="s">
        <v>46</v>
      </c>
      <c r="T548" s="108" t="s">
        <v>46</v>
      </c>
      <c r="U548" s="108" t="s">
        <v>46</v>
      </c>
      <c r="V548" s="108" t="s">
        <v>46</v>
      </c>
      <c r="W548" s="108" t="s">
        <v>46</v>
      </c>
      <c r="X548" s="108" t="s">
        <v>46</v>
      </c>
      <c r="Y548" s="108" t="s">
        <v>46</v>
      </c>
      <c r="Z548" s="108" t="s">
        <v>46</v>
      </c>
      <c r="AA548" s="108" t="s">
        <v>46</v>
      </c>
      <c r="AB548" s="108" t="s">
        <v>46</v>
      </c>
      <c r="AC548" s="108" t="s">
        <v>46</v>
      </c>
      <c r="AD548" s="108" t="s">
        <v>46</v>
      </c>
      <c r="AE548" s="108" t="s">
        <v>46</v>
      </c>
      <c r="AF548" s="108" t="s">
        <v>46</v>
      </c>
      <c r="AG548" s="108" t="s">
        <v>46</v>
      </c>
    </row>
    <row r="549" spans="1:33">
      <c r="A549" s="108" t="s">
        <v>544</v>
      </c>
      <c r="B549" s="108">
        <v>2014</v>
      </c>
      <c r="C549" s="108" t="s">
        <v>545</v>
      </c>
      <c r="D549" s="108" t="s">
        <v>4539</v>
      </c>
      <c r="E549" s="108" t="s">
        <v>60</v>
      </c>
      <c r="F549" s="108"/>
      <c r="G549" s="117" t="s">
        <v>569</v>
      </c>
      <c r="H549" s="117" t="s">
        <v>570</v>
      </c>
      <c r="I549" s="118">
        <v>32688</v>
      </c>
      <c r="J549" s="117" t="s">
        <v>571</v>
      </c>
      <c r="K549" s="117" t="s">
        <v>46</v>
      </c>
      <c r="L549" s="108" t="s">
        <v>46</v>
      </c>
      <c r="M549" s="108" t="s">
        <v>46</v>
      </c>
      <c r="N549" s="108" t="s">
        <v>46</v>
      </c>
      <c r="O549" s="108" t="s">
        <v>46</v>
      </c>
      <c r="P549" s="108" t="s">
        <v>46</v>
      </c>
      <c r="Q549" s="108" t="s">
        <v>46</v>
      </c>
      <c r="R549" s="108" t="s">
        <v>46</v>
      </c>
      <c r="S549" s="108" t="s">
        <v>46</v>
      </c>
      <c r="T549" s="108" t="s">
        <v>46</v>
      </c>
      <c r="U549" s="108" t="s">
        <v>46</v>
      </c>
      <c r="V549" s="108" t="s">
        <v>46</v>
      </c>
      <c r="W549" s="108" t="s">
        <v>46</v>
      </c>
      <c r="X549" s="108" t="s">
        <v>46</v>
      </c>
      <c r="Y549" s="108" t="s">
        <v>46</v>
      </c>
      <c r="Z549" s="108" t="s">
        <v>46</v>
      </c>
      <c r="AA549" s="108" t="s">
        <v>46</v>
      </c>
      <c r="AB549" s="108" t="s">
        <v>46</v>
      </c>
      <c r="AC549" s="108" t="s">
        <v>46</v>
      </c>
      <c r="AD549" s="108" t="s">
        <v>46</v>
      </c>
      <c r="AE549" s="108" t="s">
        <v>46</v>
      </c>
      <c r="AF549" s="108" t="s">
        <v>46</v>
      </c>
      <c r="AG549" s="108" t="s">
        <v>46</v>
      </c>
    </row>
    <row r="550" spans="1:33">
      <c r="A550" s="108" t="s">
        <v>544</v>
      </c>
      <c r="B550" s="108">
        <v>2014</v>
      </c>
      <c r="C550" s="108" t="s">
        <v>545</v>
      </c>
      <c r="D550" s="108" t="s">
        <v>4539</v>
      </c>
      <c r="E550" s="108" t="s">
        <v>60</v>
      </c>
      <c r="F550" s="108"/>
      <c r="G550" s="117" t="s">
        <v>569</v>
      </c>
      <c r="H550" s="117" t="s">
        <v>572</v>
      </c>
      <c r="I550" s="118">
        <v>6215</v>
      </c>
      <c r="J550" s="117" t="s">
        <v>573</v>
      </c>
      <c r="K550" s="117" t="s">
        <v>46</v>
      </c>
      <c r="L550" s="108" t="s">
        <v>46</v>
      </c>
      <c r="M550" s="108" t="s">
        <v>46</v>
      </c>
      <c r="N550" s="108" t="s">
        <v>46</v>
      </c>
      <c r="O550" s="108" t="s">
        <v>46</v>
      </c>
      <c r="P550" s="108" t="s">
        <v>46</v>
      </c>
      <c r="Q550" s="108" t="s">
        <v>46</v>
      </c>
      <c r="R550" s="108" t="s">
        <v>46</v>
      </c>
      <c r="S550" s="108" t="s">
        <v>46</v>
      </c>
      <c r="T550" s="108" t="s">
        <v>46</v>
      </c>
      <c r="U550" s="108" t="s">
        <v>46</v>
      </c>
      <c r="V550" s="108" t="s">
        <v>46</v>
      </c>
      <c r="W550" s="108" t="s">
        <v>46</v>
      </c>
      <c r="X550" s="108" t="s">
        <v>46</v>
      </c>
      <c r="Y550" s="108" t="s">
        <v>46</v>
      </c>
      <c r="Z550" s="108" t="s">
        <v>46</v>
      </c>
      <c r="AA550" s="108" t="s">
        <v>46</v>
      </c>
      <c r="AB550" s="108" t="s">
        <v>46</v>
      </c>
      <c r="AC550" s="108" t="s">
        <v>46</v>
      </c>
      <c r="AD550" s="108" t="s">
        <v>46</v>
      </c>
      <c r="AE550" s="108" t="s">
        <v>46</v>
      </c>
      <c r="AF550" s="108" t="s">
        <v>46</v>
      </c>
      <c r="AG550" s="108" t="s">
        <v>46</v>
      </c>
    </row>
    <row r="551" spans="1:33">
      <c r="A551" s="108" t="s">
        <v>544</v>
      </c>
      <c r="B551" s="108">
        <v>2014</v>
      </c>
      <c r="C551" s="108" t="s">
        <v>545</v>
      </c>
      <c r="D551" s="108" t="s">
        <v>4539</v>
      </c>
      <c r="E551" s="108" t="s">
        <v>60</v>
      </c>
      <c r="F551" s="108"/>
      <c r="G551" s="117" t="s">
        <v>569</v>
      </c>
      <c r="H551" s="117" t="s">
        <v>574</v>
      </c>
      <c r="I551" s="118">
        <v>3174</v>
      </c>
      <c r="J551" s="117" t="s">
        <v>575</v>
      </c>
      <c r="K551" s="117" t="s">
        <v>46</v>
      </c>
      <c r="L551" s="108" t="s">
        <v>46</v>
      </c>
      <c r="M551" s="108" t="s">
        <v>46</v>
      </c>
      <c r="N551" s="108" t="s">
        <v>46</v>
      </c>
      <c r="O551" s="108" t="s">
        <v>46</v>
      </c>
      <c r="P551" s="108" t="s">
        <v>46</v>
      </c>
      <c r="Q551" s="108" t="s">
        <v>46</v>
      </c>
      <c r="R551" s="108" t="s">
        <v>46</v>
      </c>
      <c r="S551" s="108" t="s">
        <v>46</v>
      </c>
      <c r="T551" s="108" t="s">
        <v>46</v>
      </c>
      <c r="U551" s="108" t="s">
        <v>46</v>
      </c>
      <c r="V551" s="108" t="s">
        <v>46</v>
      </c>
      <c r="W551" s="108" t="s">
        <v>46</v>
      </c>
      <c r="X551" s="108" t="s">
        <v>46</v>
      </c>
      <c r="Y551" s="108" t="s">
        <v>46</v>
      </c>
      <c r="Z551" s="108" t="s">
        <v>46</v>
      </c>
      <c r="AA551" s="108" t="s">
        <v>46</v>
      </c>
      <c r="AB551" s="108" t="s">
        <v>46</v>
      </c>
      <c r="AC551" s="108" t="s">
        <v>46</v>
      </c>
      <c r="AD551" s="108" t="s">
        <v>46</v>
      </c>
      <c r="AE551" s="108" t="s">
        <v>46</v>
      </c>
      <c r="AF551" s="108" t="s">
        <v>46</v>
      </c>
      <c r="AG551" s="108" t="s">
        <v>46</v>
      </c>
    </row>
    <row r="552" spans="1:33">
      <c r="A552" s="108" t="s">
        <v>544</v>
      </c>
      <c r="B552" s="108">
        <v>2014</v>
      </c>
      <c r="C552" s="108" t="s">
        <v>545</v>
      </c>
      <c r="D552" s="108" t="s">
        <v>4539</v>
      </c>
      <c r="E552" s="108" t="s">
        <v>60</v>
      </c>
      <c r="F552" s="108"/>
      <c r="G552" s="117" t="s">
        <v>576</v>
      </c>
      <c r="H552" s="117" t="s">
        <v>577</v>
      </c>
      <c r="I552" s="117" t="s">
        <v>578</v>
      </c>
      <c r="J552" s="117" t="s">
        <v>579</v>
      </c>
      <c r="K552" s="117" t="s">
        <v>46</v>
      </c>
      <c r="L552" s="108" t="s">
        <v>46</v>
      </c>
      <c r="M552" s="108" t="s">
        <v>46</v>
      </c>
      <c r="N552" s="108" t="s">
        <v>46</v>
      </c>
      <c r="O552" s="108" t="s">
        <v>46</v>
      </c>
      <c r="P552" s="108" t="s">
        <v>46</v>
      </c>
      <c r="Q552" s="108" t="s">
        <v>46</v>
      </c>
      <c r="R552" s="108" t="s">
        <v>46</v>
      </c>
      <c r="S552" s="108" t="s">
        <v>46</v>
      </c>
      <c r="T552" s="108" t="s">
        <v>46</v>
      </c>
      <c r="U552" s="108" t="s">
        <v>46</v>
      </c>
      <c r="V552" s="108" t="s">
        <v>46</v>
      </c>
      <c r="W552" s="108" t="s">
        <v>46</v>
      </c>
      <c r="X552" s="108" t="s">
        <v>46</v>
      </c>
      <c r="Y552" s="108" t="s">
        <v>46</v>
      </c>
      <c r="Z552" s="108" t="s">
        <v>46</v>
      </c>
      <c r="AA552" s="108" t="s">
        <v>46</v>
      </c>
      <c r="AB552" s="108" t="s">
        <v>46</v>
      </c>
      <c r="AC552" s="108" t="s">
        <v>46</v>
      </c>
      <c r="AD552" s="108" t="s">
        <v>46</v>
      </c>
      <c r="AE552" s="108" t="s">
        <v>46</v>
      </c>
      <c r="AF552" s="108" t="s">
        <v>46</v>
      </c>
      <c r="AG552" s="108" t="s">
        <v>46</v>
      </c>
    </row>
    <row r="553" spans="1:33">
      <c r="A553" s="108" t="s">
        <v>580</v>
      </c>
      <c r="B553" s="108">
        <v>2019</v>
      </c>
      <c r="C553" s="108" t="s">
        <v>581</v>
      </c>
      <c r="D553" s="108" t="s">
        <v>4539</v>
      </c>
      <c r="E553" s="108" t="s">
        <v>60</v>
      </c>
      <c r="F553" s="108"/>
      <c r="G553" s="117" t="s">
        <v>46</v>
      </c>
      <c r="H553" s="117" t="s">
        <v>582</v>
      </c>
      <c r="I553" s="117" t="s">
        <v>583</v>
      </c>
      <c r="J553" s="117" t="s">
        <v>46</v>
      </c>
      <c r="K553" s="117" t="s">
        <v>46</v>
      </c>
      <c r="L553" s="108" t="s">
        <v>46</v>
      </c>
      <c r="M553" s="108" t="s">
        <v>46</v>
      </c>
      <c r="N553" s="108" t="s">
        <v>46</v>
      </c>
      <c r="O553" s="108" t="s">
        <v>46</v>
      </c>
      <c r="P553" s="108" t="s">
        <v>46</v>
      </c>
      <c r="Q553" s="108" t="s">
        <v>46</v>
      </c>
      <c r="R553" s="108" t="s">
        <v>46</v>
      </c>
      <c r="S553" s="108" t="s">
        <v>46</v>
      </c>
      <c r="T553" s="108" t="s">
        <v>46</v>
      </c>
      <c r="U553" s="108" t="s">
        <v>46</v>
      </c>
      <c r="V553" s="108" t="s">
        <v>46</v>
      </c>
      <c r="W553" s="108" t="s">
        <v>46</v>
      </c>
      <c r="X553" s="108" t="s">
        <v>46</v>
      </c>
      <c r="Y553" s="108" t="s">
        <v>46</v>
      </c>
      <c r="Z553" s="108" t="s">
        <v>46</v>
      </c>
      <c r="AA553" s="108" t="s">
        <v>46</v>
      </c>
      <c r="AB553" s="108" t="s">
        <v>46</v>
      </c>
      <c r="AC553" s="108" t="s">
        <v>46</v>
      </c>
      <c r="AD553" s="108" t="s">
        <v>46</v>
      </c>
      <c r="AE553" s="108" t="s">
        <v>46</v>
      </c>
      <c r="AF553" s="108" t="s">
        <v>46</v>
      </c>
      <c r="AG553" s="108" t="s">
        <v>46</v>
      </c>
    </row>
    <row r="554" spans="1:33">
      <c r="A554" s="108" t="s">
        <v>580</v>
      </c>
      <c r="B554" s="108">
        <v>2019</v>
      </c>
      <c r="C554" s="108" t="s">
        <v>581</v>
      </c>
      <c r="D554" s="108" t="s">
        <v>4539</v>
      </c>
      <c r="E554" s="108" t="s">
        <v>60</v>
      </c>
      <c r="F554" s="108"/>
      <c r="G554" s="117" t="s">
        <v>46</v>
      </c>
      <c r="H554" s="117" t="s">
        <v>584</v>
      </c>
      <c r="I554" s="117" t="s">
        <v>583</v>
      </c>
      <c r="J554" s="117" t="s">
        <v>46</v>
      </c>
      <c r="K554" s="117" t="s">
        <v>46</v>
      </c>
      <c r="L554" s="108" t="s">
        <v>46</v>
      </c>
      <c r="M554" s="108" t="s">
        <v>46</v>
      </c>
      <c r="N554" s="108" t="s">
        <v>46</v>
      </c>
      <c r="O554" s="108" t="s">
        <v>46</v>
      </c>
      <c r="P554" s="108" t="s">
        <v>46</v>
      </c>
      <c r="Q554" s="108" t="s">
        <v>46</v>
      </c>
      <c r="R554" s="108" t="s">
        <v>46</v>
      </c>
      <c r="S554" s="108" t="s">
        <v>46</v>
      </c>
      <c r="T554" s="108" t="s">
        <v>46</v>
      </c>
      <c r="U554" s="108" t="s">
        <v>46</v>
      </c>
      <c r="V554" s="108" t="s">
        <v>46</v>
      </c>
      <c r="W554" s="108" t="s">
        <v>46</v>
      </c>
      <c r="X554" s="108" t="s">
        <v>46</v>
      </c>
      <c r="Y554" s="108" t="s">
        <v>46</v>
      </c>
      <c r="Z554" s="108" t="s">
        <v>46</v>
      </c>
      <c r="AA554" s="108" t="s">
        <v>46</v>
      </c>
      <c r="AB554" s="108" t="s">
        <v>46</v>
      </c>
      <c r="AC554" s="108" t="s">
        <v>46</v>
      </c>
      <c r="AD554" s="108" t="s">
        <v>46</v>
      </c>
      <c r="AE554" s="108" t="s">
        <v>46</v>
      </c>
      <c r="AF554" s="108" t="s">
        <v>46</v>
      </c>
      <c r="AG554" s="108" t="s">
        <v>46</v>
      </c>
    </row>
    <row r="555" spans="1:33">
      <c r="A555" s="108" t="s">
        <v>580</v>
      </c>
      <c r="B555" s="108">
        <v>2019</v>
      </c>
      <c r="C555" s="108" t="s">
        <v>581</v>
      </c>
      <c r="D555" s="108" t="s">
        <v>4539</v>
      </c>
      <c r="E555" s="108" t="s">
        <v>60</v>
      </c>
      <c r="F555" s="108"/>
      <c r="G555" s="117" t="s">
        <v>46</v>
      </c>
      <c r="H555" s="117" t="s">
        <v>585</v>
      </c>
      <c r="I555" s="117" t="s">
        <v>583</v>
      </c>
      <c r="J555" s="117" t="s">
        <v>46</v>
      </c>
      <c r="K555" s="117" t="s">
        <v>46</v>
      </c>
      <c r="L555" s="108" t="s">
        <v>46</v>
      </c>
      <c r="M555" s="108" t="s">
        <v>46</v>
      </c>
      <c r="N555" s="108" t="s">
        <v>46</v>
      </c>
      <c r="O555" s="108" t="s">
        <v>46</v>
      </c>
      <c r="P555" s="108" t="s">
        <v>46</v>
      </c>
      <c r="Q555" s="108" t="s">
        <v>46</v>
      </c>
      <c r="R555" s="108" t="s">
        <v>46</v>
      </c>
      <c r="S555" s="108" t="s">
        <v>46</v>
      </c>
      <c r="T555" s="108" t="s">
        <v>46</v>
      </c>
      <c r="U555" s="108" t="s">
        <v>46</v>
      </c>
      <c r="V555" s="108" t="s">
        <v>46</v>
      </c>
      <c r="W555" s="108" t="s">
        <v>46</v>
      </c>
      <c r="X555" s="108" t="s">
        <v>46</v>
      </c>
      <c r="Y555" s="108" t="s">
        <v>46</v>
      </c>
      <c r="Z555" s="108" t="s">
        <v>46</v>
      </c>
      <c r="AA555" s="108" t="s">
        <v>46</v>
      </c>
      <c r="AB555" s="108" t="s">
        <v>46</v>
      </c>
      <c r="AC555" s="108" t="s">
        <v>46</v>
      </c>
      <c r="AD555" s="108" t="s">
        <v>46</v>
      </c>
      <c r="AE555" s="108" t="s">
        <v>46</v>
      </c>
      <c r="AF555" s="108" t="s">
        <v>46</v>
      </c>
      <c r="AG555" s="108" t="s">
        <v>46</v>
      </c>
    </row>
    <row r="556" spans="1:33">
      <c r="A556" s="108" t="s">
        <v>586</v>
      </c>
      <c r="B556" s="108">
        <v>2019</v>
      </c>
      <c r="C556" s="110" t="s">
        <v>587</v>
      </c>
      <c r="D556" s="108" t="s">
        <v>4539</v>
      </c>
      <c r="E556" s="108" t="s">
        <v>60</v>
      </c>
      <c r="F556" s="108"/>
      <c r="G556" s="117" t="s">
        <v>46</v>
      </c>
      <c r="H556" s="117" t="s">
        <v>46</v>
      </c>
      <c r="I556" s="117" t="s">
        <v>46</v>
      </c>
      <c r="J556" s="117" t="s">
        <v>46</v>
      </c>
      <c r="K556" s="117">
        <v>98</v>
      </c>
      <c r="L556" s="108" t="s">
        <v>46</v>
      </c>
      <c r="M556" s="108" t="s">
        <v>46</v>
      </c>
      <c r="N556" s="108">
        <v>95</v>
      </c>
      <c r="O556" s="108" t="s">
        <v>46</v>
      </c>
      <c r="P556" s="108" t="s">
        <v>46</v>
      </c>
      <c r="Q556" s="108" t="s">
        <v>46</v>
      </c>
      <c r="R556" s="108" t="s">
        <v>46</v>
      </c>
      <c r="S556" s="108">
        <v>95</v>
      </c>
      <c r="T556" s="108" t="s">
        <v>46</v>
      </c>
      <c r="U556" s="108" t="s">
        <v>46</v>
      </c>
      <c r="V556" s="108" t="s">
        <v>46</v>
      </c>
      <c r="W556" s="108" t="s">
        <v>46</v>
      </c>
      <c r="X556" s="108" t="s">
        <v>46</v>
      </c>
      <c r="Y556" s="108" t="s">
        <v>46</v>
      </c>
      <c r="Z556" s="108" t="s">
        <v>46</v>
      </c>
      <c r="AA556" s="108" t="s">
        <v>46</v>
      </c>
      <c r="AB556" s="108" t="s">
        <v>46</v>
      </c>
      <c r="AC556" s="108" t="s">
        <v>46</v>
      </c>
      <c r="AD556" s="108" t="s">
        <v>46</v>
      </c>
      <c r="AE556" s="108">
        <v>95</v>
      </c>
      <c r="AF556" s="108" t="s">
        <v>46</v>
      </c>
      <c r="AG556" s="108" t="s">
        <v>46</v>
      </c>
    </row>
    <row r="557" spans="1:33">
      <c r="A557" s="108" t="s">
        <v>588</v>
      </c>
      <c r="B557" s="108">
        <v>2014</v>
      </c>
      <c r="C557" s="110" t="s">
        <v>589</v>
      </c>
      <c r="D557" s="108" t="s">
        <v>4539</v>
      </c>
      <c r="E557" s="108" t="s">
        <v>60</v>
      </c>
      <c r="F557" s="108"/>
      <c r="G557" s="117" t="s">
        <v>46</v>
      </c>
      <c r="H557" s="117" t="s">
        <v>46</v>
      </c>
      <c r="I557" s="117" t="s">
        <v>46</v>
      </c>
      <c r="J557" s="117" t="s">
        <v>46</v>
      </c>
      <c r="K557" s="117">
        <v>95</v>
      </c>
      <c r="L557" s="108" t="s">
        <v>46</v>
      </c>
      <c r="M557" s="108" t="s">
        <v>46</v>
      </c>
      <c r="N557" s="108" t="s">
        <v>46</v>
      </c>
      <c r="O557" s="108" t="s">
        <v>46</v>
      </c>
      <c r="P557" s="108" t="s">
        <v>46</v>
      </c>
      <c r="Q557" s="108" t="s">
        <v>46</v>
      </c>
      <c r="R557" s="108" t="s">
        <v>46</v>
      </c>
      <c r="S557" s="108" t="s">
        <v>46</v>
      </c>
      <c r="T557" s="108" t="s">
        <v>46</v>
      </c>
      <c r="U557" s="108" t="s">
        <v>46</v>
      </c>
      <c r="V557" s="108" t="s">
        <v>46</v>
      </c>
      <c r="W557" s="108" t="s">
        <v>46</v>
      </c>
      <c r="X557" s="108" t="s">
        <v>46</v>
      </c>
      <c r="Y557" s="108" t="s">
        <v>46</v>
      </c>
      <c r="Z557" s="108" t="s">
        <v>46</v>
      </c>
      <c r="AA557" s="108" t="s">
        <v>46</v>
      </c>
      <c r="AB557" s="108" t="s">
        <v>46</v>
      </c>
      <c r="AC557" s="108" t="s">
        <v>46</v>
      </c>
      <c r="AD557" s="108" t="s">
        <v>46</v>
      </c>
      <c r="AE557" s="108" t="s">
        <v>46</v>
      </c>
      <c r="AF557" s="108" t="s">
        <v>46</v>
      </c>
      <c r="AG557" s="108" t="s">
        <v>46</v>
      </c>
    </row>
    <row r="558" spans="1:33">
      <c r="A558" s="108" t="s">
        <v>541</v>
      </c>
      <c r="B558" s="108">
        <v>2018</v>
      </c>
      <c r="C558" s="110" t="s">
        <v>590</v>
      </c>
      <c r="D558" s="108" t="s">
        <v>4539</v>
      </c>
      <c r="E558" s="108" t="s">
        <v>60</v>
      </c>
      <c r="F558" s="108"/>
      <c r="G558" s="117" t="s">
        <v>46</v>
      </c>
      <c r="H558" s="117" t="s">
        <v>46</v>
      </c>
      <c r="I558" s="117" t="s">
        <v>46</v>
      </c>
      <c r="J558" s="117" t="s">
        <v>46</v>
      </c>
      <c r="K558" s="117">
        <v>71</v>
      </c>
      <c r="L558" s="108" t="s">
        <v>46</v>
      </c>
      <c r="M558" s="108" t="s">
        <v>46</v>
      </c>
      <c r="N558" s="108" t="s">
        <v>46</v>
      </c>
      <c r="O558" s="108" t="s">
        <v>46</v>
      </c>
      <c r="P558" s="108" t="s">
        <v>46</v>
      </c>
      <c r="Q558" s="108" t="s">
        <v>46</v>
      </c>
      <c r="R558" s="108" t="s">
        <v>46</v>
      </c>
      <c r="S558" s="108" t="s">
        <v>46</v>
      </c>
      <c r="T558" s="108" t="s">
        <v>46</v>
      </c>
      <c r="U558" s="108" t="s">
        <v>46</v>
      </c>
      <c r="V558" s="108" t="s">
        <v>46</v>
      </c>
      <c r="W558" s="108" t="s">
        <v>46</v>
      </c>
      <c r="X558" s="108" t="s">
        <v>46</v>
      </c>
      <c r="Y558" s="108" t="s">
        <v>46</v>
      </c>
      <c r="Z558" s="108" t="s">
        <v>46</v>
      </c>
      <c r="AA558" s="108" t="s">
        <v>46</v>
      </c>
      <c r="AB558" s="108" t="s">
        <v>46</v>
      </c>
      <c r="AC558" s="108" t="s">
        <v>46</v>
      </c>
      <c r="AD558" s="108" t="s">
        <v>46</v>
      </c>
      <c r="AE558" s="108" t="s">
        <v>46</v>
      </c>
      <c r="AF558" s="108" t="s">
        <v>46</v>
      </c>
      <c r="AG558" s="108" t="s">
        <v>46</v>
      </c>
    </row>
    <row r="559" spans="1:33">
      <c r="A559" s="108" t="s">
        <v>591</v>
      </c>
      <c r="B559" s="108">
        <v>2020</v>
      </c>
      <c r="C559" s="108" t="s">
        <v>46</v>
      </c>
      <c r="D559" s="108" t="s">
        <v>4539</v>
      </c>
      <c r="E559" s="108" t="s">
        <v>60</v>
      </c>
      <c r="F559" s="108"/>
      <c r="G559" s="117" t="s">
        <v>46</v>
      </c>
      <c r="H559" s="117" t="s">
        <v>46</v>
      </c>
      <c r="I559" s="117" t="s">
        <v>46</v>
      </c>
      <c r="J559" s="117" t="s">
        <v>46</v>
      </c>
      <c r="K559" s="117" t="s">
        <v>46</v>
      </c>
      <c r="L559" s="108" t="s">
        <v>46</v>
      </c>
      <c r="M559" s="108" t="s">
        <v>46</v>
      </c>
      <c r="N559" s="108" t="s">
        <v>46</v>
      </c>
      <c r="O559" s="108" t="s">
        <v>46</v>
      </c>
      <c r="P559" s="108" t="s">
        <v>46</v>
      </c>
      <c r="Q559" s="108" t="s">
        <v>46</v>
      </c>
      <c r="R559" s="108" t="s">
        <v>46</v>
      </c>
      <c r="S559" s="108" t="s">
        <v>46</v>
      </c>
      <c r="T559" s="108" t="s">
        <v>46</v>
      </c>
      <c r="U559" s="108" t="s">
        <v>46</v>
      </c>
      <c r="V559" s="108" t="s">
        <v>46</v>
      </c>
      <c r="W559" s="108" t="s">
        <v>46</v>
      </c>
      <c r="X559" s="108" t="s">
        <v>46</v>
      </c>
      <c r="Y559" s="108" t="s">
        <v>46</v>
      </c>
      <c r="Z559" s="108" t="s">
        <v>46</v>
      </c>
      <c r="AA559" s="108" t="s">
        <v>46</v>
      </c>
      <c r="AB559" s="108" t="s">
        <v>46</v>
      </c>
      <c r="AC559" s="108" t="s">
        <v>46</v>
      </c>
      <c r="AD559" s="108" t="s">
        <v>46</v>
      </c>
      <c r="AE559" s="108" t="s">
        <v>46</v>
      </c>
      <c r="AF559" s="108" t="s">
        <v>46</v>
      </c>
      <c r="AG559" s="108" t="s">
        <v>46</v>
      </c>
    </row>
    <row r="560" spans="1:33">
      <c r="A560" s="108" t="s">
        <v>592</v>
      </c>
      <c r="B560" s="108">
        <v>2014</v>
      </c>
      <c r="C560" s="110" t="s">
        <v>589</v>
      </c>
      <c r="D560" s="108" t="s">
        <v>4539</v>
      </c>
      <c r="E560" s="108" t="s">
        <v>60</v>
      </c>
      <c r="F560" s="108"/>
      <c r="G560" s="117" t="s">
        <v>46</v>
      </c>
      <c r="H560" s="117" t="s">
        <v>46</v>
      </c>
      <c r="I560" s="117" t="s">
        <v>46</v>
      </c>
      <c r="J560" s="117" t="s">
        <v>46</v>
      </c>
      <c r="K560" s="117">
        <v>90</v>
      </c>
      <c r="L560" s="108" t="s">
        <v>46</v>
      </c>
      <c r="M560" s="108" t="s">
        <v>46</v>
      </c>
      <c r="N560" s="108" t="s">
        <v>46</v>
      </c>
      <c r="O560" s="108" t="s">
        <v>46</v>
      </c>
      <c r="P560" s="108" t="s">
        <v>46</v>
      </c>
      <c r="Q560" s="108" t="s">
        <v>46</v>
      </c>
      <c r="R560" s="108" t="s">
        <v>46</v>
      </c>
      <c r="S560" s="108" t="s">
        <v>46</v>
      </c>
      <c r="T560" s="108" t="s">
        <v>46</v>
      </c>
      <c r="U560" s="108" t="s">
        <v>46</v>
      </c>
      <c r="V560" s="108" t="s">
        <v>46</v>
      </c>
      <c r="W560" s="108" t="s">
        <v>46</v>
      </c>
      <c r="X560" s="108" t="s">
        <v>46</v>
      </c>
      <c r="Y560" s="108" t="s">
        <v>46</v>
      </c>
      <c r="Z560" s="108" t="s">
        <v>46</v>
      </c>
      <c r="AA560" s="108" t="s">
        <v>46</v>
      </c>
      <c r="AB560" s="108" t="s">
        <v>46</v>
      </c>
      <c r="AC560" s="108" t="s">
        <v>46</v>
      </c>
      <c r="AD560" s="108" t="s">
        <v>46</v>
      </c>
      <c r="AE560" s="108" t="s">
        <v>46</v>
      </c>
      <c r="AF560" s="108" t="s">
        <v>46</v>
      </c>
      <c r="AG560" s="108" t="s">
        <v>46</v>
      </c>
    </row>
    <row r="561" spans="1:33">
      <c r="A561" s="108" t="s">
        <v>593</v>
      </c>
      <c r="B561" s="108">
        <v>2009</v>
      </c>
      <c r="C561" s="108" t="s">
        <v>594</v>
      </c>
      <c r="D561" s="108" t="s">
        <v>4539</v>
      </c>
      <c r="E561" s="108" t="s">
        <v>60</v>
      </c>
      <c r="F561" s="108"/>
      <c r="G561" s="117" t="s">
        <v>595</v>
      </c>
      <c r="H561" s="117" t="s">
        <v>596</v>
      </c>
      <c r="I561" s="117" t="s">
        <v>46</v>
      </c>
      <c r="J561" s="117" t="s">
        <v>46</v>
      </c>
      <c r="K561" s="117" t="s">
        <v>46</v>
      </c>
      <c r="L561" s="108" t="s">
        <v>46</v>
      </c>
      <c r="M561" s="108" t="s">
        <v>46</v>
      </c>
      <c r="N561" s="108" t="s">
        <v>46</v>
      </c>
      <c r="O561" s="108" t="s">
        <v>46</v>
      </c>
      <c r="P561" s="108" t="s">
        <v>46</v>
      </c>
      <c r="Q561" s="108" t="s">
        <v>46</v>
      </c>
      <c r="R561" s="108" t="s">
        <v>46</v>
      </c>
      <c r="S561" s="108" t="s">
        <v>46</v>
      </c>
      <c r="T561" s="108" t="s">
        <v>46</v>
      </c>
      <c r="U561" s="108" t="s">
        <v>46</v>
      </c>
      <c r="V561" s="108" t="s">
        <v>46</v>
      </c>
      <c r="W561" s="108" t="s">
        <v>46</v>
      </c>
      <c r="X561" s="108" t="s">
        <v>46</v>
      </c>
      <c r="Y561" s="108" t="s">
        <v>46</v>
      </c>
      <c r="Z561" s="108" t="s">
        <v>46</v>
      </c>
      <c r="AA561" s="108" t="s">
        <v>46</v>
      </c>
      <c r="AB561" s="108" t="s">
        <v>46</v>
      </c>
      <c r="AC561" s="108" t="s">
        <v>46</v>
      </c>
      <c r="AD561" s="108" t="s">
        <v>46</v>
      </c>
      <c r="AE561" s="108" t="s">
        <v>46</v>
      </c>
      <c r="AF561" s="108" t="s">
        <v>46</v>
      </c>
      <c r="AG561" s="108" t="s">
        <v>46</v>
      </c>
    </row>
    <row r="562" spans="1:33">
      <c r="A562" s="108" t="s">
        <v>593</v>
      </c>
      <c r="B562" s="108">
        <v>2009</v>
      </c>
      <c r="C562" s="108" t="s">
        <v>594</v>
      </c>
      <c r="D562" s="108" t="s">
        <v>4539</v>
      </c>
      <c r="E562" s="108" t="s">
        <v>60</v>
      </c>
      <c r="F562" s="108"/>
      <c r="G562" s="117" t="s">
        <v>597</v>
      </c>
      <c r="H562" s="117" t="s">
        <v>598</v>
      </c>
      <c r="I562" s="117" t="s">
        <v>46</v>
      </c>
      <c r="J562" s="117" t="s">
        <v>46</v>
      </c>
      <c r="K562" s="117" t="s">
        <v>46</v>
      </c>
      <c r="L562" s="108" t="s">
        <v>46</v>
      </c>
      <c r="M562" s="108" t="s">
        <v>46</v>
      </c>
      <c r="N562" s="108" t="s">
        <v>46</v>
      </c>
      <c r="O562" s="108" t="s">
        <v>46</v>
      </c>
      <c r="P562" s="108" t="s">
        <v>46</v>
      </c>
      <c r="Q562" s="108" t="s">
        <v>46</v>
      </c>
      <c r="R562" s="108" t="s">
        <v>46</v>
      </c>
      <c r="S562" s="108" t="s">
        <v>46</v>
      </c>
      <c r="T562" s="108" t="s">
        <v>46</v>
      </c>
      <c r="U562" s="108" t="s">
        <v>46</v>
      </c>
      <c r="V562" s="108" t="s">
        <v>46</v>
      </c>
      <c r="W562" s="108" t="s">
        <v>46</v>
      </c>
      <c r="X562" s="108" t="s">
        <v>46</v>
      </c>
      <c r="Y562" s="108" t="s">
        <v>46</v>
      </c>
      <c r="Z562" s="108" t="s">
        <v>46</v>
      </c>
      <c r="AA562" s="108" t="s">
        <v>46</v>
      </c>
      <c r="AB562" s="108" t="s">
        <v>46</v>
      </c>
      <c r="AC562" s="108" t="s">
        <v>46</v>
      </c>
      <c r="AD562" s="108" t="s">
        <v>46</v>
      </c>
      <c r="AE562" s="108" t="s">
        <v>46</v>
      </c>
      <c r="AF562" s="108" t="s">
        <v>46</v>
      </c>
      <c r="AG562" s="108" t="s">
        <v>46</v>
      </c>
    </row>
    <row r="563" spans="1:33">
      <c r="A563" s="108" t="s">
        <v>593</v>
      </c>
      <c r="B563" s="108">
        <v>2009</v>
      </c>
      <c r="C563" s="108" t="s">
        <v>594</v>
      </c>
      <c r="D563" s="108" t="s">
        <v>4539</v>
      </c>
      <c r="E563" s="108" t="s">
        <v>60</v>
      </c>
      <c r="F563" s="108"/>
      <c r="G563" s="117" t="s">
        <v>599</v>
      </c>
      <c r="H563" s="117" t="s">
        <v>600</v>
      </c>
      <c r="I563" s="117" t="s">
        <v>46</v>
      </c>
      <c r="J563" s="117" t="s">
        <v>46</v>
      </c>
      <c r="K563" s="117" t="s">
        <v>46</v>
      </c>
      <c r="L563" s="108" t="s">
        <v>46</v>
      </c>
      <c r="M563" s="108" t="s">
        <v>46</v>
      </c>
      <c r="N563" s="108" t="s">
        <v>46</v>
      </c>
      <c r="O563" s="108" t="s">
        <v>46</v>
      </c>
      <c r="P563" s="108" t="s">
        <v>46</v>
      </c>
      <c r="Q563" s="108" t="s">
        <v>46</v>
      </c>
      <c r="R563" s="108" t="s">
        <v>46</v>
      </c>
      <c r="S563" s="108" t="s">
        <v>46</v>
      </c>
      <c r="T563" s="108" t="s">
        <v>46</v>
      </c>
      <c r="U563" s="108" t="s">
        <v>46</v>
      </c>
      <c r="V563" s="108" t="s">
        <v>46</v>
      </c>
      <c r="W563" s="108" t="s">
        <v>46</v>
      </c>
      <c r="X563" s="108" t="s">
        <v>46</v>
      </c>
      <c r="Y563" s="108" t="s">
        <v>46</v>
      </c>
      <c r="Z563" s="108" t="s">
        <v>46</v>
      </c>
      <c r="AA563" s="108" t="s">
        <v>46</v>
      </c>
      <c r="AB563" s="108" t="s">
        <v>46</v>
      </c>
      <c r="AC563" s="108" t="s">
        <v>46</v>
      </c>
      <c r="AD563" s="108" t="s">
        <v>46</v>
      </c>
      <c r="AE563" s="108" t="s">
        <v>46</v>
      </c>
      <c r="AF563" s="108" t="s">
        <v>46</v>
      </c>
      <c r="AG563" s="108" t="s">
        <v>46</v>
      </c>
    </row>
    <row r="564" spans="1:33">
      <c r="A564" s="108" t="s">
        <v>601</v>
      </c>
      <c r="B564" s="108">
        <v>2009</v>
      </c>
      <c r="C564" s="108" t="s">
        <v>602</v>
      </c>
      <c r="D564" s="108" t="s">
        <v>4539</v>
      </c>
      <c r="E564" s="108" t="s">
        <v>60</v>
      </c>
      <c r="F564" s="108"/>
      <c r="G564" s="117" t="s">
        <v>576</v>
      </c>
      <c r="H564" s="117" t="s">
        <v>603</v>
      </c>
      <c r="I564" s="119">
        <v>6E-11</v>
      </c>
      <c r="J564" s="117" t="s">
        <v>604</v>
      </c>
      <c r="K564" s="117" t="s">
        <v>46</v>
      </c>
      <c r="L564" s="108" t="s">
        <v>46</v>
      </c>
      <c r="M564" s="108" t="s">
        <v>46</v>
      </c>
      <c r="N564" s="108" t="s">
        <v>46</v>
      </c>
      <c r="O564" s="108" t="s">
        <v>46</v>
      </c>
      <c r="P564" s="108" t="s">
        <v>46</v>
      </c>
      <c r="Q564" s="108" t="s">
        <v>46</v>
      </c>
      <c r="R564" s="108" t="s">
        <v>46</v>
      </c>
      <c r="S564" s="108" t="s">
        <v>46</v>
      </c>
      <c r="T564" s="108" t="s">
        <v>46</v>
      </c>
      <c r="U564" s="108" t="s">
        <v>46</v>
      </c>
      <c r="V564" s="108" t="s">
        <v>46</v>
      </c>
      <c r="W564" s="108" t="s">
        <v>46</v>
      </c>
      <c r="X564" s="108" t="s">
        <v>46</v>
      </c>
      <c r="Y564" s="108" t="s">
        <v>46</v>
      </c>
      <c r="Z564" s="108" t="s">
        <v>46</v>
      </c>
      <c r="AA564" s="108" t="s">
        <v>46</v>
      </c>
      <c r="AB564" s="108" t="s">
        <v>46</v>
      </c>
      <c r="AC564" s="108" t="s">
        <v>46</v>
      </c>
      <c r="AD564" s="108" t="s">
        <v>46</v>
      </c>
      <c r="AE564" s="108" t="s">
        <v>46</v>
      </c>
      <c r="AF564" s="108" t="s">
        <v>46</v>
      </c>
      <c r="AG564" s="108" t="s">
        <v>46</v>
      </c>
    </row>
    <row r="565" spans="1:33">
      <c r="A565" s="108" t="s">
        <v>601</v>
      </c>
      <c r="B565" s="108">
        <v>2009</v>
      </c>
      <c r="C565" s="108" t="s">
        <v>602</v>
      </c>
      <c r="D565" s="108" t="s">
        <v>4539</v>
      </c>
      <c r="E565" s="108" t="s">
        <v>60</v>
      </c>
      <c r="F565" s="108"/>
      <c r="G565" s="117" t="s">
        <v>46</v>
      </c>
      <c r="H565" s="117" t="s">
        <v>605</v>
      </c>
      <c r="I565" s="117" t="s">
        <v>606</v>
      </c>
      <c r="J565" s="117" t="s">
        <v>607</v>
      </c>
      <c r="K565" s="117" t="s">
        <v>46</v>
      </c>
      <c r="L565" s="108" t="s">
        <v>46</v>
      </c>
      <c r="M565" s="108" t="s">
        <v>46</v>
      </c>
      <c r="N565" s="108" t="s">
        <v>46</v>
      </c>
      <c r="O565" s="108" t="s">
        <v>46</v>
      </c>
      <c r="P565" s="108" t="s">
        <v>46</v>
      </c>
      <c r="Q565" s="108" t="s">
        <v>46</v>
      </c>
      <c r="R565" s="108" t="s">
        <v>46</v>
      </c>
      <c r="S565" s="108" t="s">
        <v>46</v>
      </c>
      <c r="T565" s="108" t="s">
        <v>46</v>
      </c>
      <c r="U565" s="108" t="s">
        <v>46</v>
      </c>
      <c r="V565" s="108" t="s">
        <v>46</v>
      </c>
      <c r="W565" s="108" t="s">
        <v>46</v>
      </c>
      <c r="X565" s="108" t="s">
        <v>46</v>
      </c>
      <c r="Y565" s="108" t="s">
        <v>46</v>
      </c>
      <c r="Z565" s="108" t="s">
        <v>46</v>
      </c>
      <c r="AA565" s="108" t="s">
        <v>46</v>
      </c>
      <c r="AB565" s="108" t="s">
        <v>46</v>
      </c>
      <c r="AC565" s="108" t="s">
        <v>46</v>
      </c>
      <c r="AD565" s="108" t="s">
        <v>46</v>
      </c>
      <c r="AE565" s="108" t="s">
        <v>46</v>
      </c>
      <c r="AF565" s="108" t="s">
        <v>46</v>
      </c>
      <c r="AG565" s="108" t="s">
        <v>46</v>
      </c>
    </row>
    <row r="566" spans="1:33">
      <c r="A566" s="108" t="s">
        <v>601</v>
      </c>
      <c r="B566" s="108">
        <v>2009</v>
      </c>
      <c r="C566" s="108" t="s">
        <v>602</v>
      </c>
      <c r="D566" s="108" t="s">
        <v>4539</v>
      </c>
      <c r="E566" s="108" t="s">
        <v>60</v>
      </c>
      <c r="F566" s="108"/>
      <c r="G566" s="117" t="s">
        <v>46</v>
      </c>
      <c r="H566" s="117" t="s">
        <v>608</v>
      </c>
      <c r="I566" s="117" t="s">
        <v>609</v>
      </c>
      <c r="J566" s="117" t="s">
        <v>610</v>
      </c>
      <c r="K566" s="117" t="s">
        <v>46</v>
      </c>
      <c r="L566" s="108" t="s">
        <v>46</v>
      </c>
      <c r="M566" s="108" t="s">
        <v>46</v>
      </c>
      <c r="N566" s="108" t="s">
        <v>46</v>
      </c>
      <c r="O566" s="108" t="s">
        <v>46</v>
      </c>
      <c r="P566" s="108" t="s">
        <v>46</v>
      </c>
      <c r="Q566" s="108" t="s">
        <v>46</v>
      </c>
      <c r="R566" s="108" t="s">
        <v>46</v>
      </c>
      <c r="S566" s="108" t="s">
        <v>46</v>
      </c>
      <c r="T566" s="108" t="s">
        <v>46</v>
      </c>
      <c r="U566" s="108" t="s">
        <v>46</v>
      </c>
      <c r="V566" s="108" t="s">
        <v>46</v>
      </c>
      <c r="W566" s="108" t="s">
        <v>46</v>
      </c>
      <c r="X566" s="108" t="s">
        <v>46</v>
      </c>
      <c r="Y566" s="108" t="s">
        <v>46</v>
      </c>
      <c r="Z566" s="108" t="s">
        <v>46</v>
      </c>
      <c r="AA566" s="108" t="s">
        <v>46</v>
      </c>
      <c r="AB566" s="108" t="s">
        <v>46</v>
      </c>
      <c r="AC566" s="108" t="s">
        <v>46</v>
      </c>
      <c r="AD566" s="108" t="s">
        <v>46</v>
      </c>
      <c r="AE566" s="108" t="s">
        <v>46</v>
      </c>
      <c r="AF566" s="108" t="s">
        <v>46</v>
      </c>
      <c r="AG566" s="108" t="s">
        <v>46</v>
      </c>
    </row>
    <row r="567" spans="1:33">
      <c r="A567" s="108" t="s">
        <v>601</v>
      </c>
      <c r="B567" s="108">
        <v>2009</v>
      </c>
      <c r="C567" s="108" t="s">
        <v>602</v>
      </c>
      <c r="D567" s="108" t="s">
        <v>4539</v>
      </c>
      <c r="E567" s="108" t="s">
        <v>60</v>
      </c>
      <c r="F567" s="108"/>
      <c r="G567" s="117" t="s">
        <v>46</v>
      </c>
      <c r="H567" s="117" t="s">
        <v>611</v>
      </c>
      <c r="I567" s="117" t="s">
        <v>612</v>
      </c>
      <c r="J567" s="117" t="s">
        <v>613</v>
      </c>
      <c r="K567" s="117" t="s">
        <v>46</v>
      </c>
      <c r="L567" s="108" t="s">
        <v>46</v>
      </c>
      <c r="M567" s="108" t="s">
        <v>46</v>
      </c>
      <c r="N567" s="108" t="s">
        <v>46</v>
      </c>
      <c r="O567" s="108" t="s">
        <v>46</v>
      </c>
      <c r="P567" s="108" t="s">
        <v>46</v>
      </c>
      <c r="Q567" s="108" t="s">
        <v>46</v>
      </c>
      <c r="R567" s="108" t="s">
        <v>46</v>
      </c>
      <c r="S567" s="108" t="s">
        <v>46</v>
      </c>
      <c r="T567" s="108" t="s">
        <v>46</v>
      </c>
      <c r="U567" s="108" t="s">
        <v>46</v>
      </c>
      <c r="V567" s="108" t="s">
        <v>46</v>
      </c>
      <c r="W567" s="108" t="s">
        <v>46</v>
      </c>
      <c r="X567" s="108" t="s">
        <v>46</v>
      </c>
      <c r="Y567" s="108" t="s">
        <v>46</v>
      </c>
      <c r="Z567" s="108" t="s">
        <v>46</v>
      </c>
      <c r="AA567" s="108" t="s">
        <v>46</v>
      </c>
      <c r="AB567" s="108" t="s">
        <v>46</v>
      </c>
      <c r="AC567" s="108" t="s">
        <v>46</v>
      </c>
      <c r="AD567" s="108" t="s">
        <v>46</v>
      </c>
      <c r="AE567" s="108" t="s">
        <v>46</v>
      </c>
      <c r="AF567" s="108" t="s">
        <v>46</v>
      </c>
      <c r="AG567" s="108" t="s">
        <v>46</v>
      </c>
    </row>
    <row r="568" spans="1:33">
      <c r="A568" s="108" t="s">
        <v>601</v>
      </c>
      <c r="B568" s="108">
        <v>2009</v>
      </c>
      <c r="C568" s="108" t="s">
        <v>602</v>
      </c>
      <c r="D568" s="108" t="s">
        <v>4539</v>
      </c>
      <c r="E568" s="108" t="s">
        <v>60</v>
      </c>
      <c r="F568" s="108"/>
      <c r="G568" s="117" t="s">
        <v>46</v>
      </c>
      <c r="H568" s="117" t="s">
        <v>614</v>
      </c>
      <c r="I568" s="117" t="s">
        <v>615</v>
      </c>
      <c r="J568" s="117" t="s">
        <v>616</v>
      </c>
      <c r="K568" s="117" t="s">
        <v>46</v>
      </c>
      <c r="L568" s="108" t="s">
        <v>46</v>
      </c>
      <c r="M568" s="108" t="s">
        <v>46</v>
      </c>
      <c r="N568" s="108" t="s">
        <v>46</v>
      </c>
      <c r="O568" s="108" t="s">
        <v>46</v>
      </c>
      <c r="P568" s="108" t="s">
        <v>46</v>
      </c>
      <c r="Q568" s="108" t="s">
        <v>46</v>
      </c>
      <c r="R568" s="108" t="s">
        <v>46</v>
      </c>
      <c r="S568" s="108" t="s">
        <v>46</v>
      </c>
      <c r="T568" s="108" t="s">
        <v>46</v>
      </c>
      <c r="U568" s="108" t="s">
        <v>46</v>
      </c>
      <c r="V568" s="108" t="s">
        <v>46</v>
      </c>
      <c r="W568" s="108" t="s">
        <v>46</v>
      </c>
      <c r="X568" s="108" t="s">
        <v>46</v>
      </c>
      <c r="Y568" s="108" t="s">
        <v>46</v>
      </c>
      <c r="Z568" s="108" t="s">
        <v>46</v>
      </c>
      <c r="AA568" s="108" t="s">
        <v>46</v>
      </c>
      <c r="AB568" s="108" t="s">
        <v>46</v>
      </c>
      <c r="AC568" s="108" t="s">
        <v>46</v>
      </c>
      <c r="AD568" s="108" t="s">
        <v>46</v>
      </c>
      <c r="AE568" s="108" t="s">
        <v>46</v>
      </c>
      <c r="AF568" s="108" t="s">
        <v>46</v>
      </c>
      <c r="AG568" s="108" t="s">
        <v>46</v>
      </c>
    </row>
    <row r="569" spans="1:33">
      <c r="A569" s="108" t="s">
        <v>601</v>
      </c>
      <c r="B569" s="108">
        <v>2009</v>
      </c>
      <c r="C569" s="108" t="s">
        <v>602</v>
      </c>
      <c r="D569" s="108" t="s">
        <v>4539</v>
      </c>
      <c r="E569" s="108" t="s">
        <v>60</v>
      </c>
      <c r="F569" s="108"/>
      <c r="G569" s="117" t="s">
        <v>46</v>
      </c>
      <c r="H569" s="117" t="s">
        <v>617</v>
      </c>
      <c r="I569" s="117" t="s">
        <v>618</v>
      </c>
      <c r="J569" s="117" t="s">
        <v>619</v>
      </c>
      <c r="K569" s="117" t="s">
        <v>46</v>
      </c>
      <c r="L569" s="108" t="s">
        <v>46</v>
      </c>
      <c r="M569" s="108" t="s">
        <v>46</v>
      </c>
      <c r="N569" s="108" t="s">
        <v>46</v>
      </c>
      <c r="O569" s="108" t="s">
        <v>46</v>
      </c>
      <c r="P569" s="108" t="s">
        <v>46</v>
      </c>
      <c r="Q569" s="108" t="s">
        <v>46</v>
      </c>
      <c r="R569" s="108" t="s">
        <v>46</v>
      </c>
      <c r="S569" s="108" t="s">
        <v>46</v>
      </c>
      <c r="T569" s="108" t="s">
        <v>46</v>
      </c>
      <c r="U569" s="108" t="s">
        <v>46</v>
      </c>
      <c r="V569" s="108" t="s">
        <v>46</v>
      </c>
      <c r="W569" s="108" t="s">
        <v>46</v>
      </c>
      <c r="X569" s="108" t="s">
        <v>46</v>
      </c>
      <c r="Y569" s="108" t="s">
        <v>46</v>
      </c>
      <c r="Z569" s="108" t="s">
        <v>46</v>
      </c>
      <c r="AA569" s="108" t="s">
        <v>46</v>
      </c>
      <c r="AB569" s="108" t="s">
        <v>46</v>
      </c>
      <c r="AC569" s="108" t="s">
        <v>46</v>
      </c>
      <c r="AD569" s="108" t="s">
        <v>46</v>
      </c>
      <c r="AE569" s="108" t="s">
        <v>46</v>
      </c>
      <c r="AF569" s="108" t="s">
        <v>46</v>
      </c>
      <c r="AG569" s="108" t="s">
        <v>46</v>
      </c>
    </row>
    <row r="570" spans="1:33">
      <c r="A570" s="108" t="s">
        <v>601</v>
      </c>
      <c r="B570" s="108">
        <v>2009</v>
      </c>
      <c r="C570" s="108" t="s">
        <v>602</v>
      </c>
      <c r="D570" s="108" t="s">
        <v>4539</v>
      </c>
      <c r="E570" s="108" t="s">
        <v>60</v>
      </c>
      <c r="F570" s="108"/>
      <c r="G570" s="117" t="s">
        <v>46</v>
      </c>
      <c r="H570" s="117" t="s">
        <v>620</v>
      </c>
      <c r="I570" s="117" t="s">
        <v>621</v>
      </c>
      <c r="J570" s="117" t="s">
        <v>622</v>
      </c>
      <c r="K570" s="117" t="s">
        <v>46</v>
      </c>
      <c r="L570" s="108" t="s">
        <v>46</v>
      </c>
      <c r="M570" s="108" t="s">
        <v>46</v>
      </c>
      <c r="N570" s="108" t="s">
        <v>46</v>
      </c>
      <c r="O570" s="108" t="s">
        <v>46</v>
      </c>
      <c r="P570" s="108" t="s">
        <v>46</v>
      </c>
      <c r="Q570" s="108" t="s">
        <v>46</v>
      </c>
      <c r="R570" s="108" t="s">
        <v>46</v>
      </c>
      <c r="S570" s="108" t="s">
        <v>46</v>
      </c>
      <c r="T570" s="108" t="s">
        <v>46</v>
      </c>
      <c r="U570" s="108" t="s">
        <v>46</v>
      </c>
      <c r="V570" s="108" t="s">
        <v>46</v>
      </c>
      <c r="W570" s="108" t="s">
        <v>46</v>
      </c>
      <c r="X570" s="108" t="s">
        <v>46</v>
      </c>
      <c r="Y570" s="108" t="s">
        <v>46</v>
      </c>
      <c r="Z570" s="108" t="s">
        <v>46</v>
      </c>
      <c r="AA570" s="108" t="s">
        <v>46</v>
      </c>
      <c r="AB570" s="108" t="s">
        <v>46</v>
      </c>
      <c r="AC570" s="108" t="s">
        <v>46</v>
      </c>
      <c r="AD570" s="108" t="s">
        <v>46</v>
      </c>
      <c r="AE570" s="108" t="s">
        <v>46</v>
      </c>
      <c r="AF570" s="108" t="s">
        <v>46</v>
      </c>
      <c r="AG570" s="108" t="s">
        <v>46</v>
      </c>
    </row>
    <row r="571" spans="1:33">
      <c r="A571" s="108" t="s">
        <v>601</v>
      </c>
      <c r="B571" s="108">
        <v>2009</v>
      </c>
      <c r="C571" s="108" t="s">
        <v>602</v>
      </c>
      <c r="D571" s="108" t="s">
        <v>4539</v>
      </c>
      <c r="E571" s="108" t="s">
        <v>60</v>
      </c>
      <c r="F571" s="108"/>
      <c r="G571" s="117" t="s">
        <v>46</v>
      </c>
      <c r="H571" s="117" t="s">
        <v>623</v>
      </c>
      <c r="I571" s="117" t="s">
        <v>624</v>
      </c>
      <c r="J571" s="117" t="s">
        <v>625</v>
      </c>
      <c r="K571" s="117" t="s">
        <v>46</v>
      </c>
      <c r="L571" s="108" t="s">
        <v>46</v>
      </c>
      <c r="M571" s="108" t="s">
        <v>46</v>
      </c>
      <c r="N571" s="108" t="s">
        <v>46</v>
      </c>
      <c r="O571" s="108" t="s">
        <v>46</v>
      </c>
      <c r="P571" s="108" t="s">
        <v>46</v>
      </c>
      <c r="Q571" s="108" t="s">
        <v>46</v>
      </c>
      <c r="R571" s="108" t="s">
        <v>46</v>
      </c>
      <c r="S571" s="108" t="s">
        <v>46</v>
      </c>
      <c r="T571" s="108" t="s">
        <v>46</v>
      </c>
      <c r="U571" s="108" t="s">
        <v>46</v>
      </c>
      <c r="V571" s="108" t="s">
        <v>46</v>
      </c>
      <c r="W571" s="108" t="s">
        <v>46</v>
      </c>
      <c r="X571" s="108" t="s">
        <v>46</v>
      </c>
      <c r="Y571" s="108" t="s">
        <v>46</v>
      </c>
      <c r="Z571" s="108" t="s">
        <v>46</v>
      </c>
      <c r="AA571" s="108" t="s">
        <v>46</v>
      </c>
      <c r="AB571" s="108" t="s">
        <v>46</v>
      </c>
      <c r="AC571" s="108" t="s">
        <v>46</v>
      </c>
      <c r="AD571" s="108" t="s">
        <v>46</v>
      </c>
      <c r="AE571" s="108" t="s">
        <v>46</v>
      </c>
      <c r="AF571" s="108" t="s">
        <v>46</v>
      </c>
      <c r="AG571" s="108" t="s">
        <v>46</v>
      </c>
    </row>
    <row r="572" spans="1:33">
      <c r="A572" s="108" t="s">
        <v>601</v>
      </c>
      <c r="B572" s="108">
        <v>2009</v>
      </c>
      <c r="C572" s="108" t="s">
        <v>602</v>
      </c>
      <c r="D572" s="108" t="s">
        <v>4539</v>
      </c>
      <c r="E572" s="108" t="s">
        <v>60</v>
      </c>
      <c r="F572" s="108"/>
      <c r="G572" s="117" t="s">
        <v>46</v>
      </c>
      <c r="H572" s="117" t="s">
        <v>626</v>
      </c>
      <c r="I572" s="117" t="s">
        <v>627</v>
      </c>
      <c r="J572" s="117" t="s">
        <v>628</v>
      </c>
      <c r="K572" s="117" t="s">
        <v>46</v>
      </c>
      <c r="L572" s="108" t="s">
        <v>46</v>
      </c>
      <c r="M572" s="108" t="s">
        <v>46</v>
      </c>
      <c r="N572" s="108" t="s">
        <v>46</v>
      </c>
      <c r="O572" s="108" t="s">
        <v>46</v>
      </c>
      <c r="P572" s="108" t="s">
        <v>46</v>
      </c>
      <c r="Q572" s="108" t="s">
        <v>46</v>
      </c>
      <c r="R572" s="108" t="s">
        <v>46</v>
      </c>
      <c r="S572" s="108" t="s">
        <v>46</v>
      </c>
      <c r="T572" s="108" t="s">
        <v>46</v>
      </c>
      <c r="U572" s="108" t="s">
        <v>46</v>
      </c>
      <c r="V572" s="108" t="s">
        <v>46</v>
      </c>
      <c r="W572" s="108" t="s">
        <v>46</v>
      </c>
      <c r="X572" s="108" t="s">
        <v>46</v>
      </c>
      <c r="Y572" s="108" t="s">
        <v>46</v>
      </c>
      <c r="Z572" s="108" t="s">
        <v>46</v>
      </c>
      <c r="AA572" s="108" t="s">
        <v>46</v>
      </c>
      <c r="AB572" s="108" t="s">
        <v>46</v>
      </c>
      <c r="AC572" s="108" t="s">
        <v>46</v>
      </c>
      <c r="AD572" s="108" t="s">
        <v>46</v>
      </c>
      <c r="AE572" s="108" t="s">
        <v>46</v>
      </c>
      <c r="AF572" s="108" t="s">
        <v>46</v>
      </c>
      <c r="AG572" s="108" t="s">
        <v>46</v>
      </c>
    </row>
    <row r="573" spans="1:33">
      <c r="A573" s="108" t="s">
        <v>601</v>
      </c>
      <c r="B573" s="108">
        <v>2009</v>
      </c>
      <c r="C573" s="108" t="s">
        <v>602</v>
      </c>
      <c r="D573" s="108" t="s">
        <v>4539</v>
      </c>
      <c r="E573" s="108" t="s">
        <v>60</v>
      </c>
      <c r="F573" s="108"/>
      <c r="G573" s="117" t="s">
        <v>46</v>
      </c>
      <c r="H573" s="117" t="s">
        <v>629</v>
      </c>
      <c r="I573" s="117" t="s">
        <v>630</v>
      </c>
      <c r="J573" s="117" t="s">
        <v>631</v>
      </c>
      <c r="K573" s="117" t="s">
        <v>46</v>
      </c>
      <c r="L573" s="108" t="s">
        <v>46</v>
      </c>
      <c r="M573" s="108" t="s">
        <v>46</v>
      </c>
      <c r="N573" s="108" t="s">
        <v>46</v>
      </c>
      <c r="O573" s="108" t="s">
        <v>46</v>
      </c>
      <c r="P573" s="108" t="s">
        <v>46</v>
      </c>
      <c r="Q573" s="108" t="s">
        <v>46</v>
      </c>
      <c r="R573" s="108" t="s">
        <v>46</v>
      </c>
      <c r="S573" s="108" t="s">
        <v>46</v>
      </c>
      <c r="T573" s="108" t="s">
        <v>46</v>
      </c>
      <c r="U573" s="108" t="s">
        <v>46</v>
      </c>
      <c r="V573" s="108" t="s">
        <v>46</v>
      </c>
      <c r="W573" s="108" t="s">
        <v>46</v>
      </c>
      <c r="X573" s="108" t="s">
        <v>46</v>
      </c>
      <c r="Y573" s="108" t="s">
        <v>46</v>
      </c>
      <c r="Z573" s="108" t="s">
        <v>46</v>
      </c>
      <c r="AA573" s="108" t="s">
        <v>46</v>
      </c>
      <c r="AB573" s="108" t="s">
        <v>46</v>
      </c>
      <c r="AC573" s="108" t="s">
        <v>46</v>
      </c>
      <c r="AD573" s="108" t="s">
        <v>46</v>
      </c>
      <c r="AE573" s="108" t="s">
        <v>46</v>
      </c>
      <c r="AF573" s="108" t="s">
        <v>46</v>
      </c>
      <c r="AG573" s="108" t="s">
        <v>46</v>
      </c>
    </row>
    <row r="574" spans="1:33">
      <c r="A574" s="108" t="s">
        <v>601</v>
      </c>
      <c r="B574" s="108">
        <v>2009</v>
      </c>
      <c r="C574" s="108" t="s">
        <v>602</v>
      </c>
      <c r="D574" s="108" t="s">
        <v>4539</v>
      </c>
      <c r="E574" s="108" t="s">
        <v>60</v>
      </c>
      <c r="F574" s="108"/>
      <c r="G574" s="117" t="s">
        <v>46</v>
      </c>
      <c r="H574" s="117" t="s">
        <v>632</v>
      </c>
      <c r="I574" s="117" t="s">
        <v>633</v>
      </c>
      <c r="J574" s="117" t="s">
        <v>634</v>
      </c>
      <c r="K574" s="117" t="s">
        <v>46</v>
      </c>
      <c r="L574" s="108" t="s">
        <v>46</v>
      </c>
      <c r="M574" s="108" t="s">
        <v>46</v>
      </c>
      <c r="N574" s="108" t="s">
        <v>46</v>
      </c>
      <c r="O574" s="108" t="s">
        <v>46</v>
      </c>
      <c r="P574" s="108" t="s">
        <v>46</v>
      </c>
      <c r="Q574" s="108" t="s">
        <v>46</v>
      </c>
      <c r="R574" s="108" t="s">
        <v>46</v>
      </c>
      <c r="S574" s="108" t="s">
        <v>46</v>
      </c>
      <c r="T574" s="108" t="s">
        <v>46</v>
      </c>
      <c r="U574" s="108" t="s">
        <v>46</v>
      </c>
      <c r="V574" s="108" t="s">
        <v>46</v>
      </c>
      <c r="W574" s="108" t="s">
        <v>46</v>
      </c>
      <c r="X574" s="108" t="s">
        <v>46</v>
      </c>
      <c r="Y574" s="108" t="s">
        <v>46</v>
      </c>
      <c r="Z574" s="108" t="s">
        <v>46</v>
      </c>
      <c r="AA574" s="108" t="s">
        <v>46</v>
      </c>
      <c r="AB574" s="108" t="s">
        <v>46</v>
      </c>
      <c r="AC574" s="108" t="s">
        <v>46</v>
      </c>
      <c r="AD574" s="108" t="s">
        <v>46</v>
      </c>
      <c r="AE574" s="108" t="s">
        <v>46</v>
      </c>
      <c r="AF574" s="108" t="s">
        <v>46</v>
      </c>
      <c r="AG574" s="108" t="s">
        <v>46</v>
      </c>
    </row>
    <row r="575" spans="1:33">
      <c r="A575" s="108" t="s">
        <v>601</v>
      </c>
      <c r="B575" s="108">
        <v>2009</v>
      </c>
      <c r="C575" s="108" t="s">
        <v>602</v>
      </c>
      <c r="D575" s="108" t="s">
        <v>4539</v>
      </c>
      <c r="E575" s="108" t="s">
        <v>60</v>
      </c>
      <c r="F575" s="108"/>
      <c r="G575" s="117" t="s">
        <v>46</v>
      </c>
      <c r="H575" s="117" t="s">
        <v>635</v>
      </c>
      <c r="I575" s="117" t="s">
        <v>636</v>
      </c>
      <c r="J575" s="117" t="s">
        <v>637</v>
      </c>
      <c r="K575" s="117" t="s">
        <v>46</v>
      </c>
      <c r="L575" s="108" t="s">
        <v>46</v>
      </c>
      <c r="M575" s="108" t="s">
        <v>46</v>
      </c>
      <c r="N575" s="108" t="s">
        <v>46</v>
      </c>
      <c r="O575" s="108" t="s">
        <v>46</v>
      </c>
      <c r="P575" s="108" t="s">
        <v>46</v>
      </c>
      <c r="Q575" s="108" t="s">
        <v>46</v>
      </c>
      <c r="R575" s="108" t="s">
        <v>46</v>
      </c>
      <c r="S575" s="108" t="s">
        <v>46</v>
      </c>
      <c r="T575" s="108" t="s">
        <v>46</v>
      </c>
      <c r="U575" s="108" t="s">
        <v>46</v>
      </c>
      <c r="V575" s="108" t="s">
        <v>46</v>
      </c>
      <c r="W575" s="108" t="s">
        <v>46</v>
      </c>
      <c r="X575" s="108" t="s">
        <v>46</v>
      </c>
      <c r="Y575" s="108" t="s">
        <v>46</v>
      </c>
      <c r="Z575" s="108" t="s">
        <v>46</v>
      </c>
      <c r="AA575" s="108" t="s">
        <v>46</v>
      </c>
      <c r="AB575" s="108" t="s">
        <v>46</v>
      </c>
      <c r="AC575" s="108" t="s">
        <v>46</v>
      </c>
      <c r="AD575" s="108" t="s">
        <v>46</v>
      </c>
      <c r="AE575" s="108" t="s">
        <v>46</v>
      </c>
      <c r="AF575" s="108" t="s">
        <v>46</v>
      </c>
      <c r="AG575" s="108" t="s">
        <v>46</v>
      </c>
    </row>
    <row r="576" spans="1:33">
      <c r="A576" s="108" t="s">
        <v>601</v>
      </c>
      <c r="B576" s="108">
        <v>2009</v>
      </c>
      <c r="C576" s="108" t="s">
        <v>602</v>
      </c>
      <c r="D576" s="108" t="s">
        <v>4539</v>
      </c>
      <c r="E576" s="108" t="s">
        <v>60</v>
      </c>
      <c r="F576" s="108"/>
      <c r="G576" s="117" t="s">
        <v>46</v>
      </c>
      <c r="H576" s="117" t="s">
        <v>638</v>
      </c>
      <c r="I576" s="117" t="s">
        <v>639</v>
      </c>
      <c r="J576" s="117" t="s">
        <v>640</v>
      </c>
      <c r="K576" s="117" t="s">
        <v>46</v>
      </c>
      <c r="L576" s="108" t="s">
        <v>46</v>
      </c>
      <c r="M576" s="108" t="s">
        <v>46</v>
      </c>
      <c r="N576" s="108" t="s">
        <v>46</v>
      </c>
      <c r="O576" s="108" t="s">
        <v>46</v>
      </c>
      <c r="P576" s="108" t="s">
        <v>46</v>
      </c>
      <c r="Q576" s="108" t="s">
        <v>46</v>
      </c>
      <c r="R576" s="108" t="s">
        <v>46</v>
      </c>
      <c r="S576" s="108" t="s">
        <v>46</v>
      </c>
      <c r="T576" s="108" t="s">
        <v>46</v>
      </c>
      <c r="U576" s="108" t="s">
        <v>46</v>
      </c>
      <c r="V576" s="108" t="s">
        <v>46</v>
      </c>
      <c r="W576" s="108" t="s">
        <v>46</v>
      </c>
      <c r="X576" s="108" t="s">
        <v>46</v>
      </c>
      <c r="Y576" s="108" t="s">
        <v>46</v>
      </c>
      <c r="Z576" s="108" t="s">
        <v>46</v>
      </c>
      <c r="AA576" s="108" t="s">
        <v>46</v>
      </c>
      <c r="AB576" s="108" t="s">
        <v>46</v>
      </c>
      <c r="AC576" s="108" t="s">
        <v>46</v>
      </c>
      <c r="AD576" s="108" t="s">
        <v>46</v>
      </c>
      <c r="AE576" s="108" t="s">
        <v>46</v>
      </c>
      <c r="AF576" s="108" t="s">
        <v>46</v>
      </c>
      <c r="AG576" s="108" t="s">
        <v>46</v>
      </c>
    </row>
    <row r="577" spans="1:33">
      <c r="A577" s="108" t="s">
        <v>601</v>
      </c>
      <c r="B577" s="108">
        <v>2009</v>
      </c>
      <c r="C577" s="108" t="s">
        <v>602</v>
      </c>
      <c r="D577" s="108" t="s">
        <v>4539</v>
      </c>
      <c r="E577" s="108" t="s">
        <v>60</v>
      </c>
      <c r="F577" s="108"/>
      <c r="G577" s="117" t="s">
        <v>46</v>
      </c>
      <c r="H577" s="117" t="s">
        <v>641</v>
      </c>
      <c r="I577" s="117" t="s">
        <v>642</v>
      </c>
      <c r="J577" s="117" t="s">
        <v>643</v>
      </c>
      <c r="K577" s="117" t="s">
        <v>46</v>
      </c>
      <c r="L577" s="108" t="s">
        <v>46</v>
      </c>
      <c r="M577" s="108" t="s">
        <v>46</v>
      </c>
      <c r="N577" s="108" t="s">
        <v>46</v>
      </c>
      <c r="O577" s="108" t="s">
        <v>46</v>
      </c>
      <c r="P577" s="108" t="s">
        <v>46</v>
      </c>
      <c r="Q577" s="108" t="s">
        <v>46</v>
      </c>
      <c r="R577" s="108" t="s">
        <v>46</v>
      </c>
      <c r="S577" s="108" t="s">
        <v>46</v>
      </c>
      <c r="T577" s="108" t="s">
        <v>46</v>
      </c>
      <c r="U577" s="108" t="s">
        <v>46</v>
      </c>
      <c r="V577" s="108" t="s">
        <v>46</v>
      </c>
      <c r="W577" s="108" t="s">
        <v>46</v>
      </c>
      <c r="X577" s="108" t="s">
        <v>46</v>
      </c>
      <c r="Y577" s="108" t="s">
        <v>46</v>
      </c>
      <c r="Z577" s="108" t="s">
        <v>46</v>
      </c>
      <c r="AA577" s="108" t="s">
        <v>46</v>
      </c>
      <c r="AB577" s="108" t="s">
        <v>46</v>
      </c>
      <c r="AC577" s="108" t="s">
        <v>46</v>
      </c>
      <c r="AD577" s="108" t="s">
        <v>46</v>
      </c>
      <c r="AE577" s="108" t="s">
        <v>46</v>
      </c>
      <c r="AF577" s="108" t="s">
        <v>46</v>
      </c>
      <c r="AG577" s="108" t="s">
        <v>46</v>
      </c>
    </row>
    <row r="578" spans="1:33">
      <c r="A578" s="108" t="s">
        <v>601</v>
      </c>
      <c r="B578" s="108">
        <v>2009</v>
      </c>
      <c r="C578" s="108" t="s">
        <v>602</v>
      </c>
      <c r="D578" s="108" t="s">
        <v>4539</v>
      </c>
      <c r="E578" s="108" t="s">
        <v>60</v>
      </c>
      <c r="F578" s="108"/>
      <c r="G578" s="117" t="s">
        <v>46</v>
      </c>
      <c r="H578" s="117" t="s">
        <v>644</v>
      </c>
      <c r="I578" s="117" t="s">
        <v>645</v>
      </c>
      <c r="J578" s="117" t="s">
        <v>646</v>
      </c>
      <c r="K578" s="117" t="s">
        <v>46</v>
      </c>
      <c r="L578" s="108" t="s">
        <v>46</v>
      </c>
      <c r="M578" s="108" t="s">
        <v>46</v>
      </c>
      <c r="N578" s="108" t="s">
        <v>46</v>
      </c>
      <c r="O578" s="108" t="s">
        <v>46</v>
      </c>
      <c r="P578" s="108" t="s">
        <v>46</v>
      </c>
      <c r="Q578" s="108" t="s">
        <v>46</v>
      </c>
      <c r="R578" s="108" t="s">
        <v>46</v>
      </c>
      <c r="S578" s="108" t="s">
        <v>46</v>
      </c>
      <c r="T578" s="108" t="s">
        <v>46</v>
      </c>
      <c r="U578" s="108" t="s">
        <v>46</v>
      </c>
      <c r="V578" s="108" t="s">
        <v>46</v>
      </c>
      <c r="W578" s="108" t="s">
        <v>46</v>
      </c>
      <c r="X578" s="108" t="s">
        <v>46</v>
      </c>
      <c r="Y578" s="108" t="s">
        <v>46</v>
      </c>
      <c r="Z578" s="108" t="s">
        <v>46</v>
      </c>
      <c r="AA578" s="108" t="s">
        <v>46</v>
      </c>
      <c r="AB578" s="108" t="s">
        <v>46</v>
      </c>
      <c r="AC578" s="108" t="s">
        <v>46</v>
      </c>
      <c r="AD578" s="108" t="s">
        <v>46</v>
      </c>
      <c r="AE578" s="108" t="s">
        <v>46</v>
      </c>
      <c r="AF578" s="108" t="s">
        <v>46</v>
      </c>
      <c r="AG578" s="108" t="s">
        <v>46</v>
      </c>
    </row>
    <row r="579" spans="1:33">
      <c r="A579" s="108" t="s">
        <v>601</v>
      </c>
      <c r="B579" s="108">
        <v>2009</v>
      </c>
      <c r="C579" s="108" t="s">
        <v>602</v>
      </c>
      <c r="D579" s="108" t="s">
        <v>4539</v>
      </c>
      <c r="E579" s="108" t="s">
        <v>60</v>
      </c>
      <c r="F579" s="108"/>
      <c r="G579" s="117" t="s">
        <v>46</v>
      </c>
      <c r="H579" s="117" t="s">
        <v>647</v>
      </c>
      <c r="I579" s="117" t="s">
        <v>648</v>
      </c>
      <c r="J579" s="117" t="s">
        <v>649</v>
      </c>
      <c r="K579" s="117" t="s">
        <v>46</v>
      </c>
      <c r="L579" s="108" t="s">
        <v>46</v>
      </c>
      <c r="M579" s="108" t="s">
        <v>46</v>
      </c>
      <c r="N579" s="108" t="s">
        <v>46</v>
      </c>
      <c r="O579" s="108" t="s">
        <v>46</v>
      </c>
      <c r="P579" s="108" t="s">
        <v>46</v>
      </c>
      <c r="Q579" s="108" t="s">
        <v>46</v>
      </c>
      <c r="R579" s="108" t="s">
        <v>46</v>
      </c>
      <c r="S579" s="108" t="s">
        <v>46</v>
      </c>
      <c r="T579" s="108" t="s">
        <v>46</v>
      </c>
      <c r="U579" s="108" t="s">
        <v>46</v>
      </c>
      <c r="V579" s="108" t="s">
        <v>46</v>
      </c>
      <c r="W579" s="108" t="s">
        <v>46</v>
      </c>
      <c r="X579" s="108" t="s">
        <v>46</v>
      </c>
      <c r="Y579" s="108" t="s">
        <v>46</v>
      </c>
      <c r="Z579" s="108" t="s">
        <v>46</v>
      </c>
      <c r="AA579" s="108" t="s">
        <v>46</v>
      </c>
      <c r="AB579" s="108" t="s">
        <v>46</v>
      </c>
      <c r="AC579" s="108" t="s">
        <v>46</v>
      </c>
      <c r="AD579" s="108" t="s">
        <v>46</v>
      </c>
      <c r="AE579" s="108" t="s">
        <v>46</v>
      </c>
      <c r="AF579" s="108" t="s">
        <v>46</v>
      </c>
      <c r="AG579" s="108" t="s">
        <v>46</v>
      </c>
    </row>
    <row r="580" spans="1:33">
      <c r="A580" s="108" t="s">
        <v>601</v>
      </c>
      <c r="B580" s="108">
        <v>2009</v>
      </c>
      <c r="C580" s="108" t="s">
        <v>602</v>
      </c>
      <c r="D580" s="108" t="s">
        <v>4539</v>
      </c>
      <c r="E580" s="108" t="s">
        <v>60</v>
      </c>
      <c r="F580" s="108"/>
      <c r="G580" s="117" t="s">
        <v>46</v>
      </c>
      <c r="H580" s="117" t="s">
        <v>650</v>
      </c>
      <c r="I580" s="117" t="s">
        <v>636</v>
      </c>
      <c r="J580" s="117" t="s">
        <v>637</v>
      </c>
      <c r="K580" s="117" t="s">
        <v>46</v>
      </c>
      <c r="L580" s="108" t="s">
        <v>46</v>
      </c>
      <c r="M580" s="108" t="s">
        <v>46</v>
      </c>
      <c r="N580" s="108" t="s">
        <v>46</v>
      </c>
      <c r="O580" s="108" t="s">
        <v>46</v>
      </c>
      <c r="P580" s="108" t="s">
        <v>46</v>
      </c>
      <c r="Q580" s="108" t="s">
        <v>46</v>
      </c>
      <c r="R580" s="108" t="s">
        <v>46</v>
      </c>
      <c r="S580" s="108" t="s">
        <v>46</v>
      </c>
      <c r="T580" s="108" t="s">
        <v>46</v>
      </c>
      <c r="U580" s="108" t="s">
        <v>46</v>
      </c>
      <c r="V580" s="108" t="s">
        <v>46</v>
      </c>
      <c r="W580" s="108" t="s">
        <v>46</v>
      </c>
      <c r="X580" s="108" t="s">
        <v>46</v>
      </c>
      <c r="Y580" s="108" t="s">
        <v>46</v>
      </c>
      <c r="Z580" s="108" t="s">
        <v>46</v>
      </c>
      <c r="AA580" s="108" t="s">
        <v>46</v>
      </c>
      <c r="AB580" s="108" t="s">
        <v>46</v>
      </c>
      <c r="AC580" s="108" t="s">
        <v>46</v>
      </c>
      <c r="AD580" s="108" t="s">
        <v>46</v>
      </c>
      <c r="AE580" s="108" t="s">
        <v>46</v>
      </c>
      <c r="AF580" s="108" t="s">
        <v>46</v>
      </c>
      <c r="AG580" s="108" t="s">
        <v>46</v>
      </c>
    </row>
    <row r="581" spans="1:33">
      <c r="A581" s="108" t="s">
        <v>601</v>
      </c>
      <c r="B581" s="108">
        <v>2009</v>
      </c>
      <c r="C581" s="108" t="s">
        <v>602</v>
      </c>
      <c r="D581" s="108" t="s">
        <v>4539</v>
      </c>
      <c r="E581" s="108" t="s">
        <v>60</v>
      </c>
      <c r="F581" s="108"/>
      <c r="G581" s="117" t="s">
        <v>46</v>
      </c>
      <c r="H581" s="117" t="s">
        <v>651</v>
      </c>
      <c r="I581" s="117" t="s">
        <v>652</v>
      </c>
      <c r="J581" s="117" t="s">
        <v>653</v>
      </c>
      <c r="K581" s="117" t="s">
        <v>46</v>
      </c>
      <c r="L581" s="108" t="s">
        <v>46</v>
      </c>
      <c r="M581" s="108" t="s">
        <v>46</v>
      </c>
      <c r="N581" s="108" t="s">
        <v>46</v>
      </c>
      <c r="O581" s="108" t="s">
        <v>46</v>
      </c>
      <c r="P581" s="108" t="s">
        <v>46</v>
      </c>
      <c r="Q581" s="108" t="s">
        <v>46</v>
      </c>
      <c r="R581" s="108" t="s">
        <v>46</v>
      </c>
      <c r="S581" s="108" t="s">
        <v>46</v>
      </c>
      <c r="T581" s="108" t="s">
        <v>46</v>
      </c>
      <c r="U581" s="108" t="s">
        <v>46</v>
      </c>
      <c r="V581" s="108" t="s">
        <v>46</v>
      </c>
      <c r="W581" s="108" t="s">
        <v>46</v>
      </c>
      <c r="X581" s="108" t="s">
        <v>46</v>
      </c>
      <c r="Y581" s="108" t="s">
        <v>46</v>
      </c>
      <c r="Z581" s="108" t="s">
        <v>46</v>
      </c>
      <c r="AA581" s="108" t="s">
        <v>46</v>
      </c>
      <c r="AB581" s="108" t="s">
        <v>46</v>
      </c>
      <c r="AC581" s="108" t="s">
        <v>46</v>
      </c>
      <c r="AD581" s="108" t="s">
        <v>46</v>
      </c>
      <c r="AE581" s="108" t="s">
        <v>46</v>
      </c>
      <c r="AF581" s="108" t="s">
        <v>46</v>
      </c>
      <c r="AG581" s="108" t="s">
        <v>46</v>
      </c>
    </row>
    <row r="582" spans="1:33">
      <c r="A582" s="108" t="s">
        <v>601</v>
      </c>
      <c r="B582" s="108">
        <v>2009</v>
      </c>
      <c r="C582" s="108" t="s">
        <v>602</v>
      </c>
      <c r="D582" s="108" t="s">
        <v>4539</v>
      </c>
      <c r="E582" s="108" t="s">
        <v>60</v>
      </c>
      <c r="F582" s="108"/>
      <c r="G582" s="117" t="s">
        <v>46</v>
      </c>
      <c r="H582" s="117" t="s">
        <v>654</v>
      </c>
      <c r="I582" s="117" t="s">
        <v>655</v>
      </c>
      <c r="J582" s="117" t="s">
        <v>656</v>
      </c>
      <c r="K582" s="117" t="s">
        <v>46</v>
      </c>
      <c r="L582" s="108" t="s">
        <v>46</v>
      </c>
      <c r="M582" s="108" t="s">
        <v>46</v>
      </c>
      <c r="N582" s="108" t="s">
        <v>46</v>
      </c>
      <c r="O582" s="108" t="s">
        <v>46</v>
      </c>
      <c r="P582" s="108" t="s">
        <v>46</v>
      </c>
      <c r="Q582" s="108" t="s">
        <v>46</v>
      </c>
      <c r="R582" s="108" t="s">
        <v>46</v>
      </c>
      <c r="S582" s="108" t="s">
        <v>46</v>
      </c>
      <c r="T582" s="108" t="s">
        <v>46</v>
      </c>
      <c r="U582" s="108" t="s">
        <v>46</v>
      </c>
      <c r="V582" s="108" t="s">
        <v>46</v>
      </c>
      <c r="W582" s="108" t="s">
        <v>46</v>
      </c>
      <c r="X582" s="108" t="s">
        <v>46</v>
      </c>
      <c r="Y582" s="108" t="s">
        <v>46</v>
      </c>
      <c r="Z582" s="108" t="s">
        <v>46</v>
      </c>
      <c r="AA582" s="108" t="s">
        <v>46</v>
      </c>
      <c r="AB582" s="108" t="s">
        <v>46</v>
      </c>
      <c r="AC582" s="108" t="s">
        <v>46</v>
      </c>
      <c r="AD582" s="108" t="s">
        <v>46</v>
      </c>
      <c r="AE582" s="108" t="s">
        <v>46</v>
      </c>
      <c r="AF582" s="108" t="s">
        <v>46</v>
      </c>
      <c r="AG582" s="108" t="s">
        <v>46</v>
      </c>
    </row>
    <row r="583" spans="1:33">
      <c r="A583" s="108" t="s">
        <v>601</v>
      </c>
      <c r="B583" s="108">
        <v>2009</v>
      </c>
      <c r="C583" s="108" t="s">
        <v>602</v>
      </c>
      <c r="D583" s="108" t="s">
        <v>4539</v>
      </c>
      <c r="E583" s="108" t="s">
        <v>60</v>
      </c>
      <c r="F583" s="108"/>
      <c r="G583" s="117" t="s">
        <v>46</v>
      </c>
      <c r="H583" s="117" t="s">
        <v>657</v>
      </c>
      <c r="I583" s="117" t="s">
        <v>658</v>
      </c>
      <c r="J583" s="117" t="s">
        <v>659</v>
      </c>
      <c r="K583" s="117" t="s">
        <v>46</v>
      </c>
      <c r="L583" s="108" t="s">
        <v>46</v>
      </c>
      <c r="M583" s="108" t="s">
        <v>46</v>
      </c>
      <c r="N583" s="108" t="s">
        <v>46</v>
      </c>
      <c r="O583" s="108" t="s">
        <v>46</v>
      </c>
      <c r="P583" s="108" t="s">
        <v>46</v>
      </c>
      <c r="Q583" s="108" t="s">
        <v>46</v>
      </c>
      <c r="R583" s="108" t="s">
        <v>46</v>
      </c>
      <c r="S583" s="108" t="s">
        <v>46</v>
      </c>
      <c r="T583" s="108" t="s">
        <v>46</v>
      </c>
      <c r="U583" s="108" t="s">
        <v>46</v>
      </c>
      <c r="V583" s="108" t="s">
        <v>46</v>
      </c>
      <c r="W583" s="108" t="s">
        <v>46</v>
      </c>
      <c r="X583" s="108" t="s">
        <v>46</v>
      </c>
      <c r="Y583" s="108" t="s">
        <v>46</v>
      </c>
      <c r="Z583" s="108" t="s">
        <v>46</v>
      </c>
      <c r="AA583" s="108" t="s">
        <v>46</v>
      </c>
      <c r="AB583" s="108" t="s">
        <v>46</v>
      </c>
      <c r="AC583" s="108" t="s">
        <v>46</v>
      </c>
      <c r="AD583" s="108" t="s">
        <v>46</v>
      </c>
      <c r="AE583" s="108" t="s">
        <v>46</v>
      </c>
      <c r="AF583" s="108" t="s">
        <v>46</v>
      </c>
      <c r="AG583" s="108" t="s">
        <v>46</v>
      </c>
    </row>
    <row r="584" spans="1:33">
      <c r="A584" s="108" t="s">
        <v>601</v>
      </c>
      <c r="B584" s="108">
        <v>2009</v>
      </c>
      <c r="C584" s="108" t="s">
        <v>602</v>
      </c>
      <c r="D584" s="108" t="s">
        <v>4539</v>
      </c>
      <c r="E584" s="108" t="s">
        <v>60</v>
      </c>
      <c r="F584" s="108"/>
      <c r="G584" s="117" t="s">
        <v>46</v>
      </c>
      <c r="H584" s="117" t="s">
        <v>660</v>
      </c>
      <c r="I584" s="117" t="s">
        <v>661</v>
      </c>
      <c r="J584" s="117" t="s">
        <v>662</v>
      </c>
      <c r="K584" s="117" t="s">
        <v>46</v>
      </c>
      <c r="L584" s="108" t="s">
        <v>46</v>
      </c>
      <c r="M584" s="108" t="s">
        <v>46</v>
      </c>
      <c r="N584" s="108" t="s">
        <v>46</v>
      </c>
      <c r="O584" s="108" t="s">
        <v>46</v>
      </c>
      <c r="P584" s="108" t="s">
        <v>46</v>
      </c>
      <c r="Q584" s="108" t="s">
        <v>46</v>
      </c>
      <c r="R584" s="108" t="s">
        <v>46</v>
      </c>
      <c r="S584" s="108" t="s">
        <v>46</v>
      </c>
      <c r="T584" s="108" t="s">
        <v>46</v>
      </c>
      <c r="U584" s="108" t="s">
        <v>46</v>
      </c>
      <c r="V584" s="108" t="s">
        <v>46</v>
      </c>
      <c r="W584" s="108" t="s">
        <v>46</v>
      </c>
      <c r="X584" s="108" t="s">
        <v>46</v>
      </c>
      <c r="Y584" s="108" t="s">
        <v>46</v>
      </c>
      <c r="Z584" s="108" t="s">
        <v>46</v>
      </c>
      <c r="AA584" s="108" t="s">
        <v>46</v>
      </c>
      <c r="AB584" s="108" t="s">
        <v>46</v>
      </c>
      <c r="AC584" s="108" t="s">
        <v>46</v>
      </c>
      <c r="AD584" s="108" t="s">
        <v>46</v>
      </c>
      <c r="AE584" s="108" t="s">
        <v>46</v>
      </c>
      <c r="AF584" s="108" t="s">
        <v>46</v>
      </c>
      <c r="AG584" s="108" t="s">
        <v>46</v>
      </c>
    </row>
    <row r="585" spans="1:33">
      <c r="A585" s="108" t="s">
        <v>601</v>
      </c>
      <c r="B585" s="108">
        <v>2009</v>
      </c>
      <c r="C585" s="108" t="s">
        <v>602</v>
      </c>
      <c r="D585" s="108" t="s">
        <v>4539</v>
      </c>
      <c r="E585" s="108" t="s">
        <v>60</v>
      </c>
      <c r="F585" s="108"/>
      <c r="G585" s="117" t="s">
        <v>46</v>
      </c>
      <c r="H585" s="117" t="s">
        <v>663</v>
      </c>
      <c r="I585" s="119">
        <v>1.9999999999999999E-11</v>
      </c>
      <c r="J585" s="117" t="s">
        <v>664</v>
      </c>
      <c r="K585" s="117" t="s">
        <v>46</v>
      </c>
      <c r="L585" s="108" t="s">
        <v>46</v>
      </c>
      <c r="M585" s="108" t="s">
        <v>46</v>
      </c>
      <c r="N585" s="108" t="s">
        <v>46</v>
      </c>
      <c r="O585" s="108" t="s">
        <v>46</v>
      </c>
      <c r="P585" s="108" t="s">
        <v>46</v>
      </c>
      <c r="Q585" s="108" t="s">
        <v>46</v>
      </c>
      <c r="R585" s="108" t="s">
        <v>46</v>
      </c>
      <c r="S585" s="108" t="s">
        <v>46</v>
      </c>
      <c r="T585" s="108" t="s">
        <v>46</v>
      </c>
      <c r="U585" s="108" t="s">
        <v>46</v>
      </c>
      <c r="V585" s="108" t="s">
        <v>46</v>
      </c>
      <c r="W585" s="108" t="s">
        <v>46</v>
      </c>
      <c r="X585" s="108" t="s">
        <v>46</v>
      </c>
      <c r="Y585" s="108" t="s">
        <v>46</v>
      </c>
      <c r="Z585" s="108" t="s">
        <v>46</v>
      </c>
      <c r="AA585" s="108" t="s">
        <v>46</v>
      </c>
      <c r="AB585" s="108" t="s">
        <v>46</v>
      </c>
      <c r="AC585" s="108" t="s">
        <v>46</v>
      </c>
      <c r="AD585" s="108" t="s">
        <v>46</v>
      </c>
      <c r="AE585" s="108" t="s">
        <v>46</v>
      </c>
      <c r="AF585" s="108" t="s">
        <v>46</v>
      </c>
      <c r="AG585" s="108" t="s">
        <v>46</v>
      </c>
    </row>
    <row r="586" spans="1:33">
      <c r="A586" s="108" t="s">
        <v>601</v>
      </c>
      <c r="B586" s="108">
        <v>2009</v>
      </c>
      <c r="C586" s="108" t="s">
        <v>602</v>
      </c>
      <c r="D586" s="108" t="s">
        <v>4539</v>
      </c>
      <c r="E586" s="108" t="s">
        <v>60</v>
      </c>
      <c r="F586" s="108"/>
      <c r="G586" s="117" t="s">
        <v>46</v>
      </c>
      <c r="H586" s="117" t="s">
        <v>665</v>
      </c>
      <c r="I586" s="117" t="s">
        <v>666</v>
      </c>
      <c r="J586" s="117" t="s">
        <v>667</v>
      </c>
      <c r="K586" s="117" t="s">
        <v>46</v>
      </c>
      <c r="L586" s="108" t="s">
        <v>46</v>
      </c>
      <c r="M586" s="108" t="s">
        <v>46</v>
      </c>
      <c r="N586" s="108" t="s">
        <v>46</v>
      </c>
      <c r="O586" s="108" t="s">
        <v>46</v>
      </c>
      <c r="P586" s="108" t="s">
        <v>46</v>
      </c>
      <c r="Q586" s="108" t="s">
        <v>46</v>
      </c>
      <c r="R586" s="108" t="s">
        <v>46</v>
      </c>
      <c r="S586" s="108" t="s">
        <v>46</v>
      </c>
      <c r="T586" s="108" t="s">
        <v>46</v>
      </c>
      <c r="U586" s="108" t="s">
        <v>46</v>
      </c>
      <c r="V586" s="108" t="s">
        <v>46</v>
      </c>
      <c r="W586" s="108" t="s">
        <v>46</v>
      </c>
      <c r="X586" s="108" t="s">
        <v>46</v>
      </c>
      <c r="Y586" s="108" t="s">
        <v>46</v>
      </c>
      <c r="Z586" s="108" t="s">
        <v>46</v>
      </c>
      <c r="AA586" s="108" t="s">
        <v>46</v>
      </c>
      <c r="AB586" s="108" t="s">
        <v>46</v>
      </c>
      <c r="AC586" s="108" t="s">
        <v>46</v>
      </c>
      <c r="AD586" s="108" t="s">
        <v>46</v>
      </c>
      <c r="AE586" s="108" t="s">
        <v>46</v>
      </c>
      <c r="AF586" s="108" t="s">
        <v>46</v>
      </c>
      <c r="AG586" s="108" t="s">
        <v>46</v>
      </c>
    </row>
    <row r="587" spans="1:33">
      <c r="A587" s="108" t="s">
        <v>668</v>
      </c>
      <c r="B587" s="108">
        <v>2008</v>
      </c>
      <c r="C587" s="108" t="s">
        <v>669</v>
      </c>
      <c r="D587" s="108" t="s">
        <v>4539</v>
      </c>
      <c r="E587" s="108" t="s">
        <v>60</v>
      </c>
      <c r="F587" s="108"/>
      <c r="G587" s="117" t="s">
        <v>372</v>
      </c>
      <c r="H587" s="117" t="s">
        <v>670</v>
      </c>
      <c r="I587" s="117" t="s">
        <v>671</v>
      </c>
      <c r="J587" s="117" t="s">
        <v>46</v>
      </c>
      <c r="K587" s="117" t="s">
        <v>46</v>
      </c>
      <c r="L587" s="108" t="s">
        <v>46</v>
      </c>
      <c r="M587" s="108" t="s">
        <v>46</v>
      </c>
      <c r="N587" s="108" t="s">
        <v>46</v>
      </c>
      <c r="O587" s="108" t="s">
        <v>46</v>
      </c>
      <c r="P587" s="108" t="s">
        <v>46</v>
      </c>
      <c r="Q587" s="108" t="s">
        <v>46</v>
      </c>
      <c r="R587" s="108" t="s">
        <v>46</v>
      </c>
      <c r="S587" s="108" t="s">
        <v>46</v>
      </c>
      <c r="T587" s="108" t="s">
        <v>46</v>
      </c>
      <c r="U587" s="108" t="s">
        <v>46</v>
      </c>
      <c r="V587" s="108" t="s">
        <v>46</v>
      </c>
      <c r="W587" s="108" t="s">
        <v>46</v>
      </c>
      <c r="X587" s="108" t="s">
        <v>46</v>
      </c>
      <c r="Y587" s="108" t="s">
        <v>46</v>
      </c>
      <c r="Z587" s="108" t="s">
        <v>46</v>
      </c>
      <c r="AA587" s="108" t="s">
        <v>46</v>
      </c>
      <c r="AB587" s="108" t="s">
        <v>46</v>
      </c>
      <c r="AC587" s="108" t="s">
        <v>46</v>
      </c>
      <c r="AD587" s="108" t="s">
        <v>46</v>
      </c>
      <c r="AE587" s="108" t="s">
        <v>46</v>
      </c>
      <c r="AF587" s="108" t="s">
        <v>46</v>
      </c>
      <c r="AG587" s="108" t="s">
        <v>46</v>
      </c>
    </row>
    <row r="588" spans="1:33">
      <c r="A588" s="108" t="s">
        <v>668</v>
      </c>
      <c r="B588" s="108">
        <v>2008</v>
      </c>
      <c r="C588" s="108" t="s">
        <v>669</v>
      </c>
      <c r="D588" s="108" t="s">
        <v>4539</v>
      </c>
      <c r="E588" s="108" t="s">
        <v>60</v>
      </c>
      <c r="F588" s="108"/>
      <c r="G588" s="117" t="s">
        <v>46</v>
      </c>
      <c r="H588" s="117" t="s">
        <v>672</v>
      </c>
      <c r="I588" s="117" t="s">
        <v>673</v>
      </c>
      <c r="J588" s="117" t="s">
        <v>46</v>
      </c>
      <c r="K588" s="117" t="s">
        <v>46</v>
      </c>
      <c r="L588" s="108" t="s">
        <v>46</v>
      </c>
      <c r="M588" s="108" t="s">
        <v>46</v>
      </c>
      <c r="N588" s="108" t="s">
        <v>46</v>
      </c>
      <c r="O588" s="108" t="s">
        <v>46</v>
      </c>
      <c r="P588" s="108" t="s">
        <v>46</v>
      </c>
      <c r="Q588" s="108" t="s">
        <v>46</v>
      </c>
      <c r="R588" s="108" t="s">
        <v>46</v>
      </c>
      <c r="S588" s="108" t="s">
        <v>46</v>
      </c>
      <c r="T588" s="108" t="s">
        <v>46</v>
      </c>
      <c r="U588" s="108" t="s">
        <v>46</v>
      </c>
      <c r="V588" s="108" t="s">
        <v>46</v>
      </c>
      <c r="W588" s="108" t="s">
        <v>46</v>
      </c>
      <c r="X588" s="108" t="s">
        <v>46</v>
      </c>
      <c r="Y588" s="108" t="s">
        <v>46</v>
      </c>
      <c r="Z588" s="108" t="s">
        <v>46</v>
      </c>
      <c r="AA588" s="108" t="s">
        <v>46</v>
      </c>
      <c r="AB588" s="108" t="s">
        <v>46</v>
      </c>
      <c r="AC588" s="108" t="s">
        <v>46</v>
      </c>
      <c r="AD588" s="108" t="s">
        <v>46</v>
      </c>
      <c r="AE588" s="108" t="s">
        <v>46</v>
      </c>
      <c r="AF588" s="108" t="s">
        <v>46</v>
      </c>
      <c r="AG588" s="108" t="s">
        <v>46</v>
      </c>
    </row>
    <row r="589" spans="1:33">
      <c r="A589" s="108" t="s">
        <v>674</v>
      </c>
      <c r="B589" s="108">
        <v>2008</v>
      </c>
      <c r="C589" s="114" t="s">
        <v>675</v>
      </c>
      <c r="D589" s="108" t="s">
        <v>4539</v>
      </c>
      <c r="E589" s="108" t="s">
        <v>60</v>
      </c>
      <c r="F589" s="108"/>
      <c r="G589" s="117" t="s">
        <v>46</v>
      </c>
      <c r="H589" s="117" t="s">
        <v>46</v>
      </c>
      <c r="I589" s="117" t="s">
        <v>46</v>
      </c>
      <c r="J589" s="117" t="s">
        <v>46</v>
      </c>
      <c r="K589" s="117" t="s">
        <v>46</v>
      </c>
      <c r="L589" s="108" t="s">
        <v>46</v>
      </c>
      <c r="M589" s="108" t="s">
        <v>46</v>
      </c>
      <c r="N589" s="108" t="s">
        <v>46</v>
      </c>
      <c r="O589" s="108" t="s">
        <v>46</v>
      </c>
      <c r="P589" s="108" t="s">
        <v>46</v>
      </c>
      <c r="Q589" s="108" t="s">
        <v>46</v>
      </c>
      <c r="R589" s="108" t="s">
        <v>46</v>
      </c>
      <c r="S589" s="108" t="s">
        <v>46</v>
      </c>
      <c r="T589" s="108" t="s">
        <v>46</v>
      </c>
      <c r="U589" s="108" t="s">
        <v>46</v>
      </c>
      <c r="V589" s="108" t="s">
        <v>46</v>
      </c>
      <c r="W589" s="108" t="s">
        <v>46</v>
      </c>
      <c r="X589" s="108" t="s">
        <v>46</v>
      </c>
      <c r="Y589" s="108" t="s">
        <v>46</v>
      </c>
      <c r="Z589" s="108" t="s">
        <v>46</v>
      </c>
      <c r="AA589" s="108" t="s">
        <v>46</v>
      </c>
      <c r="AB589" s="108" t="s">
        <v>46</v>
      </c>
      <c r="AC589" s="108" t="s">
        <v>46</v>
      </c>
      <c r="AD589" s="108" t="s">
        <v>46</v>
      </c>
      <c r="AE589" s="108">
        <v>75</v>
      </c>
      <c r="AF589" s="108" t="s">
        <v>46</v>
      </c>
      <c r="AG589" s="108" t="s">
        <v>46</v>
      </c>
    </row>
    <row r="590" spans="1:33">
      <c r="A590" s="108" t="s">
        <v>676</v>
      </c>
      <c r="B590" s="108">
        <v>2002</v>
      </c>
      <c r="C590" s="108" t="s">
        <v>669</v>
      </c>
      <c r="D590" s="108" t="s">
        <v>4539</v>
      </c>
      <c r="E590" s="108" t="s">
        <v>60</v>
      </c>
      <c r="F590" s="108"/>
      <c r="G590" s="117" t="s">
        <v>677</v>
      </c>
      <c r="H590" s="117" t="s">
        <v>678</v>
      </c>
      <c r="I590" s="117" t="s">
        <v>46</v>
      </c>
      <c r="J590" s="117" t="s">
        <v>679</v>
      </c>
      <c r="K590" s="117" t="s">
        <v>46</v>
      </c>
      <c r="L590" s="108" t="s">
        <v>46</v>
      </c>
      <c r="M590" s="108" t="s">
        <v>46</v>
      </c>
      <c r="N590" s="108" t="s">
        <v>46</v>
      </c>
      <c r="O590" s="108" t="s">
        <v>46</v>
      </c>
      <c r="P590" s="108" t="s">
        <v>46</v>
      </c>
      <c r="Q590" s="108" t="s">
        <v>46</v>
      </c>
      <c r="R590" s="108" t="s">
        <v>46</v>
      </c>
      <c r="S590" s="108" t="s">
        <v>46</v>
      </c>
      <c r="T590" s="108" t="s">
        <v>46</v>
      </c>
      <c r="U590" s="108" t="s">
        <v>46</v>
      </c>
      <c r="V590" s="108" t="s">
        <v>46</v>
      </c>
      <c r="W590" s="108" t="s">
        <v>46</v>
      </c>
      <c r="X590" s="108" t="s">
        <v>46</v>
      </c>
      <c r="Y590" s="108" t="s">
        <v>46</v>
      </c>
      <c r="Z590" s="108" t="s">
        <v>46</v>
      </c>
      <c r="AA590" s="108" t="s">
        <v>46</v>
      </c>
      <c r="AB590" s="108" t="s">
        <v>46</v>
      </c>
      <c r="AC590" s="108" t="s">
        <v>46</v>
      </c>
      <c r="AD590" s="108" t="s">
        <v>46</v>
      </c>
      <c r="AE590" s="108" t="s">
        <v>46</v>
      </c>
      <c r="AF590" s="108" t="s">
        <v>46</v>
      </c>
      <c r="AG590" s="108" t="s">
        <v>46</v>
      </c>
    </row>
    <row r="591" spans="1:33">
      <c r="A591" s="108" t="s">
        <v>676</v>
      </c>
      <c r="B591" s="108">
        <v>2002</v>
      </c>
      <c r="C591" s="108" t="s">
        <v>669</v>
      </c>
      <c r="D591" s="108" t="s">
        <v>4539</v>
      </c>
      <c r="E591" s="108" t="s">
        <v>60</v>
      </c>
      <c r="F591" s="108"/>
      <c r="G591" s="117" t="s">
        <v>677</v>
      </c>
      <c r="H591" s="117" t="s">
        <v>680</v>
      </c>
      <c r="I591" s="117" t="s">
        <v>46</v>
      </c>
      <c r="J591" s="117" t="s">
        <v>681</v>
      </c>
      <c r="K591" s="117" t="s">
        <v>46</v>
      </c>
      <c r="L591" s="108" t="s">
        <v>46</v>
      </c>
      <c r="M591" s="108" t="s">
        <v>46</v>
      </c>
      <c r="N591" s="108" t="s">
        <v>46</v>
      </c>
      <c r="O591" s="108" t="s">
        <v>46</v>
      </c>
      <c r="P591" s="108" t="s">
        <v>46</v>
      </c>
      <c r="Q591" s="108" t="s">
        <v>46</v>
      </c>
      <c r="R591" s="108" t="s">
        <v>46</v>
      </c>
      <c r="S591" s="108" t="s">
        <v>46</v>
      </c>
      <c r="T591" s="108" t="s">
        <v>46</v>
      </c>
      <c r="U591" s="108" t="s">
        <v>46</v>
      </c>
      <c r="V591" s="108" t="s">
        <v>46</v>
      </c>
      <c r="W591" s="108" t="s">
        <v>46</v>
      </c>
      <c r="X591" s="108" t="s">
        <v>46</v>
      </c>
      <c r="Y591" s="108" t="s">
        <v>46</v>
      </c>
      <c r="Z591" s="108" t="s">
        <v>46</v>
      </c>
      <c r="AA591" s="108" t="s">
        <v>46</v>
      </c>
      <c r="AB591" s="108" t="s">
        <v>46</v>
      </c>
      <c r="AC591" s="108" t="s">
        <v>46</v>
      </c>
      <c r="AD591" s="108" t="s">
        <v>46</v>
      </c>
      <c r="AE591" s="108" t="s">
        <v>46</v>
      </c>
      <c r="AF591" s="108" t="s">
        <v>46</v>
      </c>
      <c r="AG591" s="108" t="s">
        <v>46</v>
      </c>
    </row>
    <row r="592" spans="1:33">
      <c r="A592" s="108" t="s">
        <v>676</v>
      </c>
      <c r="B592" s="108">
        <v>2002</v>
      </c>
      <c r="C592" s="108" t="s">
        <v>669</v>
      </c>
      <c r="D592" s="108" t="s">
        <v>4539</v>
      </c>
      <c r="E592" s="108" t="s">
        <v>60</v>
      </c>
      <c r="F592" s="108"/>
      <c r="G592" s="117" t="s">
        <v>677</v>
      </c>
      <c r="H592" s="117" t="s">
        <v>682</v>
      </c>
      <c r="I592" s="117" t="s">
        <v>46</v>
      </c>
      <c r="J592" s="117" t="s">
        <v>683</v>
      </c>
      <c r="K592" s="117" t="s">
        <v>46</v>
      </c>
      <c r="L592" s="108" t="s">
        <v>46</v>
      </c>
      <c r="M592" s="108" t="s">
        <v>46</v>
      </c>
      <c r="N592" s="108" t="s">
        <v>46</v>
      </c>
      <c r="O592" s="108" t="s">
        <v>46</v>
      </c>
      <c r="P592" s="108" t="s">
        <v>46</v>
      </c>
      <c r="Q592" s="108" t="s">
        <v>46</v>
      </c>
      <c r="R592" s="108" t="s">
        <v>46</v>
      </c>
      <c r="S592" s="108" t="s">
        <v>46</v>
      </c>
      <c r="T592" s="108" t="s">
        <v>46</v>
      </c>
      <c r="U592" s="108" t="s">
        <v>46</v>
      </c>
      <c r="V592" s="108" t="s">
        <v>46</v>
      </c>
      <c r="W592" s="108" t="s">
        <v>46</v>
      </c>
      <c r="X592" s="108" t="s">
        <v>46</v>
      </c>
      <c r="Y592" s="108" t="s">
        <v>46</v>
      </c>
      <c r="Z592" s="108" t="s">
        <v>46</v>
      </c>
      <c r="AA592" s="108" t="s">
        <v>46</v>
      </c>
      <c r="AB592" s="108" t="s">
        <v>46</v>
      </c>
      <c r="AC592" s="108" t="s">
        <v>46</v>
      </c>
      <c r="AD592" s="108" t="s">
        <v>46</v>
      </c>
      <c r="AE592" s="108" t="s">
        <v>46</v>
      </c>
      <c r="AF592" s="108" t="s">
        <v>46</v>
      </c>
      <c r="AG592" s="108" t="s">
        <v>46</v>
      </c>
    </row>
    <row r="593" spans="1:42">
      <c r="A593" s="108" t="s">
        <v>676</v>
      </c>
      <c r="B593" s="108">
        <v>2002</v>
      </c>
      <c r="C593" s="108" t="s">
        <v>669</v>
      </c>
      <c r="D593" s="108" t="s">
        <v>4539</v>
      </c>
      <c r="E593" s="108" t="s">
        <v>60</v>
      </c>
      <c r="F593" s="108"/>
      <c r="G593" s="117" t="s">
        <v>677</v>
      </c>
      <c r="H593" s="117" t="s">
        <v>684</v>
      </c>
      <c r="I593" s="117" t="s">
        <v>46</v>
      </c>
      <c r="J593" s="117" t="s">
        <v>685</v>
      </c>
      <c r="K593" s="117" t="s">
        <v>46</v>
      </c>
      <c r="L593" s="108" t="s">
        <v>46</v>
      </c>
      <c r="M593" s="108" t="s">
        <v>46</v>
      </c>
      <c r="N593" s="108" t="s">
        <v>46</v>
      </c>
      <c r="O593" s="108" t="s">
        <v>46</v>
      </c>
      <c r="P593" s="108" t="s">
        <v>46</v>
      </c>
      <c r="Q593" s="108" t="s">
        <v>46</v>
      </c>
      <c r="R593" s="108" t="s">
        <v>46</v>
      </c>
      <c r="S593" s="108" t="s">
        <v>46</v>
      </c>
      <c r="T593" s="108" t="s">
        <v>46</v>
      </c>
      <c r="U593" s="108" t="s">
        <v>46</v>
      </c>
      <c r="V593" s="108" t="s">
        <v>46</v>
      </c>
      <c r="W593" s="108" t="s">
        <v>46</v>
      </c>
      <c r="X593" s="108" t="s">
        <v>46</v>
      </c>
      <c r="Y593" s="108" t="s">
        <v>46</v>
      </c>
      <c r="Z593" s="108" t="s">
        <v>46</v>
      </c>
      <c r="AA593" s="108" t="s">
        <v>46</v>
      </c>
      <c r="AB593" s="108" t="s">
        <v>46</v>
      </c>
      <c r="AC593" s="108" t="s">
        <v>46</v>
      </c>
      <c r="AD593" s="108" t="s">
        <v>46</v>
      </c>
      <c r="AE593" s="108" t="s">
        <v>46</v>
      </c>
      <c r="AF593" s="108" t="s">
        <v>46</v>
      </c>
      <c r="AG593" s="108" t="s">
        <v>46</v>
      </c>
    </row>
    <row r="594" spans="1:42">
      <c r="A594" s="108" t="s">
        <v>676</v>
      </c>
      <c r="B594" s="108">
        <v>2002</v>
      </c>
      <c r="C594" s="108" t="s">
        <v>669</v>
      </c>
      <c r="D594" s="108" t="s">
        <v>4539</v>
      </c>
      <c r="E594" s="108" t="s">
        <v>60</v>
      </c>
      <c r="F594" s="108"/>
      <c r="G594" s="117" t="s">
        <v>677</v>
      </c>
      <c r="H594" s="117" t="s">
        <v>686</v>
      </c>
      <c r="I594" s="117" t="s">
        <v>687</v>
      </c>
      <c r="J594" s="117" t="s">
        <v>46</v>
      </c>
      <c r="K594" s="117" t="s">
        <v>46</v>
      </c>
      <c r="L594" s="108" t="s">
        <v>46</v>
      </c>
      <c r="M594" s="108" t="s">
        <v>46</v>
      </c>
      <c r="N594" s="108" t="s">
        <v>46</v>
      </c>
      <c r="O594" s="108" t="s">
        <v>46</v>
      </c>
      <c r="P594" s="108" t="s">
        <v>46</v>
      </c>
      <c r="Q594" s="108" t="s">
        <v>46</v>
      </c>
      <c r="R594" s="108" t="s">
        <v>46</v>
      </c>
      <c r="S594" s="108" t="s">
        <v>46</v>
      </c>
      <c r="T594" s="108" t="s">
        <v>46</v>
      </c>
      <c r="U594" s="108" t="s">
        <v>46</v>
      </c>
      <c r="V594" s="108" t="s">
        <v>46</v>
      </c>
      <c r="W594" s="108" t="s">
        <v>46</v>
      </c>
      <c r="X594" s="108" t="s">
        <v>46</v>
      </c>
      <c r="Y594" s="108" t="s">
        <v>46</v>
      </c>
      <c r="Z594" s="108" t="s">
        <v>46</v>
      </c>
      <c r="AA594" s="108" t="s">
        <v>46</v>
      </c>
      <c r="AB594" s="108" t="s">
        <v>46</v>
      </c>
      <c r="AC594" s="108" t="s">
        <v>46</v>
      </c>
      <c r="AD594" s="108" t="s">
        <v>46</v>
      </c>
      <c r="AE594" s="108" t="s">
        <v>46</v>
      </c>
      <c r="AF594" s="108" t="s">
        <v>46</v>
      </c>
      <c r="AG594" s="108" t="s">
        <v>46</v>
      </c>
    </row>
    <row r="595" spans="1:42">
      <c r="A595" s="108" t="s">
        <v>688</v>
      </c>
      <c r="B595" s="108">
        <v>2016</v>
      </c>
      <c r="C595" s="110" t="s">
        <v>542</v>
      </c>
      <c r="D595" s="108" t="s">
        <v>4539</v>
      </c>
      <c r="E595" s="108" t="s">
        <v>60</v>
      </c>
      <c r="F595" s="108"/>
      <c r="G595" s="117" t="s">
        <v>46</v>
      </c>
      <c r="H595" s="117" t="s">
        <v>46</v>
      </c>
      <c r="I595" s="117" t="s">
        <v>46</v>
      </c>
      <c r="J595" s="117" t="s">
        <v>46</v>
      </c>
      <c r="K595" s="117" t="s">
        <v>46</v>
      </c>
      <c r="L595" s="108">
        <v>60</v>
      </c>
      <c r="M595" s="108" t="s">
        <v>689</v>
      </c>
      <c r="N595" s="108" t="s">
        <v>46</v>
      </c>
      <c r="O595" s="108" t="s">
        <v>46</v>
      </c>
      <c r="P595" s="108" t="s">
        <v>46</v>
      </c>
      <c r="Q595" s="108" t="s">
        <v>690</v>
      </c>
      <c r="R595" s="108" t="s">
        <v>46</v>
      </c>
      <c r="S595" s="108" t="s">
        <v>46</v>
      </c>
      <c r="T595" s="108" t="s">
        <v>46</v>
      </c>
      <c r="U595" s="108" t="s">
        <v>46</v>
      </c>
      <c r="V595" s="108" t="s">
        <v>46</v>
      </c>
      <c r="W595" s="108" t="s">
        <v>46</v>
      </c>
      <c r="X595" s="108" t="s">
        <v>46</v>
      </c>
      <c r="Y595" s="108" t="s">
        <v>46</v>
      </c>
      <c r="Z595" s="108" t="s">
        <v>46</v>
      </c>
      <c r="AA595" s="108" t="s">
        <v>46</v>
      </c>
      <c r="AB595" s="108" t="s">
        <v>46</v>
      </c>
      <c r="AC595" s="108" t="s">
        <v>46</v>
      </c>
      <c r="AD595" s="108" t="s">
        <v>46</v>
      </c>
      <c r="AE595" s="108" t="s">
        <v>46</v>
      </c>
      <c r="AF595" s="108" t="s">
        <v>46</v>
      </c>
      <c r="AG595" s="108" t="s">
        <v>46</v>
      </c>
    </row>
    <row r="596" spans="1:42">
      <c r="A596" s="108" t="s">
        <v>593</v>
      </c>
      <c r="B596" s="108">
        <v>2009</v>
      </c>
      <c r="C596" s="108" t="s">
        <v>594</v>
      </c>
      <c r="D596" s="108" t="s">
        <v>4539</v>
      </c>
      <c r="E596" s="108" t="s">
        <v>60</v>
      </c>
      <c r="F596" s="108"/>
      <c r="G596" s="117" t="s">
        <v>558</v>
      </c>
      <c r="H596" s="117" t="s">
        <v>691</v>
      </c>
      <c r="I596" s="117" t="s">
        <v>83</v>
      </c>
      <c r="J596" s="117" t="s">
        <v>83</v>
      </c>
      <c r="K596" s="117" t="s">
        <v>83</v>
      </c>
      <c r="L596" s="108" t="s">
        <v>83</v>
      </c>
      <c r="M596" s="108" t="s">
        <v>83</v>
      </c>
      <c r="N596" s="108" t="s">
        <v>83</v>
      </c>
      <c r="O596" s="108" t="s">
        <v>83</v>
      </c>
      <c r="P596" s="108" t="s">
        <v>46</v>
      </c>
      <c r="Q596" s="108" t="s">
        <v>83</v>
      </c>
      <c r="R596" s="108" t="s">
        <v>83</v>
      </c>
      <c r="S596" s="108" t="s">
        <v>83</v>
      </c>
      <c r="T596" s="108" t="s">
        <v>83</v>
      </c>
      <c r="U596" s="108" t="s">
        <v>83</v>
      </c>
      <c r="V596" s="108" t="s">
        <v>83</v>
      </c>
      <c r="W596" s="108" t="s">
        <v>83</v>
      </c>
      <c r="X596" s="108" t="s">
        <v>83</v>
      </c>
      <c r="Y596" s="108" t="s">
        <v>83</v>
      </c>
      <c r="Z596" s="108" t="s">
        <v>83</v>
      </c>
      <c r="AA596" s="108" t="s">
        <v>83</v>
      </c>
      <c r="AB596" s="108" t="s">
        <v>83</v>
      </c>
      <c r="AC596" s="108" t="s">
        <v>83</v>
      </c>
      <c r="AD596" s="108" t="s">
        <v>83</v>
      </c>
      <c r="AE596" s="108" t="s">
        <v>83</v>
      </c>
      <c r="AF596" s="108" t="s">
        <v>46</v>
      </c>
      <c r="AG596" s="108" t="s">
        <v>46</v>
      </c>
    </row>
    <row r="597" spans="1:42" s="127" customFormat="1">
      <c r="A597" s="129"/>
      <c r="B597" s="129"/>
      <c r="C597" s="129"/>
      <c r="D597" s="108" t="s">
        <v>4539</v>
      </c>
      <c r="E597" s="129"/>
      <c r="F597" s="127" t="s">
        <v>52</v>
      </c>
      <c r="G597" s="129"/>
      <c r="H597" s="129"/>
      <c r="I597" s="129"/>
      <c r="J597" s="129"/>
      <c r="K597" s="129"/>
      <c r="L597" s="129"/>
      <c r="M597" s="129"/>
      <c r="N597" s="129">
        <f>AVERAGE(N539:N596)</f>
        <v>95</v>
      </c>
      <c r="O597" s="129">
        <f t="shared" ref="O597:AG597" si="62">AVERAGE(O539:O596)</f>
        <v>78</v>
      </c>
      <c r="P597" s="129" t="e">
        <f t="shared" si="62"/>
        <v>#DIV/0!</v>
      </c>
      <c r="Q597" s="129" t="e">
        <f t="shared" si="62"/>
        <v>#DIV/0!</v>
      </c>
      <c r="R597" s="129">
        <f t="shared" si="62"/>
        <v>78</v>
      </c>
      <c r="S597" s="129">
        <f t="shared" si="62"/>
        <v>95</v>
      </c>
      <c r="T597" s="129" t="e">
        <f t="shared" si="62"/>
        <v>#DIV/0!</v>
      </c>
      <c r="U597" s="129" t="e">
        <f t="shared" si="62"/>
        <v>#DIV/0!</v>
      </c>
      <c r="V597" s="129" t="e">
        <f t="shared" si="62"/>
        <v>#DIV/0!</v>
      </c>
      <c r="W597" s="129" t="e">
        <f t="shared" si="62"/>
        <v>#DIV/0!</v>
      </c>
      <c r="X597" s="129" t="e">
        <f t="shared" si="62"/>
        <v>#DIV/0!</v>
      </c>
      <c r="Y597" s="129" t="e">
        <f t="shared" si="62"/>
        <v>#DIV/0!</v>
      </c>
      <c r="Z597" s="129" t="e">
        <f t="shared" si="62"/>
        <v>#DIV/0!</v>
      </c>
      <c r="AA597" s="129" t="e">
        <f t="shared" si="62"/>
        <v>#DIV/0!</v>
      </c>
      <c r="AB597" s="129" t="e">
        <f t="shared" si="62"/>
        <v>#DIV/0!</v>
      </c>
      <c r="AC597" s="129" t="e">
        <f t="shared" si="62"/>
        <v>#DIV/0!</v>
      </c>
      <c r="AD597" s="129" t="e">
        <f t="shared" si="62"/>
        <v>#DIV/0!</v>
      </c>
      <c r="AE597" s="129">
        <f t="shared" si="62"/>
        <v>85</v>
      </c>
      <c r="AF597" s="129" t="e">
        <f t="shared" si="62"/>
        <v>#DIV/0!</v>
      </c>
      <c r="AG597" s="129" t="e">
        <f t="shared" si="62"/>
        <v>#DIV/0!</v>
      </c>
    </row>
    <row r="598" spans="1:42" s="127" customFormat="1">
      <c r="A598" s="129"/>
      <c r="B598" s="129"/>
      <c r="C598" s="129"/>
      <c r="D598" s="108" t="s">
        <v>4539</v>
      </c>
      <c r="E598" s="129"/>
      <c r="F598" s="127" t="s">
        <v>53</v>
      </c>
      <c r="G598" s="129"/>
      <c r="H598" s="129"/>
      <c r="I598" s="129"/>
      <c r="J598" s="129"/>
      <c r="K598" s="129"/>
      <c r="L598" s="129"/>
      <c r="M598" s="129"/>
      <c r="N598" s="129" t="e">
        <f>STDEV((N539:N596))</f>
        <v>#DIV/0!</v>
      </c>
      <c r="O598" s="129" t="e">
        <f t="shared" ref="O598:AG598" si="63">STDEV((O539:O596))</f>
        <v>#DIV/0!</v>
      </c>
      <c r="P598" s="129" t="e">
        <f t="shared" si="63"/>
        <v>#DIV/0!</v>
      </c>
      <c r="Q598" s="129" t="e">
        <f t="shared" si="63"/>
        <v>#DIV/0!</v>
      </c>
      <c r="R598" s="129" t="e">
        <f t="shared" si="63"/>
        <v>#DIV/0!</v>
      </c>
      <c r="S598" s="129" t="e">
        <f t="shared" si="63"/>
        <v>#DIV/0!</v>
      </c>
      <c r="T598" s="129" t="e">
        <f t="shared" si="63"/>
        <v>#DIV/0!</v>
      </c>
      <c r="U598" s="129" t="e">
        <f t="shared" si="63"/>
        <v>#DIV/0!</v>
      </c>
      <c r="V598" s="129" t="e">
        <f t="shared" si="63"/>
        <v>#DIV/0!</v>
      </c>
      <c r="W598" s="129" t="e">
        <f t="shared" si="63"/>
        <v>#DIV/0!</v>
      </c>
      <c r="X598" s="129" t="e">
        <f t="shared" si="63"/>
        <v>#DIV/0!</v>
      </c>
      <c r="Y598" s="129" t="e">
        <f t="shared" si="63"/>
        <v>#DIV/0!</v>
      </c>
      <c r="Z598" s="129" t="e">
        <f t="shared" si="63"/>
        <v>#DIV/0!</v>
      </c>
      <c r="AA598" s="129" t="e">
        <f t="shared" si="63"/>
        <v>#DIV/0!</v>
      </c>
      <c r="AB598" s="129" t="e">
        <f t="shared" si="63"/>
        <v>#DIV/0!</v>
      </c>
      <c r="AC598" s="129" t="e">
        <f t="shared" si="63"/>
        <v>#DIV/0!</v>
      </c>
      <c r="AD598" s="129" t="e">
        <f t="shared" si="63"/>
        <v>#DIV/0!</v>
      </c>
      <c r="AE598" s="129">
        <f t="shared" si="63"/>
        <v>14.142135623730951</v>
      </c>
      <c r="AF598" s="129" t="e">
        <f t="shared" si="63"/>
        <v>#DIV/0!</v>
      </c>
      <c r="AG598" s="129" t="e">
        <f t="shared" si="63"/>
        <v>#DIV/0!</v>
      </c>
    </row>
    <row r="599" spans="1:42" s="127" customFormat="1">
      <c r="A599" s="129"/>
      <c r="B599" s="129"/>
      <c r="C599" s="129"/>
      <c r="D599" s="108" t="s">
        <v>4539</v>
      </c>
      <c r="E599" s="129"/>
      <c r="F599" s="127" t="s">
        <v>55</v>
      </c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  <c r="AA599" s="129"/>
      <c r="AB599" s="129"/>
      <c r="AC599" s="129"/>
      <c r="AD599" s="129"/>
      <c r="AE599" s="129"/>
      <c r="AF599" s="129"/>
      <c r="AG599" s="129"/>
      <c r="AH599" s="144">
        <v>2.7E-2</v>
      </c>
      <c r="AI599" s="135"/>
      <c r="AJ599" s="135"/>
      <c r="AK599" s="135"/>
      <c r="AL599" s="135"/>
      <c r="AM599" s="135"/>
      <c r="AN599" s="135"/>
      <c r="AO599" s="135"/>
      <c r="AP599" s="136">
        <v>-1</v>
      </c>
    </row>
    <row r="600" spans="1:42" s="127" customFormat="1">
      <c r="A600" s="129"/>
      <c r="B600" s="129"/>
      <c r="C600" s="129"/>
      <c r="D600" s="108" t="s">
        <v>4539</v>
      </c>
      <c r="E600" s="129"/>
      <c r="F600" s="127" t="s">
        <v>56</v>
      </c>
      <c r="G600" s="129"/>
      <c r="H600" s="129"/>
      <c r="I600" s="129"/>
      <c r="J600" s="129"/>
      <c r="K600" s="129"/>
      <c r="L600" s="129"/>
      <c r="M600" s="129"/>
      <c r="N600" s="129">
        <f>N597</f>
        <v>95</v>
      </c>
      <c r="O600" s="129">
        <f>O597</f>
        <v>78</v>
      </c>
      <c r="P600" s="129"/>
      <c r="Q600" s="129"/>
      <c r="R600" s="129"/>
      <c r="S600" s="129"/>
      <c r="T600" s="129"/>
      <c r="U600" s="129"/>
      <c r="V600" s="129">
        <f>O600</f>
        <v>78</v>
      </c>
      <c r="W600" s="129">
        <f>O600</f>
        <v>78</v>
      </c>
      <c r="X600" s="129"/>
      <c r="Y600" s="129"/>
      <c r="Z600" s="129"/>
      <c r="AA600" s="129"/>
      <c r="AB600" s="129"/>
      <c r="AC600" s="129"/>
      <c r="AD600" s="129"/>
      <c r="AE600" s="129"/>
      <c r="AF600" s="129"/>
      <c r="AG600" s="129"/>
      <c r="AH600" s="144"/>
      <c r="AI600" s="135"/>
      <c r="AJ600" s="135"/>
      <c r="AK600" s="135"/>
      <c r="AL600" s="135"/>
      <c r="AM600" s="135"/>
      <c r="AN600" s="135"/>
      <c r="AO600" s="135"/>
      <c r="AP600" s="136"/>
    </row>
    <row r="601" spans="1:42">
      <c r="A601" s="109" t="s">
        <v>692</v>
      </c>
      <c r="B601" s="109">
        <v>2009</v>
      </c>
      <c r="C601" s="110" t="s">
        <v>693</v>
      </c>
      <c r="D601" s="109" t="s">
        <v>4540</v>
      </c>
      <c r="E601" s="109" t="s">
        <v>63</v>
      </c>
      <c r="G601" s="117" t="s">
        <v>46</v>
      </c>
      <c r="H601" s="117" t="s">
        <v>46</v>
      </c>
      <c r="I601" s="117" t="s">
        <v>46</v>
      </c>
      <c r="J601" s="117" t="s">
        <v>46</v>
      </c>
      <c r="K601" s="117" t="s">
        <v>46</v>
      </c>
      <c r="L601" s="108" t="s">
        <v>46</v>
      </c>
      <c r="M601" s="108" t="s">
        <v>46</v>
      </c>
      <c r="N601" s="108" t="s">
        <v>46</v>
      </c>
      <c r="O601" s="108" t="s">
        <v>46</v>
      </c>
      <c r="P601" s="108" t="s">
        <v>46</v>
      </c>
      <c r="Q601" s="108" t="s">
        <v>46</v>
      </c>
      <c r="R601" s="108" t="s">
        <v>46</v>
      </c>
      <c r="S601" s="108" t="s">
        <v>46</v>
      </c>
      <c r="T601" s="108" t="s">
        <v>46</v>
      </c>
      <c r="U601" s="108" t="s">
        <v>46</v>
      </c>
      <c r="V601" s="108" t="s">
        <v>46</v>
      </c>
      <c r="W601" s="108" t="s">
        <v>46</v>
      </c>
      <c r="X601" s="108" t="s">
        <v>46</v>
      </c>
      <c r="Y601" s="108" t="s">
        <v>46</v>
      </c>
      <c r="Z601" s="108" t="s">
        <v>46</v>
      </c>
      <c r="AA601" s="108" t="s">
        <v>46</v>
      </c>
      <c r="AB601" s="108" t="s">
        <v>46</v>
      </c>
      <c r="AC601" s="108" t="s">
        <v>46</v>
      </c>
      <c r="AD601" s="108" t="s">
        <v>46</v>
      </c>
      <c r="AE601" s="108" t="s">
        <v>46</v>
      </c>
      <c r="AF601" s="109">
        <v>64</v>
      </c>
      <c r="AG601" s="108" t="s">
        <v>46</v>
      </c>
    </row>
    <row r="602" spans="1:42">
      <c r="A602" s="109" t="s">
        <v>76</v>
      </c>
      <c r="B602" s="109">
        <v>2004</v>
      </c>
      <c r="C602" s="109" t="s">
        <v>77</v>
      </c>
      <c r="D602" s="109" t="s">
        <v>4540</v>
      </c>
      <c r="E602" s="108" t="s">
        <v>46</v>
      </c>
      <c r="F602" s="108"/>
      <c r="G602" s="117" t="s">
        <v>46</v>
      </c>
      <c r="H602" s="117" t="s">
        <v>46</v>
      </c>
      <c r="I602" s="117" t="s">
        <v>46</v>
      </c>
      <c r="J602" s="117" t="s">
        <v>46</v>
      </c>
      <c r="K602" s="117" t="s">
        <v>46</v>
      </c>
      <c r="L602" s="108" t="s">
        <v>46</v>
      </c>
      <c r="M602" s="108" t="s">
        <v>46</v>
      </c>
      <c r="N602" s="108" t="s">
        <v>46</v>
      </c>
      <c r="O602" s="108" t="s">
        <v>46</v>
      </c>
      <c r="P602" s="108" t="s">
        <v>46</v>
      </c>
      <c r="Q602" s="108" t="s">
        <v>46</v>
      </c>
      <c r="R602" s="108" t="s">
        <v>46</v>
      </c>
      <c r="S602" s="108" t="s">
        <v>46</v>
      </c>
      <c r="T602" s="108" t="s">
        <v>46</v>
      </c>
      <c r="U602" s="108" t="s">
        <v>46</v>
      </c>
      <c r="V602" s="108" t="s">
        <v>46</v>
      </c>
      <c r="W602" s="108" t="s">
        <v>46</v>
      </c>
      <c r="X602" s="108" t="s">
        <v>46</v>
      </c>
      <c r="Y602" s="108" t="s">
        <v>46</v>
      </c>
      <c r="Z602" s="108" t="s">
        <v>46</v>
      </c>
      <c r="AA602" s="108" t="s">
        <v>46</v>
      </c>
      <c r="AB602" s="108" t="s">
        <v>46</v>
      </c>
      <c r="AC602" s="109">
        <v>70</v>
      </c>
      <c r="AD602" s="108" t="s">
        <v>46</v>
      </c>
      <c r="AE602" s="108" t="s">
        <v>46</v>
      </c>
      <c r="AF602" s="108" t="s">
        <v>46</v>
      </c>
      <c r="AG602" s="108" t="s">
        <v>46</v>
      </c>
    </row>
    <row r="603" spans="1:42">
      <c r="A603" s="109" t="s">
        <v>76</v>
      </c>
      <c r="B603" s="109">
        <v>2004</v>
      </c>
      <c r="C603" s="109" t="s">
        <v>77</v>
      </c>
      <c r="D603" s="109" t="s">
        <v>4540</v>
      </c>
      <c r="E603" s="108" t="s">
        <v>46</v>
      </c>
      <c r="F603" s="108"/>
      <c r="G603" s="117" t="s">
        <v>46</v>
      </c>
      <c r="H603" s="117" t="s">
        <v>46</v>
      </c>
      <c r="I603" s="117" t="s">
        <v>46</v>
      </c>
      <c r="J603" s="117" t="s">
        <v>46</v>
      </c>
      <c r="K603" s="117" t="s">
        <v>46</v>
      </c>
      <c r="L603" s="108" t="s">
        <v>46</v>
      </c>
      <c r="M603" s="108" t="s">
        <v>46</v>
      </c>
      <c r="N603" s="108" t="s">
        <v>46</v>
      </c>
      <c r="O603" s="108" t="s">
        <v>46</v>
      </c>
      <c r="P603" s="108" t="s">
        <v>46</v>
      </c>
      <c r="Q603" s="108" t="s">
        <v>46</v>
      </c>
      <c r="R603" s="108" t="s">
        <v>46</v>
      </c>
      <c r="S603" s="108" t="s">
        <v>46</v>
      </c>
      <c r="T603" s="108" t="s">
        <v>46</v>
      </c>
      <c r="U603" s="108" t="s">
        <v>46</v>
      </c>
      <c r="V603" s="108" t="s">
        <v>46</v>
      </c>
      <c r="W603" s="108" t="s">
        <v>46</v>
      </c>
      <c r="X603" s="108" t="s">
        <v>46</v>
      </c>
      <c r="Y603" s="108" t="s">
        <v>46</v>
      </c>
      <c r="Z603" s="108" t="s">
        <v>46</v>
      </c>
      <c r="AA603" s="108" t="s">
        <v>46</v>
      </c>
      <c r="AB603" s="108" t="s">
        <v>46</v>
      </c>
      <c r="AC603" s="109">
        <v>72</v>
      </c>
      <c r="AD603" s="108" t="s">
        <v>46</v>
      </c>
      <c r="AE603" s="108" t="s">
        <v>46</v>
      </c>
      <c r="AF603" s="108" t="s">
        <v>46</v>
      </c>
      <c r="AG603" s="108" t="s">
        <v>46</v>
      </c>
    </row>
    <row r="604" spans="1:42">
      <c r="A604" s="109" t="s">
        <v>76</v>
      </c>
      <c r="B604" s="109">
        <v>2004</v>
      </c>
      <c r="C604" s="109" t="s">
        <v>77</v>
      </c>
      <c r="D604" s="109" t="s">
        <v>4540</v>
      </c>
      <c r="E604" s="108" t="s">
        <v>46</v>
      </c>
      <c r="F604" s="108"/>
      <c r="G604" s="117" t="s">
        <v>46</v>
      </c>
      <c r="H604" s="117" t="s">
        <v>46</v>
      </c>
      <c r="I604" s="117" t="s">
        <v>46</v>
      </c>
      <c r="J604" s="117" t="s">
        <v>46</v>
      </c>
      <c r="K604" s="117" t="s">
        <v>46</v>
      </c>
      <c r="L604" s="108" t="s">
        <v>46</v>
      </c>
      <c r="M604" s="108" t="s">
        <v>46</v>
      </c>
      <c r="N604" s="108" t="s">
        <v>46</v>
      </c>
      <c r="O604" s="108" t="s">
        <v>46</v>
      </c>
      <c r="P604" s="108" t="s">
        <v>46</v>
      </c>
      <c r="Q604" s="108" t="s">
        <v>46</v>
      </c>
      <c r="R604" s="108" t="s">
        <v>46</v>
      </c>
      <c r="S604" s="108" t="s">
        <v>46</v>
      </c>
      <c r="T604" s="108" t="s">
        <v>46</v>
      </c>
      <c r="U604" s="108" t="s">
        <v>46</v>
      </c>
      <c r="V604" s="108" t="s">
        <v>46</v>
      </c>
      <c r="W604" s="108" t="s">
        <v>46</v>
      </c>
      <c r="X604" s="108" t="s">
        <v>46</v>
      </c>
      <c r="Y604" s="108" t="s">
        <v>46</v>
      </c>
      <c r="Z604" s="108" t="s">
        <v>46</v>
      </c>
      <c r="AA604" s="108" t="s">
        <v>46</v>
      </c>
      <c r="AB604" s="108" t="s">
        <v>46</v>
      </c>
      <c r="AC604" s="109">
        <v>90</v>
      </c>
      <c r="AD604" s="108" t="s">
        <v>46</v>
      </c>
      <c r="AE604" s="108" t="s">
        <v>46</v>
      </c>
      <c r="AF604" s="108" t="s">
        <v>46</v>
      </c>
      <c r="AG604" s="108" t="s">
        <v>46</v>
      </c>
    </row>
    <row r="605" spans="1:42">
      <c r="A605" s="109" t="s">
        <v>67</v>
      </c>
      <c r="B605" s="109">
        <v>2008</v>
      </c>
      <c r="C605" s="110" t="s">
        <v>68</v>
      </c>
      <c r="D605" s="109" t="s">
        <v>4540</v>
      </c>
      <c r="E605" s="108" t="s">
        <v>46</v>
      </c>
      <c r="F605" s="108"/>
      <c r="G605" s="117" t="s">
        <v>46</v>
      </c>
      <c r="H605" s="117" t="s">
        <v>46</v>
      </c>
      <c r="I605" s="117" t="s">
        <v>46</v>
      </c>
      <c r="J605" s="117" t="s">
        <v>46</v>
      </c>
      <c r="K605" s="117" t="s">
        <v>46</v>
      </c>
      <c r="L605" s="108" t="s">
        <v>46</v>
      </c>
      <c r="M605" s="108" t="s">
        <v>46</v>
      </c>
      <c r="N605" s="108" t="s">
        <v>46</v>
      </c>
      <c r="O605" s="108" t="s">
        <v>46</v>
      </c>
      <c r="P605" s="108" t="s">
        <v>46</v>
      </c>
      <c r="Q605" s="108" t="s">
        <v>46</v>
      </c>
      <c r="R605" s="108" t="s">
        <v>46</v>
      </c>
      <c r="S605" s="108" t="s">
        <v>46</v>
      </c>
      <c r="T605" s="108" t="s">
        <v>46</v>
      </c>
      <c r="U605" s="108" t="s">
        <v>46</v>
      </c>
      <c r="V605" s="108" t="s">
        <v>46</v>
      </c>
      <c r="W605" s="108" t="s">
        <v>46</v>
      </c>
      <c r="X605" s="108" t="s">
        <v>46</v>
      </c>
      <c r="Y605" s="108" t="s">
        <v>46</v>
      </c>
      <c r="Z605" s="108" t="s">
        <v>46</v>
      </c>
      <c r="AA605" s="108" t="s">
        <v>46</v>
      </c>
      <c r="AB605" s="108" t="s">
        <v>46</v>
      </c>
      <c r="AC605" s="109">
        <v>65</v>
      </c>
      <c r="AD605" s="108" t="s">
        <v>46</v>
      </c>
      <c r="AE605" s="108" t="s">
        <v>46</v>
      </c>
      <c r="AF605" s="108" t="s">
        <v>46</v>
      </c>
      <c r="AG605" s="108" t="s">
        <v>46</v>
      </c>
    </row>
    <row r="606" spans="1:42">
      <c r="A606" s="109" t="s">
        <v>67</v>
      </c>
      <c r="B606" s="109">
        <v>2008</v>
      </c>
      <c r="C606" s="110" t="s">
        <v>68</v>
      </c>
      <c r="D606" s="109" t="s">
        <v>4540</v>
      </c>
      <c r="E606" s="108" t="s">
        <v>46</v>
      </c>
      <c r="F606" s="108"/>
      <c r="G606" s="117" t="s">
        <v>46</v>
      </c>
      <c r="H606" s="117" t="s">
        <v>46</v>
      </c>
      <c r="I606" s="117" t="s">
        <v>46</v>
      </c>
      <c r="J606" s="117" t="s">
        <v>46</v>
      </c>
      <c r="K606" s="117" t="s">
        <v>46</v>
      </c>
      <c r="L606" s="108" t="s">
        <v>46</v>
      </c>
      <c r="M606" s="108" t="s">
        <v>46</v>
      </c>
      <c r="N606" s="108" t="s">
        <v>46</v>
      </c>
      <c r="O606" s="108" t="s">
        <v>46</v>
      </c>
      <c r="P606" s="108" t="s">
        <v>46</v>
      </c>
      <c r="Q606" s="108" t="s">
        <v>46</v>
      </c>
      <c r="R606" s="108" t="s">
        <v>46</v>
      </c>
      <c r="S606" s="108" t="s">
        <v>46</v>
      </c>
      <c r="T606" s="108" t="s">
        <v>46</v>
      </c>
      <c r="U606" s="108" t="s">
        <v>46</v>
      </c>
      <c r="V606" s="108" t="s">
        <v>46</v>
      </c>
      <c r="W606" s="108" t="s">
        <v>46</v>
      </c>
      <c r="X606" s="108" t="s">
        <v>46</v>
      </c>
      <c r="Y606" s="108" t="s">
        <v>46</v>
      </c>
      <c r="Z606" s="108" t="s">
        <v>46</v>
      </c>
      <c r="AA606" s="108" t="s">
        <v>46</v>
      </c>
      <c r="AB606" s="108" t="s">
        <v>46</v>
      </c>
      <c r="AC606" s="108" t="s">
        <v>46</v>
      </c>
      <c r="AD606" s="109">
        <v>90</v>
      </c>
      <c r="AE606" s="108" t="s">
        <v>46</v>
      </c>
      <c r="AF606" s="108" t="s">
        <v>46</v>
      </c>
      <c r="AG606" s="108" t="s">
        <v>46</v>
      </c>
    </row>
    <row r="607" spans="1:42">
      <c r="A607" s="108" t="s">
        <v>199</v>
      </c>
      <c r="B607" s="108">
        <v>2010</v>
      </c>
      <c r="C607" s="108" t="s">
        <v>200</v>
      </c>
      <c r="D607" s="109" t="s">
        <v>4540</v>
      </c>
      <c r="E607" s="108" t="s">
        <v>60</v>
      </c>
      <c r="F607" s="108"/>
      <c r="G607" s="117" t="s">
        <v>83</v>
      </c>
      <c r="H607" s="117" t="s">
        <v>83</v>
      </c>
      <c r="I607" s="117" t="s">
        <v>83</v>
      </c>
      <c r="J607" s="117" t="s">
        <v>83</v>
      </c>
      <c r="K607" s="117" t="s">
        <v>83</v>
      </c>
      <c r="L607" s="108" t="s">
        <v>83</v>
      </c>
      <c r="M607" s="108" t="s">
        <v>83</v>
      </c>
      <c r="N607" s="108" t="s">
        <v>83</v>
      </c>
      <c r="O607" s="108" t="s">
        <v>83</v>
      </c>
      <c r="P607" s="108" t="s">
        <v>83</v>
      </c>
      <c r="Q607" s="108" t="s">
        <v>83</v>
      </c>
      <c r="R607" s="108" t="s">
        <v>83</v>
      </c>
      <c r="S607" s="108" t="s">
        <v>83</v>
      </c>
      <c r="T607" s="108" t="s">
        <v>83</v>
      </c>
      <c r="U607" s="108" t="s">
        <v>83</v>
      </c>
      <c r="V607" s="108" t="s">
        <v>83</v>
      </c>
      <c r="W607" s="108" t="s">
        <v>83</v>
      </c>
      <c r="X607" s="108" t="s">
        <v>83</v>
      </c>
      <c r="Y607" s="108" t="s">
        <v>83</v>
      </c>
      <c r="Z607" s="108" t="s">
        <v>83</v>
      </c>
      <c r="AA607" s="108" t="s">
        <v>83</v>
      </c>
      <c r="AB607" s="108" t="s">
        <v>83</v>
      </c>
      <c r="AC607" s="108" t="s">
        <v>83</v>
      </c>
      <c r="AD607" s="108" t="s">
        <v>83</v>
      </c>
      <c r="AE607" s="108" t="s">
        <v>83</v>
      </c>
      <c r="AF607" s="108" t="s">
        <v>498</v>
      </c>
      <c r="AG607" s="108" t="s">
        <v>83</v>
      </c>
    </row>
    <row r="608" spans="1:42">
      <c r="A608" s="109" t="s">
        <v>695</v>
      </c>
      <c r="B608" s="109">
        <v>2013</v>
      </c>
      <c r="C608" s="110" t="s">
        <v>242</v>
      </c>
      <c r="D608" s="109" t="s">
        <v>4540</v>
      </c>
      <c r="E608" s="109" t="s">
        <v>63</v>
      </c>
      <c r="G608" s="117" t="s">
        <v>46</v>
      </c>
      <c r="H608" s="117" t="s">
        <v>46</v>
      </c>
      <c r="I608" s="117" t="s">
        <v>46</v>
      </c>
      <c r="J608" s="117" t="s">
        <v>46</v>
      </c>
      <c r="K608" s="117" t="s">
        <v>46</v>
      </c>
      <c r="L608" s="108" t="s">
        <v>46</v>
      </c>
      <c r="M608" s="108" t="s">
        <v>46</v>
      </c>
      <c r="N608" s="109">
        <v>5</v>
      </c>
      <c r="O608" s="108" t="s">
        <v>46</v>
      </c>
      <c r="P608" s="108" t="s">
        <v>46</v>
      </c>
      <c r="Q608" s="108" t="s">
        <v>46</v>
      </c>
      <c r="R608" s="108" t="s">
        <v>46</v>
      </c>
      <c r="S608" s="109">
        <v>5</v>
      </c>
      <c r="T608" s="108" t="s">
        <v>46</v>
      </c>
      <c r="U608" s="108" t="s">
        <v>46</v>
      </c>
      <c r="V608" s="108" t="s">
        <v>46</v>
      </c>
      <c r="W608" s="108" t="s">
        <v>46</v>
      </c>
      <c r="X608" s="108" t="s">
        <v>46</v>
      </c>
      <c r="Y608" s="108" t="s">
        <v>46</v>
      </c>
      <c r="Z608" s="108" t="s">
        <v>46</v>
      </c>
      <c r="AA608" s="108" t="s">
        <v>46</v>
      </c>
      <c r="AB608" s="108" t="s">
        <v>46</v>
      </c>
      <c r="AC608" s="108" t="s">
        <v>46</v>
      </c>
      <c r="AD608" s="108" t="s">
        <v>46</v>
      </c>
      <c r="AE608" s="108" t="s">
        <v>46</v>
      </c>
      <c r="AF608" s="108" t="s">
        <v>46</v>
      </c>
      <c r="AG608" s="108" t="s">
        <v>46</v>
      </c>
    </row>
    <row r="609" spans="1:42">
      <c r="A609" s="109" t="s">
        <v>695</v>
      </c>
      <c r="B609" s="109">
        <v>2013</v>
      </c>
      <c r="C609" s="110" t="s">
        <v>242</v>
      </c>
      <c r="D609" s="109" t="s">
        <v>4540</v>
      </c>
      <c r="E609" s="109" t="s">
        <v>63</v>
      </c>
      <c r="G609" s="117" t="s">
        <v>46</v>
      </c>
      <c r="H609" s="117" t="s">
        <v>46</v>
      </c>
      <c r="I609" s="117" t="s">
        <v>46</v>
      </c>
      <c r="J609" s="117" t="s">
        <v>46</v>
      </c>
      <c r="K609" s="117" t="s">
        <v>46</v>
      </c>
      <c r="L609" s="108" t="s">
        <v>46</v>
      </c>
      <c r="M609" s="108" t="s">
        <v>46</v>
      </c>
      <c r="N609" s="108" t="s">
        <v>46</v>
      </c>
      <c r="O609" s="108" t="s">
        <v>46</v>
      </c>
      <c r="P609" s="108" t="s">
        <v>46</v>
      </c>
      <c r="Q609" s="108" t="s">
        <v>46</v>
      </c>
      <c r="R609" s="108" t="s">
        <v>46</v>
      </c>
      <c r="S609" s="108" t="s">
        <v>46</v>
      </c>
      <c r="T609" s="108" t="s">
        <v>46</v>
      </c>
      <c r="U609" s="108" t="s">
        <v>46</v>
      </c>
      <c r="V609" s="108" t="s">
        <v>46</v>
      </c>
      <c r="W609" s="109">
        <v>80</v>
      </c>
      <c r="X609" s="108" t="s">
        <v>46</v>
      </c>
      <c r="Y609" s="108" t="s">
        <v>46</v>
      </c>
      <c r="Z609" s="108" t="s">
        <v>46</v>
      </c>
      <c r="AA609" s="108" t="s">
        <v>46</v>
      </c>
      <c r="AB609" s="108" t="s">
        <v>46</v>
      </c>
      <c r="AC609" s="108" t="s">
        <v>46</v>
      </c>
      <c r="AD609" s="108" t="s">
        <v>46</v>
      </c>
      <c r="AE609" s="108" t="s">
        <v>46</v>
      </c>
      <c r="AF609" s="108" t="s">
        <v>46</v>
      </c>
      <c r="AG609" s="108" t="s">
        <v>46</v>
      </c>
    </row>
    <row r="610" spans="1:42">
      <c r="A610" s="108" t="s">
        <v>199</v>
      </c>
      <c r="B610" s="108">
        <v>2010</v>
      </c>
      <c r="C610" s="108" t="s">
        <v>200</v>
      </c>
      <c r="D610" s="109" t="s">
        <v>4540</v>
      </c>
      <c r="E610" s="108" t="s">
        <v>60</v>
      </c>
      <c r="F610" s="108"/>
      <c r="G610" s="117" t="s">
        <v>83</v>
      </c>
      <c r="H610" s="117" t="s">
        <v>83</v>
      </c>
      <c r="I610" s="117" t="s">
        <v>83</v>
      </c>
      <c r="J610" s="117" t="s">
        <v>83</v>
      </c>
      <c r="K610" s="117" t="s">
        <v>83</v>
      </c>
      <c r="L610" s="108" t="s">
        <v>83</v>
      </c>
      <c r="M610" s="108" t="s">
        <v>83</v>
      </c>
      <c r="N610" s="108" t="s">
        <v>83</v>
      </c>
      <c r="O610" s="108" t="s">
        <v>83</v>
      </c>
      <c r="P610" s="108" t="s">
        <v>83</v>
      </c>
      <c r="Q610" s="108" t="s">
        <v>83</v>
      </c>
      <c r="R610" s="108" t="s">
        <v>83</v>
      </c>
      <c r="S610" s="108" t="s">
        <v>83</v>
      </c>
      <c r="T610" s="108" t="s">
        <v>83</v>
      </c>
      <c r="U610" s="108" t="s">
        <v>83</v>
      </c>
      <c r="V610" s="108" t="s">
        <v>83</v>
      </c>
      <c r="W610" s="108" t="s">
        <v>83</v>
      </c>
      <c r="X610" s="108" t="s">
        <v>83</v>
      </c>
      <c r="Y610" s="108" t="s">
        <v>83</v>
      </c>
      <c r="Z610" s="108" t="s">
        <v>83</v>
      </c>
      <c r="AA610" s="108" t="s">
        <v>83</v>
      </c>
      <c r="AB610" s="108" t="s">
        <v>83</v>
      </c>
      <c r="AC610" s="108" t="s">
        <v>83</v>
      </c>
      <c r="AD610" s="108" t="s">
        <v>83</v>
      </c>
      <c r="AE610" s="108" t="s">
        <v>83</v>
      </c>
      <c r="AF610" s="108">
        <v>75</v>
      </c>
      <c r="AG610" s="108" t="s">
        <v>83</v>
      </c>
    </row>
    <row r="611" spans="1:42" s="127" customFormat="1">
      <c r="A611" s="129"/>
      <c r="B611" s="129"/>
      <c r="C611" s="129"/>
      <c r="D611" s="109" t="s">
        <v>4540</v>
      </c>
      <c r="E611" s="129"/>
      <c r="F611" s="127" t="s">
        <v>52</v>
      </c>
      <c r="G611" s="129"/>
      <c r="H611" s="129"/>
      <c r="I611" s="129"/>
      <c r="J611" s="129"/>
      <c r="K611" s="129"/>
      <c r="L611" s="129"/>
      <c r="M611" s="129"/>
      <c r="N611" s="129">
        <f>AVERAGE(N601:N610)</f>
        <v>5</v>
      </c>
      <c r="O611" s="129" t="e">
        <f t="shared" ref="O611:AG611" si="64">AVERAGE(O601:O610)</f>
        <v>#DIV/0!</v>
      </c>
      <c r="P611" s="129" t="e">
        <f t="shared" si="64"/>
        <v>#DIV/0!</v>
      </c>
      <c r="Q611" s="129" t="e">
        <f t="shared" si="64"/>
        <v>#DIV/0!</v>
      </c>
      <c r="R611" s="129" t="e">
        <f t="shared" si="64"/>
        <v>#DIV/0!</v>
      </c>
      <c r="S611" s="129">
        <f t="shared" si="64"/>
        <v>5</v>
      </c>
      <c r="T611" s="129" t="e">
        <f t="shared" si="64"/>
        <v>#DIV/0!</v>
      </c>
      <c r="U611" s="129" t="e">
        <f t="shared" si="64"/>
        <v>#DIV/0!</v>
      </c>
      <c r="V611" s="129" t="e">
        <f t="shared" si="64"/>
        <v>#DIV/0!</v>
      </c>
      <c r="W611" s="129">
        <f t="shared" si="64"/>
        <v>80</v>
      </c>
      <c r="X611" s="129" t="e">
        <f t="shared" si="64"/>
        <v>#DIV/0!</v>
      </c>
      <c r="Y611" s="129" t="e">
        <f t="shared" si="64"/>
        <v>#DIV/0!</v>
      </c>
      <c r="Z611" s="129" t="e">
        <f t="shared" si="64"/>
        <v>#DIV/0!</v>
      </c>
      <c r="AA611" s="129" t="e">
        <f t="shared" si="64"/>
        <v>#DIV/0!</v>
      </c>
      <c r="AB611" s="129" t="e">
        <f t="shared" si="64"/>
        <v>#DIV/0!</v>
      </c>
      <c r="AC611" s="129">
        <f t="shared" si="64"/>
        <v>74.25</v>
      </c>
      <c r="AD611" s="129">
        <f t="shared" si="64"/>
        <v>90</v>
      </c>
      <c r="AE611" s="129" t="e">
        <f t="shared" si="64"/>
        <v>#DIV/0!</v>
      </c>
      <c r="AF611" s="129">
        <f t="shared" si="64"/>
        <v>69.5</v>
      </c>
      <c r="AG611" s="129" t="e">
        <f t="shared" si="64"/>
        <v>#DIV/0!</v>
      </c>
    </row>
    <row r="612" spans="1:42" s="127" customFormat="1">
      <c r="A612" s="129"/>
      <c r="B612" s="129"/>
      <c r="C612" s="129"/>
      <c r="D612" s="109" t="s">
        <v>4540</v>
      </c>
      <c r="E612" s="129"/>
      <c r="F612" s="127" t="s">
        <v>53</v>
      </c>
      <c r="G612" s="129"/>
      <c r="H612" s="129"/>
      <c r="I612" s="129"/>
      <c r="J612" s="129"/>
      <c r="K612" s="129"/>
      <c r="L612" s="129"/>
      <c r="M612" s="129"/>
      <c r="N612" s="129" t="e">
        <f>STDEV((N601:N610))</f>
        <v>#DIV/0!</v>
      </c>
      <c r="O612" s="129" t="e">
        <f t="shared" ref="O612:AG612" si="65">STDEV((O601:O610))</f>
        <v>#DIV/0!</v>
      </c>
      <c r="P612" s="129" t="e">
        <f t="shared" si="65"/>
        <v>#DIV/0!</v>
      </c>
      <c r="Q612" s="129" t="e">
        <f t="shared" si="65"/>
        <v>#DIV/0!</v>
      </c>
      <c r="R612" s="129" t="e">
        <f t="shared" si="65"/>
        <v>#DIV/0!</v>
      </c>
      <c r="S612" s="129" t="e">
        <f t="shared" si="65"/>
        <v>#DIV/0!</v>
      </c>
      <c r="T612" s="129" t="e">
        <f t="shared" si="65"/>
        <v>#DIV/0!</v>
      </c>
      <c r="U612" s="129" t="e">
        <f t="shared" si="65"/>
        <v>#DIV/0!</v>
      </c>
      <c r="V612" s="129" t="e">
        <f t="shared" si="65"/>
        <v>#DIV/0!</v>
      </c>
      <c r="W612" s="129" t="e">
        <f t="shared" si="65"/>
        <v>#DIV/0!</v>
      </c>
      <c r="X612" s="129" t="e">
        <f t="shared" si="65"/>
        <v>#DIV/0!</v>
      </c>
      <c r="Y612" s="129" t="e">
        <f t="shared" si="65"/>
        <v>#DIV/0!</v>
      </c>
      <c r="Z612" s="129" t="e">
        <f t="shared" si="65"/>
        <v>#DIV/0!</v>
      </c>
      <c r="AA612" s="129" t="e">
        <f t="shared" si="65"/>
        <v>#DIV/0!</v>
      </c>
      <c r="AB612" s="129" t="e">
        <f t="shared" si="65"/>
        <v>#DIV/0!</v>
      </c>
      <c r="AC612" s="129">
        <f t="shared" si="65"/>
        <v>10.90489186863706</v>
      </c>
      <c r="AD612" s="129" t="e">
        <f t="shared" si="65"/>
        <v>#DIV/0!</v>
      </c>
      <c r="AE612" s="129" t="e">
        <f t="shared" si="65"/>
        <v>#DIV/0!</v>
      </c>
      <c r="AF612" s="129">
        <f t="shared" si="65"/>
        <v>7.7781745930520225</v>
      </c>
      <c r="AG612" s="129" t="e">
        <f t="shared" si="65"/>
        <v>#DIV/0!</v>
      </c>
    </row>
    <row r="613" spans="1:42" s="127" customFormat="1">
      <c r="A613" s="129"/>
      <c r="B613" s="129"/>
      <c r="C613" s="129"/>
      <c r="D613" s="109" t="s">
        <v>4540</v>
      </c>
      <c r="E613" s="129"/>
      <c r="F613" s="127" t="s">
        <v>55</v>
      </c>
      <c r="G613" s="129"/>
      <c r="H613" s="129"/>
      <c r="I613" s="129"/>
      <c r="J613" s="129"/>
      <c r="K613" s="129"/>
      <c r="L613" s="129"/>
      <c r="M613" s="129"/>
      <c r="N613" s="155">
        <f>AI613</f>
        <v>0.16200000000000001</v>
      </c>
      <c r="O613" s="155">
        <f>AN613-AI613</f>
        <v>0.79599999999999993</v>
      </c>
      <c r="P613" s="129"/>
      <c r="Q613" s="129"/>
      <c r="R613" s="129"/>
      <c r="S613" s="129"/>
      <c r="T613" s="129"/>
      <c r="U613" s="129"/>
      <c r="V613" s="155">
        <f>AK613-AI613</f>
        <v>0.79699999999999993</v>
      </c>
      <c r="W613" s="129"/>
      <c r="X613" s="129"/>
      <c r="Y613" s="129"/>
      <c r="Z613" s="129"/>
      <c r="AA613" s="129"/>
      <c r="AB613" s="129"/>
      <c r="AC613" s="129"/>
      <c r="AD613" s="129"/>
      <c r="AE613" s="129"/>
      <c r="AF613" s="129"/>
      <c r="AG613" s="129"/>
      <c r="AH613" s="152">
        <v>-1</v>
      </c>
      <c r="AI613" s="153">
        <v>0.16200000000000001</v>
      </c>
      <c r="AJ613" s="153">
        <v>6.0000000000000001E-3</v>
      </c>
      <c r="AK613" s="153">
        <v>0.95899999999999996</v>
      </c>
      <c r="AL613" s="153">
        <v>4.1000000000000002E-2</v>
      </c>
      <c r="AM613" s="153">
        <v>6.0000000000000001E-3</v>
      </c>
      <c r="AN613" s="153">
        <v>0.95799999999999996</v>
      </c>
      <c r="AO613" s="153">
        <v>4.2000000000000003E-2</v>
      </c>
      <c r="AP613" s="154">
        <v>-1</v>
      </c>
    </row>
    <row r="614" spans="1:42" s="127" customFormat="1">
      <c r="A614" s="129"/>
      <c r="B614" s="129"/>
      <c r="C614" s="129"/>
      <c r="D614" s="109" t="s">
        <v>4540</v>
      </c>
      <c r="E614" s="129"/>
      <c r="F614" s="127" t="s">
        <v>56</v>
      </c>
      <c r="G614" s="129"/>
      <c r="H614" s="129"/>
      <c r="I614" s="129"/>
      <c r="J614" s="129"/>
      <c r="K614" s="129"/>
      <c r="L614" s="129"/>
      <c r="M614" s="129"/>
      <c r="N614" s="129">
        <f>N611</f>
        <v>5</v>
      </c>
      <c r="O614" s="129">
        <f>O613</f>
        <v>0.79599999999999993</v>
      </c>
      <c r="P614" s="129"/>
      <c r="Q614" s="129"/>
      <c r="R614" s="129"/>
      <c r="S614" s="129"/>
      <c r="T614" s="129"/>
      <c r="U614" s="129"/>
      <c r="V614" s="129">
        <f>V613</f>
        <v>0.79699999999999993</v>
      </c>
      <c r="W614" s="129">
        <f>W611</f>
        <v>80</v>
      </c>
      <c r="X614" s="129"/>
      <c r="Y614" s="129"/>
      <c r="Z614" s="129"/>
      <c r="AA614" s="129"/>
      <c r="AB614" s="129"/>
      <c r="AC614" s="129"/>
      <c r="AD614" s="129"/>
      <c r="AE614" s="129"/>
      <c r="AF614" s="129"/>
      <c r="AG614" s="129"/>
      <c r="AH614" s="152"/>
      <c r="AI614" s="153"/>
      <c r="AJ614" s="153"/>
      <c r="AK614" s="153"/>
      <c r="AL614" s="153"/>
      <c r="AM614" s="153"/>
      <c r="AN614" s="153"/>
      <c r="AO614" s="153"/>
      <c r="AP614" s="154"/>
    </row>
    <row r="615" spans="1:42">
      <c r="A615" s="108" t="s">
        <v>697</v>
      </c>
      <c r="B615" s="108">
        <v>2008</v>
      </c>
      <c r="C615" s="110" t="s">
        <v>698</v>
      </c>
      <c r="D615" s="108" t="s">
        <v>699</v>
      </c>
      <c r="E615" s="108" t="s">
        <v>82</v>
      </c>
      <c r="F615" s="108"/>
      <c r="G615" s="117" t="s">
        <v>46</v>
      </c>
      <c r="H615" s="117" t="s">
        <v>46</v>
      </c>
      <c r="I615" s="117" t="s">
        <v>46</v>
      </c>
      <c r="J615" s="117" t="s">
        <v>46</v>
      </c>
      <c r="K615" s="117" t="s">
        <v>46</v>
      </c>
      <c r="L615" s="108" t="s">
        <v>46</v>
      </c>
      <c r="M615" s="108">
        <v>61</v>
      </c>
      <c r="N615" s="108" t="s">
        <v>46</v>
      </c>
      <c r="O615" s="108" t="s">
        <v>46</v>
      </c>
      <c r="P615" s="108" t="s">
        <v>46</v>
      </c>
      <c r="Q615" s="108" t="s">
        <v>46</v>
      </c>
      <c r="R615" s="108" t="s">
        <v>46</v>
      </c>
      <c r="S615" s="108" t="s">
        <v>46</v>
      </c>
      <c r="T615" s="108" t="s">
        <v>46</v>
      </c>
      <c r="U615" s="108" t="s">
        <v>46</v>
      </c>
      <c r="V615" s="108" t="s">
        <v>46</v>
      </c>
      <c r="W615" s="108" t="s">
        <v>46</v>
      </c>
      <c r="X615" s="108" t="s">
        <v>46</v>
      </c>
      <c r="Y615" s="108" t="s">
        <v>46</v>
      </c>
      <c r="Z615" s="108" t="s">
        <v>46</v>
      </c>
      <c r="AA615" s="108" t="s">
        <v>46</v>
      </c>
      <c r="AB615" s="108" t="s">
        <v>46</v>
      </c>
      <c r="AC615" s="108" t="s">
        <v>46</v>
      </c>
      <c r="AD615" s="108" t="s">
        <v>46</v>
      </c>
      <c r="AE615" s="108" t="s">
        <v>46</v>
      </c>
      <c r="AF615" s="108" t="s">
        <v>46</v>
      </c>
      <c r="AG615" s="108" t="s">
        <v>46</v>
      </c>
    </row>
    <row r="616" spans="1:42">
      <c r="A616" s="108" t="s">
        <v>700</v>
      </c>
      <c r="B616" s="108">
        <v>2014</v>
      </c>
      <c r="C616" s="108" t="s">
        <v>701</v>
      </c>
      <c r="D616" s="108" t="s">
        <v>699</v>
      </c>
      <c r="E616" s="108" t="s">
        <v>82</v>
      </c>
      <c r="F616" s="108"/>
      <c r="G616" s="117" t="s">
        <v>46</v>
      </c>
      <c r="H616" s="117" t="s">
        <v>46</v>
      </c>
      <c r="I616" s="117" t="s">
        <v>702</v>
      </c>
      <c r="J616" s="117" t="s">
        <v>703</v>
      </c>
      <c r="K616" s="117">
        <v>376</v>
      </c>
      <c r="L616" s="108" t="s">
        <v>46</v>
      </c>
      <c r="M616" s="108" t="s">
        <v>46</v>
      </c>
      <c r="N616" s="108" t="s">
        <v>46</v>
      </c>
      <c r="O616" s="108" t="s">
        <v>46</v>
      </c>
      <c r="P616" s="108" t="s">
        <v>46</v>
      </c>
      <c r="Q616" s="108" t="s">
        <v>46</v>
      </c>
      <c r="R616" s="108" t="s">
        <v>46</v>
      </c>
      <c r="S616" s="108" t="s">
        <v>46</v>
      </c>
      <c r="T616" s="108" t="s">
        <v>46</v>
      </c>
      <c r="U616" s="108" t="s">
        <v>46</v>
      </c>
      <c r="V616" s="108" t="s">
        <v>46</v>
      </c>
      <c r="W616" s="108" t="s">
        <v>46</v>
      </c>
      <c r="X616" s="108" t="s">
        <v>46</v>
      </c>
      <c r="Y616" s="108" t="s">
        <v>46</v>
      </c>
      <c r="Z616" s="108" t="s">
        <v>46</v>
      </c>
      <c r="AA616" s="108" t="s">
        <v>46</v>
      </c>
      <c r="AB616" s="108" t="s">
        <v>46</v>
      </c>
      <c r="AC616" s="108" t="s">
        <v>46</v>
      </c>
      <c r="AD616" s="108" t="s">
        <v>46</v>
      </c>
      <c r="AE616" s="108" t="s">
        <v>46</v>
      </c>
      <c r="AF616" s="108" t="s">
        <v>46</v>
      </c>
      <c r="AG616" s="108" t="s">
        <v>46</v>
      </c>
    </row>
    <row r="617" spans="1:42">
      <c r="A617" s="108" t="s">
        <v>704</v>
      </c>
      <c r="B617" s="108">
        <v>2006</v>
      </c>
      <c r="C617" s="108" t="s">
        <v>705</v>
      </c>
      <c r="D617" s="108" t="s">
        <v>699</v>
      </c>
      <c r="E617" s="108" t="s">
        <v>82</v>
      </c>
      <c r="F617" s="108"/>
      <c r="G617" s="117" t="s">
        <v>46</v>
      </c>
      <c r="H617" s="117" t="s">
        <v>46</v>
      </c>
      <c r="I617" s="117" t="s">
        <v>706</v>
      </c>
      <c r="J617" s="117" t="s">
        <v>707</v>
      </c>
      <c r="K617" s="117" t="s">
        <v>46</v>
      </c>
      <c r="L617" s="108" t="s">
        <v>46</v>
      </c>
      <c r="M617" s="108" t="s">
        <v>46</v>
      </c>
      <c r="N617" s="108" t="s">
        <v>46</v>
      </c>
      <c r="O617" s="108" t="s">
        <v>46</v>
      </c>
      <c r="P617" s="108" t="s">
        <v>46</v>
      </c>
      <c r="Q617" s="108" t="s">
        <v>46</v>
      </c>
      <c r="R617" s="108" t="s">
        <v>46</v>
      </c>
      <c r="S617" s="108" t="s">
        <v>46</v>
      </c>
      <c r="T617" s="108" t="s">
        <v>46</v>
      </c>
      <c r="U617" s="108" t="s">
        <v>46</v>
      </c>
      <c r="V617" s="108" t="s">
        <v>46</v>
      </c>
      <c r="W617" s="108" t="s">
        <v>46</v>
      </c>
      <c r="X617" s="108" t="s">
        <v>46</v>
      </c>
      <c r="Y617" s="108" t="s">
        <v>46</v>
      </c>
      <c r="Z617" s="108" t="s">
        <v>46</v>
      </c>
      <c r="AA617" s="108" t="s">
        <v>46</v>
      </c>
      <c r="AB617" s="108" t="s">
        <v>46</v>
      </c>
      <c r="AC617" s="108" t="s">
        <v>46</v>
      </c>
      <c r="AD617" s="108" t="s">
        <v>46</v>
      </c>
      <c r="AE617" s="108" t="s">
        <v>46</v>
      </c>
      <c r="AF617" s="108" t="s">
        <v>46</v>
      </c>
      <c r="AG617" s="108" t="s">
        <v>46</v>
      </c>
    </row>
    <row r="618" spans="1:42">
      <c r="A618" s="108" t="s">
        <v>704</v>
      </c>
      <c r="B618" s="108">
        <v>2006</v>
      </c>
      <c r="C618" s="108" t="s">
        <v>705</v>
      </c>
      <c r="D618" s="108" t="s">
        <v>699</v>
      </c>
      <c r="E618" s="108" t="s">
        <v>82</v>
      </c>
      <c r="F618" s="108"/>
      <c r="G618" s="117" t="s">
        <v>46</v>
      </c>
      <c r="H618" s="117" t="s">
        <v>46</v>
      </c>
      <c r="I618" s="117" t="s">
        <v>708</v>
      </c>
      <c r="J618" s="118">
        <v>161448</v>
      </c>
      <c r="K618" s="117" t="s">
        <v>46</v>
      </c>
      <c r="L618" s="108" t="s">
        <v>46</v>
      </c>
      <c r="M618" s="108" t="s">
        <v>46</v>
      </c>
      <c r="N618" s="108" t="s">
        <v>46</v>
      </c>
      <c r="O618" s="108" t="s">
        <v>46</v>
      </c>
      <c r="P618" s="108" t="s">
        <v>46</v>
      </c>
      <c r="Q618" s="108" t="s">
        <v>46</v>
      </c>
      <c r="R618" s="108" t="s">
        <v>46</v>
      </c>
      <c r="S618" s="108" t="s">
        <v>46</v>
      </c>
      <c r="T618" s="108" t="s">
        <v>46</v>
      </c>
      <c r="U618" s="108" t="s">
        <v>46</v>
      </c>
      <c r="V618" s="108" t="s">
        <v>46</v>
      </c>
      <c r="W618" s="108" t="s">
        <v>46</v>
      </c>
      <c r="X618" s="108" t="s">
        <v>46</v>
      </c>
      <c r="Y618" s="108" t="s">
        <v>46</v>
      </c>
      <c r="Z618" s="108" t="s">
        <v>46</v>
      </c>
      <c r="AA618" s="108" t="s">
        <v>46</v>
      </c>
      <c r="AB618" s="108" t="s">
        <v>46</v>
      </c>
      <c r="AC618" s="108" t="s">
        <v>46</v>
      </c>
      <c r="AD618" s="108" t="s">
        <v>46</v>
      </c>
      <c r="AE618" s="108" t="s">
        <v>46</v>
      </c>
      <c r="AF618" s="108" t="s">
        <v>46</v>
      </c>
      <c r="AG618" s="108" t="s">
        <v>46</v>
      </c>
    </row>
    <row r="619" spans="1:42">
      <c r="A619" s="108" t="s">
        <v>709</v>
      </c>
      <c r="B619" s="108">
        <v>2013</v>
      </c>
      <c r="C619" s="110" t="s">
        <v>710</v>
      </c>
      <c r="D619" s="108" t="s">
        <v>699</v>
      </c>
      <c r="E619" s="108" t="s">
        <v>46</v>
      </c>
      <c r="F619" s="108"/>
      <c r="G619" s="117" t="s">
        <v>46</v>
      </c>
      <c r="H619" s="117" t="s">
        <v>46</v>
      </c>
      <c r="I619" s="117" t="s">
        <v>46</v>
      </c>
      <c r="J619" s="117" t="s">
        <v>46</v>
      </c>
      <c r="K619" s="117" t="s">
        <v>46</v>
      </c>
      <c r="L619" s="108">
        <v>50</v>
      </c>
      <c r="M619" s="108" t="s">
        <v>46</v>
      </c>
      <c r="N619" s="108" t="s">
        <v>46</v>
      </c>
      <c r="O619" s="108" t="s">
        <v>46</v>
      </c>
      <c r="P619" s="108" t="s">
        <v>46</v>
      </c>
      <c r="Q619" s="108" t="s">
        <v>46</v>
      </c>
      <c r="R619" s="108" t="s">
        <v>46</v>
      </c>
      <c r="S619" s="108" t="s">
        <v>46</v>
      </c>
      <c r="T619" s="108" t="s">
        <v>46</v>
      </c>
      <c r="U619" s="108" t="s">
        <v>46</v>
      </c>
      <c r="V619" s="108" t="s">
        <v>46</v>
      </c>
      <c r="W619" s="108" t="s">
        <v>46</v>
      </c>
      <c r="X619" s="108" t="s">
        <v>46</v>
      </c>
      <c r="Y619" s="108" t="s">
        <v>46</v>
      </c>
      <c r="Z619" s="108" t="s">
        <v>46</v>
      </c>
      <c r="AA619" s="108" t="s">
        <v>46</v>
      </c>
      <c r="AB619" s="108" t="s">
        <v>46</v>
      </c>
      <c r="AC619" s="108" t="s">
        <v>46</v>
      </c>
      <c r="AD619" s="108" t="s">
        <v>46</v>
      </c>
      <c r="AE619" s="108" t="s">
        <v>46</v>
      </c>
      <c r="AF619" s="108" t="s">
        <v>46</v>
      </c>
      <c r="AG619" s="108" t="s">
        <v>46</v>
      </c>
    </row>
    <row r="620" spans="1:42">
      <c r="A620" s="108" t="s">
        <v>711</v>
      </c>
      <c r="B620" s="108">
        <v>2002</v>
      </c>
      <c r="C620" s="110" t="s">
        <v>712</v>
      </c>
      <c r="D620" s="108" t="s">
        <v>699</v>
      </c>
      <c r="E620" s="108" t="s">
        <v>82</v>
      </c>
      <c r="F620" s="108"/>
      <c r="G620" s="117" t="s">
        <v>46</v>
      </c>
      <c r="H620" s="117" t="s">
        <v>46</v>
      </c>
      <c r="I620" s="117" t="s">
        <v>713</v>
      </c>
      <c r="J620" s="117" t="s">
        <v>46</v>
      </c>
      <c r="K620" s="117" t="s">
        <v>714</v>
      </c>
      <c r="L620" s="108" t="s">
        <v>46</v>
      </c>
      <c r="M620" s="108" t="s">
        <v>46</v>
      </c>
      <c r="N620" s="108" t="s">
        <v>46</v>
      </c>
      <c r="O620" s="108" t="s">
        <v>46</v>
      </c>
      <c r="P620" s="108" t="s">
        <v>46</v>
      </c>
      <c r="Q620" s="108" t="s">
        <v>46</v>
      </c>
      <c r="R620" s="108" t="s">
        <v>46</v>
      </c>
      <c r="S620" s="108" t="s">
        <v>46</v>
      </c>
      <c r="T620" s="108" t="s">
        <v>46</v>
      </c>
      <c r="U620" s="108" t="s">
        <v>46</v>
      </c>
      <c r="V620" s="108" t="s">
        <v>46</v>
      </c>
      <c r="W620" s="108" t="s">
        <v>46</v>
      </c>
      <c r="X620" s="108" t="s">
        <v>46</v>
      </c>
      <c r="Y620" s="108" t="s">
        <v>46</v>
      </c>
      <c r="Z620" s="108" t="s">
        <v>46</v>
      </c>
      <c r="AA620" s="108" t="s">
        <v>46</v>
      </c>
      <c r="AB620" s="108" t="s">
        <v>46</v>
      </c>
      <c r="AC620" s="108" t="s">
        <v>46</v>
      </c>
      <c r="AD620" s="108" t="s">
        <v>46</v>
      </c>
      <c r="AE620" s="108" t="s">
        <v>46</v>
      </c>
      <c r="AF620" s="108" t="s">
        <v>46</v>
      </c>
      <c r="AG620" s="108" t="s">
        <v>46</v>
      </c>
    </row>
    <row r="621" spans="1:42">
      <c r="A621" s="108" t="s">
        <v>711</v>
      </c>
      <c r="B621" s="108">
        <v>2002</v>
      </c>
      <c r="C621" s="110" t="s">
        <v>712</v>
      </c>
      <c r="D621" s="108" t="s">
        <v>699</v>
      </c>
      <c r="E621" s="108" t="s">
        <v>82</v>
      </c>
      <c r="F621" s="108"/>
      <c r="G621" s="117">
        <v>1996</v>
      </c>
      <c r="H621" s="117" t="s">
        <v>569</v>
      </c>
      <c r="I621" s="117" t="s">
        <v>715</v>
      </c>
      <c r="J621" s="117" t="s">
        <v>46</v>
      </c>
      <c r="K621" s="117" t="s">
        <v>716</v>
      </c>
      <c r="L621" s="108" t="s">
        <v>46</v>
      </c>
      <c r="M621" s="108" t="s">
        <v>46</v>
      </c>
      <c r="N621" s="108" t="s">
        <v>46</v>
      </c>
      <c r="O621" s="108" t="s">
        <v>46</v>
      </c>
      <c r="P621" s="108" t="s">
        <v>46</v>
      </c>
      <c r="Q621" s="108" t="s">
        <v>46</v>
      </c>
      <c r="R621" s="108" t="s">
        <v>46</v>
      </c>
      <c r="S621" s="108" t="s">
        <v>46</v>
      </c>
      <c r="T621" s="108" t="s">
        <v>46</v>
      </c>
      <c r="U621" s="108" t="s">
        <v>46</v>
      </c>
      <c r="V621" s="108" t="s">
        <v>46</v>
      </c>
      <c r="W621" s="108" t="s">
        <v>46</v>
      </c>
      <c r="X621" s="108" t="s">
        <v>46</v>
      </c>
      <c r="Y621" s="108" t="s">
        <v>46</v>
      </c>
      <c r="Z621" s="108" t="s">
        <v>46</v>
      </c>
      <c r="AA621" s="108" t="s">
        <v>46</v>
      </c>
      <c r="AB621" s="108" t="s">
        <v>46</v>
      </c>
      <c r="AC621" s="108" t="s">
        <v>46</v>
      </c>
      <c r="AD621" s="108" t="s">
        <v>46</v>
      </c>
      <c r="AE621" s="108" t="s">
        <v>46</v>
      </c>
      <c r="AF621" s="108" t="s">
        <v>46</v>
      </c>
      <c r="AG621" s="108" t="s">
        <v>46</v>
      </c>
    </row>
    <row r="622" spans="1:42">
      <c r="A622" s="108" t="s">
        <v>711</v>
      </c>
      <c r="B622" s="108">
        <v>2002</v>
      </c>
      <c r="C622" s="110" t="s">
        <v>712</v>
      </c>
      <c r="D622" s="108" t="s">
        <v>699</v>
      </c>
      <c r="E622" s="108" t="s">
        <v>82</v>
      </c>
      <c r="F622" s="108"/>
      <c r="G622" s="117">
        <v>1994</v>
      </c>
      <c r="H622" s="117" t="s">
        <v>569</v>
      </c>
      <c r="I622" s="117" t="s">
        <v>717</v>
      </c>
      <c r="J622" s="117" t="s">
        <v>46</v>
      </c>
      <c r="K622" s="117" t="s">
        <v>718</v>
      </c>
      <c r="L622" s="108" t="s">
        <v>46</v>
      </c>
      <c r="M622" s="108" t="s">
        <v>46</v>
      </c>
      <c r="N622" s="108" t="s">
        <v>46</v>
      </c>
      <c r="O622" s="108" t="s">
        <v>46</v>
      </c>
      <c r="P622" s="108" t="s">
        <v>46</v>
      </c>
      <c r="Q622" s="108" t="s">
        <v>46</v>
      </c>
      <c r="R622" s="108" t="s">
        <v>46</v>
      </c>
      <c r="S622" s="108" t="s">
        <v>46</v>
      </c>
      <c r="T622" s="108" t="s">
        <v>46</v>
      </c>
      <c r="U622" s="108" t="s">
        <v>46</v>
      </c>
      <c r="V622" s="108" t="s">
        <v>46</v>
      </c>
      <c r="W622" s="108" t="s">
        <v>46</v>
      </c>
      <c r="X622" s="108" t="s">
        <v>46</v>
      </c>
      <c r="Y622" s="108" t="s">
        <v>46</v>
      </c>
      <c r="Z622" s="108" t="s">
        <v>46</v>
      </c>
      <c r="AA622" s="108" t="s">
        <v>46</v>
      </c>
      <c r="AB622" s="108" t="s">
        <v>46</v>
      </c>
      <c r="AC622" s="108" t="s">
        <v>46</v>
      </c>
      <c r="AD622" s="108" t="s">
        <v>46</v>
      </c>
      <c r="AE622" s="108" t="s">
        <v>46</v>
      </c>
      <c r="AF622" s="108" t="s">
        <v>46</v>
      </c>
      <c r="AG622" s="108" t="s">
        <v>46</v>
      </c>
    </row>
    <row r="623" spans="1:42">
      <c r="A623" s="108" t="s">
        <v>711</v>
      </c>
      <c r="B623" s="108">
        <v>2002</v>
      </c>
      <c r="C623" s="110" t="s">
        <v>712</v>
      </c>
      <c r="D623" s="108" t="s">
        <v>699</v>
      </c>
      <c r="E623" s="108" t="s">
        <v>82</v>
      </c>
      <c r="F623" s="108"/>
      <c r="G623" s="117">
        <v>1980</v>
      </c>
      <c r="H623" s="117" t="s">
        <v>719</v>
      </c>
      <c r="I623" s="117" t="s">
        <v>720</v>
      </c>
      <c r="J623" s="117" t="s">
        <v>46</v>
      </c>
      <c r="K623" s="117" t="s">
        <v>721</v>
      </c>
      <c r="L623" s="108" t="s">
        <v>46</v>
      </c>
      <c r="M623" s="108" t="s">
        <v>46</v>
      </c>
      <c r="N623" s="108" t="s">
        <v>46</v>
      </c>
      <c r="O623" s="108" t="s">
        <v>46</v>
      </c>
      <c r="P623" s="108" t="s">
        <v>46</v>
      </c>
      <c r="Q623" s="108" t="s">
        <v>46</v>
      </c>
      <c r="R623" s="108" t="s">
        <v>46</v>
      </c>
      <c r="S623" s="108" t="s">
        <v>46</v>
      </c>
      <c r="T623" s="108" t="s">
        <v>46</v>
      </c>
      <c r="U623" s="108" t="s">
        <v>46</v>
      </c>
      <c r="V623" s="108" t="s">
        <v>46</v>
      </c>
      <c r="W623" s="108" t="s">
        <v>46</v>
      </c>
      <c r="X623" s="108" t="s">
        <v>46</v>
      </c>
      <c r="Y623" s="108" t="s">
        <v>46</v>
      </c>
      <c r="Z623" s="108" t="s">
        <v>46</v>
      </c>
      <c r="AA623" s="108" t="s">
        <v>46</v>
      </c>
      <c r="AB623" s="108" t="s">
        <v>46</v>
      </c>
      <c r="AC623" s="108" t="s">
        <v>46</v>
      </c>
      <c r="AD623" s="108" t="s">
        <v>46</v>
      </c>
      <c r="AE623" s="108" t="s">
        <v>46</v>
      </c>
      <c r="AF623" s="108" t="s">
        <v>46</v>
      </c>
      <c r="AG623" s="108" t="s">
        <v>46</v>
      </c>
    </row>
    <row r="624" spans="1:42">
      <c r="A624" s="108" t="s">
        <v>722</v>
      </c>
      <c r="B624" s="108">
        <v>2014</v>
      </c>
      <c r="C624" s="110" t="s">
        <v>723</v>
      </c>
      <c r="D624" s="108" t="s">
        <v>699</v>
      </c>
      <c r="E624" s="108" t="s">
        <v>46</v>
      </c>
      <c r="F624" s="108"/>
      <c r="G624" s="117" t="s">
        <v>46</v>
      </c>
      <c r="H624" s="117" t="s">
        <v>46</v>
      </c>
      <c r="I624" s="117" t="s">
        <v>46</v>
      </c>
      <c r="J624" s="117" t="s">
        <v>46</v>
      </c>
      <c r="K624" s="117" t="s">
        <v>46</v>
      </c>
      <c r="L624" s="108">
        <v>60</v>
      </c>
      <c r="M624" s="108" t="s">
        <v>46</v>
      </c>
      <c r="N624" s="108" t="s">
        <v>46</v>
      </c>
      <c r="O624" s="108" t="s">
        <v>46</v>
      </c>
      <c r="P624" s="108" t="s">
        <v>46</v>
      </c>
      <c r="Q624" s="108" t="s">
        <v>46</v>
      </c>
      <c r="R624" s="108" t="s">
        <v>46</v>
      </c>
      <c r="S624" s="108" t="s">
        <v>46</v>
      </c>
      <c r="T624" s="108" t="s">
        <v>46</v>
      </c>
      <c r="U624" s="108" t="s">
        <v>46</v>
      </c>
      <c r="V624" s="108" t="s">
        <v>46</v>
      </c>
      <c r="W624" s="108" t="s">
        <v>46</v>
      </c>
      <c r="X624" s="108" t="s">
        <v>46</v>
      </c>
      <c r="Y624" s="108" t="s">
        <v>46</v>
      </c>
      <c r="Z624" s="108" t="s">
        <v>46</v>
      </c>
      <c r="AA624" s="108" t="s">
        <v>46</v>
      </c>
      <c r="AB624" s="108" t="s">
        <v>46</v>
      </c>
      <c r="AC624" s="108" t="s">
        <v>46</v>
      </c>
      <c r="AD624" s="108" t="s">
        <v>46</v>
      </c>
      <c r="AE624" s="108" t="s">
        <v>46</v>
      </c>
      <c r="AF624" s="108" t="s">
        <v>46</v>
      </c>
      <c r="AG624" s="108" t="s">
        <v>46</v>
      </c>
    </row>
    <row r="625" spans="1:42">
      <c r="A625" s="108" t="s">
        <v>724</v>
      </c>
      <c r="B625" s="108">
        <v>2012</v>
      </c>
      <c r="C625" s="110" t="s">
        <v>725</v>
      </c>
      <c r="D625" s="108" t="s">
        <v>699</v>
      </c>
      <c r="E625" s="108" t="s">
        <v>82</v>
      </c>
      <c r="F625" s="108"/>
      <c r="G625" s="117" t="s">
        <v>83</v>
      </c>
      <c r="H625" s="117" t="s">
        <v>83</v>
      </c>
      <c r="I625" s="117" t="s">
        <v>726</v>
      </c>
      <c r="J625" s="120" t="s">
        <v>727</v>
      </c>
      <c r="K625" s="117" t="s">
        <v>83</v>
      </c>
      <c r="L625" s="108" t="s">
        <v>83</v>
      </c>
      <c r="M625" s="108" t="s">
        <v>83</v>
      </c>
      <c r="N625" s="108" t="s">
        <v>83</v>
      </c>
      <c r="O625" s="108" t="s">
        <v>83</v>
      </c>
      <c r="P625" s="108" t="s">
        <v>83</v>
      </c>
      <c r="Q625" s="108" t="s">
        <v>83</v>
      </c>
      <c r="R625" s="108" t="s">
        <v>83</v>
      </c>
      <c r="S625" s="108" t="s">
        <v>83</v>
      </c>
      <c r="T625" s="108" t="s">
        <v>83</v>
      </c>
      <c r="U625" s="108" t="s">
        <v>83</v>
      </c>
      <c r="V625" s="108" t="s">
        <v>83</v>
      </c>
      <c r="W625" s="108" t="s">
        <v>83</v>
      </c>
      <c r="X625" s="108" t="s">
        <v>83</v>
      </c>
      <c r="Y625" s="108" t="s">
        <v>83</v>
      </c>
      <c r="Z625" s="108" t="s">
        <v>83</v>
      </c>
      <c r="AA625" s="108" t="s">
        <v>83</v>
      </c>
      <c r="AB625" s="108" t="s">
        <v>83</v>
      </c>
      <c r="AC625" s="108" t="s">
        <v>83</v>
      </c>
      <c r="AD625" s="108" t="s">
        <v>83</v>
      </c>
      <c r="AE625" s="108" t="s">
        <v>83</v>
      </c>
      <c r="AF625" s="108" t="s">
        <v>83</v>
      </c>
      <c r="AG625" s="108" t="s">
        <v>83</v>
      </c>
    </row>
    <row r="626" spans="1:42">
      <c r="A626" s="108" t="s">
        <v>724</v>
      </c>
      <c r="B626" s="108">
        <v>2012</v>
      </c>
      <c r="C626" s="110" t="s">
        <v>725</v>
      </c>
      <c r="D626" s="108" t="s">
        <v>699</v>
      </c>
      <c r="E626" s="108" t="s">
        <v>82</v>
      </c>
      <c r="F626" s="108"/>
      <c r="G626" s="117" t="s">
        <v>83</v>
      </c>
      <c r="H626" s="117" t="s">
        <v>83</v>
      </c>
      <c r="I626" s="117" t="s">
        <v>728</v>
      </c>
      <c r="J626" s="117" t="s">
        <v>729</v>
      </c>
      <c r="K626" s="117" t="s">
        <v>83</v>
      </c>
      <c r="L626" s="108" t="s">
        <v>83</v>
      </c>
      <c r="M626" s="108" t="s">
        <v>83</v>
      </c>
      <c r="N626" s="108" t="s">
        <v>83</v>
      </c>
      <c r="O626" s="108" t="s">
        <v>83</v>
      </c>
      <c r="P626" s="108" t="s">
        <v>46</v>
      </c>
      <c r="Q626" s="108" t="s">
        <v>83</v>
      </c>
      <c r="R626" s="108" t="s">
        <v>83</v>
      </c>
      <c r="S626" s="108" t="s">
        <v>83</v>
      </c>
      <c r="T626" s="108" t="s">
        <v>83</v>
      </c>
      <c r="U626" s="108" t="s">
        <v>83</v>
      </c>
      <c r="V626" s="108" t="s">
        <v>83</v>
      </c>
      <c r="W626" s="108" t="s">
        <v>83</v>
      </c>
      <c r="X626" s="108" t="s">
        <v>83</v>
      </c>
      <c r="Y626" s="108" t="s">
        <v>83</v>
      </c>
      <c r="Z626" s="108" t="s">
        <v>83</v>
      </c>
      <c r="AA626" s="108" t="s">
        <v>83</v>
      </c>
      <c r="AB626" s="108" t="s">
        <v>83</v>
      </c>
      <c r="AC626" s="108" t="s">
        <v>83</v>
      </c>
      <c r="AD626" s="108" t="s">
        <v>83</v>
      </c>
      <c r="AE626" s="108" t="s">
        <v>83</v>
      </c>
      <c r="AF626" s="108" t="s">
        <v>83</v>
      </c>
      <c r="AG626" s="108" t="s">
        <v>46</v>
      </c>
    </row>
    <row r="627" spans="1:42">
      <c r="A627" s="108" t="s">
        <v>724</v>
      </c>
      <c r="B627" s="108">
        <v>2012</v>
      </c>
      <c r="C627" s="110" t="s">
        <v>725</v>
      </c>
      <c r="D627" s="108" t="s">
        <v>699</v>
      </c>
      <c r="E627" s="108" t="s">
        <v>82</v>
      </c>
      <c r="F627" s="108"/>
      <c r="G627" s="117" t="s">
        <v>83</v>
      </c>
      <c r="H627" s="117" t="s">
        <v>83</v>
      </c>
      <c r="I627" s="117" t="s">
        <v>730</v>
      </c>
      <c r="J627" s="117" t="s">
        <v>731</v>
      </c>
      <c r="K627" s="117" t="s">
        <v>83</v>
      </c>
      <c r="L627" s="108" t="s">
        <v>83</v>
      </c>
      <c r="M627" s="108" t="s">
        <v>83</v>
      </c>
      <c r="N627" s="108" t="s">
        <v>83</v>
      </c>
      <c r="O627" s="108" t="s">
        <v>83</v>
      </c>
      <c r="P627" s="108" t="s">
        <v>46</v>
      </c>
      <c r="Q627" s="108" t="s">
        <v>83</v>
      </c>
      <c r="R627" s="108" t="s">
        <v>83</v>
      </c>
      <c r="S627" s="108" t="s">
        <v>83</v>
      </c>
      <c r="T627" s="108" t="s">
        <v>83</v>
      </c>
      <c r="U627" s="108" t="s">
        <v>83</v>
      </c>
      <c r="V627" s="108" t="s">
        <v>83</v>
      </c>
      <c r="W627" s="108" t="s">
        <v>83</v>
      </c>
      <c r="X627" s="108" t="s">
        <v>83</v>
      </c>
      <c r="Y627" s="108" t="s">
        <v>83</v>
      </c>
      <c r="Z627" s="108" t="s">
        <v>83</v>
      </c>
      <c r="AA627" s="108" t="s">
        <v>83</v>
      </c>
      <c r="AB627" s="108" t="s">
        <v>83</v>
      </c>
      <c r="AC627" s="108" t="s">
        <v>83</v>
      </c>
      <c r="AD627" s="108" t="s">
        <v>83</v>
      </c>
      <c r="AE627" s="108" t="s">
        <v>83</v>
      </c>
      <c r="AF627" s="108" t="s">
        <v>83</v>
      </c>
      <c r="AG627" s="108" t="s">
        <v>46</v>
      </c>
    </row>
    <row r="628" spans="1:42">
      <c r="A628" s="108" t="s">
        <v>724</v>
      </c>
      <c r="B628" s="108">
        <v>2012</v>
      </c>
      <c r="C628" s="110" t="s">
        <v>725</v>
      </c>
      <c r="D628" s="108" t="s">
        <v>699</v>
      </c>
      <c r="E628" s="108" t="s">
        <v>82</v>
      </c>
      <c r="F628" s="108"/>
      <c r="G628" s="117" t="s">
        <v>83</v>
      </c>
      <c r="H628" s="117" t="s">
        <v>83</v>
      </c>
      <c r="I628" s="117" t="s">
        <v>732</v>
      </c>
      <c r="J628" s="117" t="s">
        <v>733</v>
      </c>
      <c r="K628" s="117" t="s">
        <v>83</v>
      </c>
      <c r="L628" s="108" t="s">
        <v>83</v>
      </c>
      <c r="M628" s="108" t="s">
        <v>83</v>
      </c>
      <c r="N628" s="108" t="s">
        <v>83</v>
      </c>
      <c r="O628" s="108" t="s">
        <v>83</v>
      </c>
      <c r="P628" s="108" t="s">
        <v>46</v>
      </c>
      <c r="Q628" s="108" t="s">
        <v>83</v>
      </c>
      <c r="R628" s="108" t="s">
        <v>83</v>
      </c>
      <c r="S628" s="108" t="s">
        <v>83</v>
      </c>
      <c r="T628" s="108" t="s">
        <v>83</v>
      </c>
      <c r="U628" s="108" t="s">
        <v>83</v>
      </c>
      <c r="V628" s="108" t="s">
        <v>83</v>
      </c>
      <c r="W628" s="108" t="s">
        <v>83</v>
      </c>
      <c r="X628" s="108" t="s">
        <v>83</v>
      </c>
      <c r="Y628" s="108" t="s">
        <v>83</v>
      </c>
      <c r="Z628" s="108" t="s">
        <v>83</v>
      </c>
      <c r="AA628" s="108" t="s">
        <v>83</v>
      </c>
      <c r="AB628" s="108" t="s">
        <v>83</v>
      </c>
      <c r="AC628" s="108" t="s">
        <v>83</v>
      </c>
      <c r="AD628" s="108" t="s">
        <v>83</v>
      </c>
      <c r="AE628" s="108" t="s">
        <v>83</v>
      </c>
      <c r="AF628" s="108" t="s">
        <v>83</v>
      </c>
      <c r="AG628" s="108" t="s">
        <v>46</v>
      </c>
    </row>
    <row r="629" spans="1:42">
      <c r="A629" s="108" t="s">
        <v>724</v>
      </c>
      <c r="B629" s="108">
        <v>2012</v>
      </c>
      <c r="C629" s="110" t="s">
        <v>725</v>
      </c>
      <c r="D629" s="108" t="s">
        <v>699</v>
      </c>
      <c r="E629" s="108" t="s">
        <v>82</v>
      </c>
      <c r="F629" s="108"/>
      <c r="G629" s="117" t="s">
        <v>83</v>
      </c>
      <c r="H629" s="117" t="s">
        <v>83</v>
      </c>
      <c r="I629" s="117" t="s">
        <v>734</v>
      </c>
      <c r="J629" s="117" t="s">
        <v>735</v>
      </c>
      <c r="K629" s="117" t="s">
        <v>83</v>
      </c>
      <c r="L629" s="108" t="s">
        <v>83</v>
      </c>
      <c r="M629" s="108" t="s">
        <v>83</v>
      </c>
      <c r="N629" s="108" t="s">
        <v>83</v>
      </c>
      <c r="O629" s="108" t="s">
        <v>83</v>
      </c>
      <c r="P629" s="108" t="s">
        <v>46</v>
      </c>
      <c r="Q629" s="108" t="s">
        <v>83</v>
      </c>
      <c r="R629" s="108" t="s">
        <v>83</v>
      </c>
      <c r="S629" s="108" t="s">
        <v>83</v>
      </c>
      <c r="T629" s="108" t="s">
        <v>83</v>
      </c>
      <c r="U629" s="108" t="s">
        <v>83</v>
      </c>
      <c r="V629" s="108" t="s">
        <v>83</v>
      </c>
      <c r="W629" s="108" t="s">
        <v>83</v>
      </c>
      <c r="X629" s="108" t="s">
        <v>83</v>
      </c>
      <c r="Y629" s="108" t="s">
        <v>83</v>
      </c>
      <c r="Z629" s="108" t="s">
        <v>83</v>
      </c>
      <c r="AA629" s="108" t="s">
        <v>83</v>
      </c>
      <c r="AB629" s="108" t="s">
        <v>83</v>
      </c>
      <c r="AC629" s="108" t="s">
        <v>83</v>
      </c>
      <c r="AD629" s="108" t="s">
        <v>83</v>
      </c>
      <c r="AE629" s="108" t="s">
        <v>83</v>
      </c>
      <c r="AF629" s="108" t="s">
        <v>83</v>
      </c>
      <c r="AG629" s="108" t="s">
        <v>46</v>
      </c>
    </row>
    <row r="630" spans="1:42">
      <c r="A630" s="108" t="s">
        <v>724</v>
      </c>
      <c r="B630" s="108">
        <v>2012</v>
      </c>
      <c r="C630" s="110" t="s">
        <v>725</v>
      </c>
      <c r="D630" s="108" t="s">
        <v>699</v>
      </c>
      <c r="E630" s="108" t="s">
        <v>82</v>
      </c>
      <c r="F630" s="108"/>
      <c r="G630" s="117" t="s">
        <v>83</v>
      </c>
      <c r="H630" s="117" t="s">
        <v>83</v>
      </c>
      <c r="I630" s="117" t="s">
        <v>736</v>
      </c>
      <c r="J630" s="117" t="s">
        <v>737</v>
      </c>
      <c r="K630" s="117" t="s">
        <v>83</v>
      </c>
      <c r="L630" s="108" t="s">
        <v>83</v>
      </c>
      <c r="M630" s="108" t="s">
        <v>83</v>
      </c>
      <c r="N630" s="108" t="s">
        <v>83</v>
      </c>
      <c r="O630" s="108" t="s">
        <v>83</v>
      </c>
      <c r="P630" s="108" t="s">
        <v>46</v>
      </c>
      <c r="Q630" s="108" t="s">
        <v>83</v>
      </c>
      <c r="R630" s="108" t="s">
        <v>83</v>
      </c>
      <c r="S630" s="108" t="s">
        <v>83</v>
      </c>
      <c r="T630" s="108" t="s">
        <v>83</v>
      </c>
      <c r="U630" s="108" t="s">
        <v>83</v>
      </c>
      <c r="V630" s="108" t="s">
        <v>83</v>
      </c>
      <c r="W630" s="108" t="s">
        <v>83</v>
      </c>
      <c r="X630" s="108" t="s">
        <v>83</v>
      </c>
      <c r="Y630" s="108" t="s">
        <v>83</v>
      </c>
      <c r="Z630" s="108" t="s">
        <v>83</v>
      </c>
      <c r="AA630" s="108" t="s">
        <v>83</v>
      </c>
      <c r="AB630" s="108" t="s">
        <v>83</v>
      </c>
      <c r="AC630" s="108" t="s">
        <v>83</v>
      </c>
      <c r="AD630" s="108" t="s">
        <v>83</v>
      </c>
      <c r="AE630" s="108" t="s">
        <v>83</v>
      </c>
      <c r="AF630" s="108" t="s">
        <v>83</v>
      </c>
      <c r="AG630" s="108" t="s">
        <v>46</v>
      </c>
    </row>
    <row r="631" spans="1:42">
      <c r="A631" s="108" t="s">
        <v>724</v>
      </c>
      <c r="B631" s="108">
        <v>2012</v>
      </c>
      <c r="C631" s="110" t="s">
        <v>725</v>
      </c>
      <c r="D631" s="108" t="s">
        <v>699</v>
      </c>
      <c r="E631" s="108" t="s">
        <v>82</v>
      </c>
      <c r="F631" s="108"/>
      <c r="G631" s="117" t="s">
        <v>83</v>
      </c>
      <c r="H631" s="117" t="s">
        <v>83</v>
      </c>
      <c r="I631" s="117" t="s">
        <v>738</v>
      </c>
      <c r="J631" s="120" t="s">
        <v>727</v>
      </c>
      <c r="K631" s="117" t="s">
        <v>83</v>
      </c>
      <c r="L631" s="108" t="s">
        <v>83</v>
      </c>
      <c r="M631" s="108" t="s">
        <v>83</v>
      </c>
      <c r="N631" s="108" t="s">
        <v>83</v>
      </c>
      <c r="O631" s="108" t="s">
        <v>83</v>
      </c>
      <c r="P631" s="108" t="s">
        <v>83</v>
      </c>
      <c r="Q631" s="108" t="s">
        <v>83</v>
      </c>
      <c r="R631" s="108" t="s">
        <v>83</v>
      </c>
      <c r="S631" s="108" t="s">
        <v>83</v>
      </c>
      <c r="T631" s="108" t="s">
        <v>83</v>
      </c>
      <c r="U631" s="108" t="s">
        <v>83</v>
      </c>
      <c r="V631" s="108" t="s">
        <v>83</v>
      </c>
      <c r="W631" s="108" t="s">
        <v>83</v>
      </c>
      <c r="X631" s="108" t="s">
        <v>83</v>
      </c>
      <c r="Y631" s="108" t="s">
        <v>83</v>
      </c>
      <c r="Z631" s="108" t="s">
        <v>83</v>
      </c>
      <c r="AA631" s="108" t="s">
        <v>83</v>
      </c>
      <c r="AB631" s="108" t="s">
        <v>83</v>
      </c>
      <c r="AC631" s="108" t="s">
        <v>83</v>
      </c>
      <c r="AD631" s="108" t="s">
        <v>83</v>
      </c>
      <c r="AE631" s="108" t="s">
        <v>83</v>
      </c>
      <c r="AF631" s="108" t="s">
        <v>83</v>
      </c>
      <c r="AG631" s="108" t="s">
        <v>83</v>
      </c>
    </row>
    <row r="632" spans="1:42">
      <c r="A632" s="108" t="s">
        <v>724</v>
      </c>
      <c r="B632" s="108">
        <v>2012</v>
      </c>
      <c r="C632" s="110" t="s">
        <v>725</v>
      </c>
      <c r="D632" s="108" t="s">
        <v>699</v>
      </c>
      <c r="E632" s="108" t="s">
        <v>82</v>
      </c>
      <c r="F632" s="108"/>
      <c r="G632" s="117" t="s">
        <v>83</v>
      </c>
      <c r="H632" s="117" t="s">
        <v>83</v>
      </c>
      <c r="I632" s="117" t="s">
        <v>739</v>
      </c>
      <c r="J632" s="117" t="s">
        <v>729</v>
      </c>
      <c r="K632" s="117" t="s">
        <v>83</v>
      </c>
      <c r="L632" s="108" t="s">
        <v>83</v>
      </c>
      <c r="M632" s="108" t="s">
        <v>83</v>
      </c>
      <c r="N632" s="108" t="s">
        <v>83</v>
      </c>
      <c r="O632" s="108" t="s">
        <v>83</v>
      </c>
      <c r="P632" s="108" t="s">
        <v>46</v>
      </c>
      <c r="Q632" s="108" t="s">
        <v>83</v>
      </c>
      <c r="R632" s="108" t="s">
        <v>83</v>
      </c>
      <c r="S632" s="108" t="s">
        <v>83</v>
      </c>
      <c r="T632" s="108" t="s">
        <v>83</v>
      </c>
      <c r="U632" s="108" t="s">
        <v>83</v>
      </c>
      <c r="V632" s="108" t="s">
        <v>83</v>
      </c>
      <c r="W632" s="108" t="s">
        <v>83</v>
      </c>
      <c r="X632" s="108" t="s">
        <v>83</v>
      </c>
      <c r="Y632" s="108" t="s">
        <v>83</v>
      </c>
      <c r="Z632" s="108" t="s">
        <v>83</v>
      </c>
      <c r="AA632" s="108" t="s">
        <v>83</v>
      </c>
      <c r="AB632" s="108" t="s">
        <v>83</v>
      </c>
      <c r="AC632" s="108" t="s">
        <v>83</v>
      </c>
      <c r="AD632" s="108" t="s">
        <v>83</v>
      </c>
      <c r="AE632" s="108" t="s">
        <v>83</v>
      </c>
      <c r="AF632" s="108" t="s">
        <v>83</v>
      </c>
      <c r="AG632" s="108" t="s">
        <v>46</v>
      </c>
    </row>
    <row r="633" spans="1:42">
      <c r="A633" s="108" t="s">
        <v>724</v>
      </c>
      <c r="B633" s="108">
        <v>2012</v>
      </c>
      <c r="C633" s="110" t="s">
        <v>725</v>
      </c>
      <c r="D633" s="108" t="s">
        <v>699</v>
      </c>
      <c r="E633" s="108" t="s">
        <v>82</v>
      </c>
      <c r="F633" s="108"/>
      <c r="G633" s="117" t="s">
        <v>83</v>
      </c>
      <c r="H633" s="117" t="s">
        <v>83</v>
      </c>
      <c r="I633" s="117" t="s">
        <v>740</v>
      </c>
      <c r="J633" s="117" t="s">
        <v>731</v>
      </c>
      <c r="K633" s="117" t="s">
        <v>83</v>
      </c>
      <c r="L633" s="108" t="s">
        <v>83</v>
      </c>
      <c r="M633" s="108" t="s">
        <v>83</v>
      </c>
      <c r="N633" s="108" t="s">
        <v>83</v>
      </c>
      <c r="O633" s="108" t="s">
        <v>83</v>
      </c>
      <c r="P633" s="108" t="s">
        <v>46</v>
      </c>
      <c r="Q633" s="108" t="s">
        <v>83</v>
      </c>
      <c r="R633" s="108" t="s">
        <v>83</v>
      </c>
      <c r="S633" s="108" t="s">
        <v>83</v>
      </c>
      <c r="T633" s="108" t="s">
        <v>83</v>
      </c>
      <c r="U633" s="108" t="s">
        <v>83</v>
      </c>
      <c r="V633" s="108" t="s">
        <v>83</v>
      </c>
      <c r="W633" s="108" t="s">
        <v>83</v>
      </c>
      <c r="X633" s="108" t="s">
        <v>83</v>
      </c>
      <c r="Y633" s="108" t="s">
        <v>83</v>
      </c>
      <c r="Z633" s="108" t="s">
        <v>83</v>
      </c>
      <c r="AA633" s="108" t="s">
        <v>83</v>
      </c>
      <c r="AB633" s="108" t="s">
        <v>83</v>
      </c>
      <c r="AC633" s="108" t="s">
        <v>83</v>
      </c>
      <c r="AD633" s="108" t="s">
        <v>83</v>
      </c>
      <c r="AE633" s="108" t="s">
        <v>83</v>
      </c>
      <c r="AF633" s="108" t="s">
        <v>83</v>
      </c>
      <c r="AG633" s="108" t="s">
        <v>46</v>
      </c>
    </row>
    <row r="634" spans="1:42">
      <c r="A634" s="108" t="s">
        <v>724</v>
      </c>
      <c r="B634" s="108">
        <v>2012</v>
      </c>
      <c r="C634" s="110" t="s">
        <v>725</v>
      </c>
      <c r="D634" s="108" t="s">
        <v>699</v>
      </c>
      <c r="E634" s="108" t="s">
        <v>82</v>
      </c>
      <c r="F634" s="108"/>
      <c r="G634" s="117" t="s">
        <v>83</v>
      </c>
      <c r="H634" s="117" t="s">
        <v>83</v>
      </c>
      <c r="I634" s="117" t="s">
        <v>741</v>
      </c>
      <c r="J634" s="117" t="s">
        <v>733</v>
      </c>
      <c r="K634" s="117" t="s">
        <v>83</v>
      </c>
      <c r="L634" s="108" t="s">
        <v>83</v>
      </c>
      <c r="M634" s="108" t="s">
        <v>83</v>
      </c>
      <c r="N634" s="108" t="s">
        <v>83</v>
      </c>
      <c r="O634" s="108" t="s">
        <v>83</v>
      </c>
      <c r="P634" s="108" t="s">
        <v>46</v>
      </c>
      <c r="Q634" s="108" t="s">
        <v>83</v>
      </c>
      <c r="R634" s="108" t="s">
        <v>83</v>
      </c>
      <c r="S634" s="108" t="s">
        <v>83</v>
      </c>
      <c r="T634" s="108" t="s">
        <v>83</v>
      </c>
      <c r="U634" s="108" t="s">
        <v>83</v>
      </c>
      <c r="V634" s="108" t="s">
        <v>83</v>
      </c>
      <c r="W634" s="108" t="s">
        <v>83</v>
      </c>
      <c r="X634" s="108" t="s">
        <v>83</v>
      </c>
      <c r="Y634" s="108" t="s">
        <v>83</v>
      </c>
      <c r="Z634" s="108" t="s">
        <v>83</v>
      </c>
      <c r="AA634" s="108" t="s">
        <v>83</v>
      </c>
      <c r="AB634" s="108" t="s">
        <v>83</v>
      </c>
      <c r="AC634" s="108" t="s">
        <v>83</v>
      </c>
      <c r="AD634" s="108" t="s">
        <v>83</v>
      </c>
      <c r="AE634" s="108" t="s">
        <v>83</v>
      </c>
      <c r="AF634" s="108" t="s">
        <v>83</v>
      </c>
      <c r="AG634" s="108" t="s">
        <v>46</v>
      </c>
    </row>
    <row r="635" spans="1:42">
      <c r="A635" s="108" t="s">
        <v>724</v>
      </c>
      <c r="B635" s="108">
        <v>2012</v>
      </c>
      <c r="C635" s="110" t="s">
        <v>725</v>
      </c>
      <c r="D635" s="108" t="s">
        <v>699</v>
      </c>
      <c r="E635" s="108" t="s">
        <v>82</v>
      </c>
      <c r="F635" s="108"/>
      <c r="G635" s="117" t="s">
        <v>83</v>
      </c>
      <c r="H635" s="117" t="s">
        <v>83</v>
      </c>
      <c r="I635" s="117" t="s">
        <v>742</v>
      </c>
      <c r="J635" s="117" t="s">
        <v>735</v>
      </c>
      <c r="K635" s="117" t="s">
        <v>83</v>
      </c>
      <c r="L635" s="108" t="s">
        <v>83</v>
      </c>
      <c r="M635" s="108" t="s">
        <v>83</v>
      </c>
      <c r="N635" s="108" t="s">
        <v>83</v>
      </c>
      <c r="O635" s="108" t="s">
        <v>83</v>
      </c>
      <c r="P635" s="108" t="s">
        <v>46</v>
      </c>
      <c r="Q635" s="108" t="s">
        <v>83</v>
      </c>
      <c r="R635" s="108" t="s">
        <v>83</v>
      </c>
      <c r="S635" s="108" t="s">
        <v>83</v>
      </c>
      <c r="T635" s="108" t="s">
        <v>83</v>
      </c>
      <c r="U635" s="108" t="s">
        <v>83</v>
      </c>
      <c r="V635" s="108" t="s">
        <v>83</v>
      </c>
      <c r="W635" s="108" t="s">
        <v>83</v>
      </c>
      <c r="X635" s="108" t="s">
        <v>83</v>
      </c>
      <c r="Y635" s="108" t="s">
        <v>83</v>
      </c>
      <c r="Z635" s="108" t="s">
        <v>83</v>
      </c>
      <c r="AA635" s="108" t="s">
        <v>83</v>
      </c>
      <c r="AB635" s="108" t="s">
        <v>83</v>
      </c>
      <c r="AC635" s="108" t="s">
        <v>83</v>
      </c>
      <c r="AD635" s="108" t="s">
        <v>83</v>
      </c>
      <c r="AE635" s="108" t="s">
        <v>83</v>
      </c>
      <c r="AF635" s="108" t="s">
        <v>83</v>
      </c>
      <c r="AG635" s="108" t="s">
        <v>46</v>
      </c>
    </row>
    <row r="636" spans="1:42">
      <c r="A636" s="108" t="s">
        <v>724</v>
      </c>
      <c r="B636" s="108">
        <v>2012</v>
      </c>
      <c r="C636" s="110" t="s">
        <v>725</v>
      </c>
      <c r="D636" s="108" t="s">
        <v>699</v>
      </c>
      <c r="E636" s="108" t="s">
        <v>82</v>
      </c>
      <c r="F636" s="108"/>
      <c r="G636" s="117" t="s">
        <v>83</v>
      </c>
      <c r="H636" s="117" t="s">
        <v>83</v>
      </c>
      <c r="I636" s="117" t="s">
        <v>743</v>
      </c>
      <c r="J636" s="117" t="s">
        <v>737</v>
      </c>
      <c r="K636" s="117" t="s">
        <v>83</v>
      </c>
      <c r="L636" s="108" t="s">
        <v>83</v>
      </c>
      <c r="M636" s="108" t="s">
        <v>83</v>
      </c>
      <c r="N636" s="108" t="s">
        <v>83</v>
      </c>
      <c r="O636" s="108" t="s">
        <v>83</v>
      </c>
      <c r="P636" s="108" t="s">
        <v>46</v>
      </c>
      <c r="Q636" s="108" t="s">
        <v>83</v>
      </c>
      <c r="R636" s="108" t="s">
        <v>83</v>
      </c>
      <c r="S636" s="108" t="s">
        <v>83</v>
      </c>
      <c r="T636" s="108" t="s">
        <v>83</v>
      </c>
      <c r="U636" s="108" t="s">
        <v>83</v>
      </c>
      <c r="V636" s="108" t="s">
        <v>83</v>
      </c>
      <c r="W636" s="108" t="s">
        <v>83</v>
      </c>
      <c r="X636" s="108" t="s">
        <v>83</v>
      </c>
      <c r="Y636" s="108" t="s">
        <v>83</v>
      </c>
      <c r="Z636" s="108" t="s">
        <v>83</v>
      </c>
      <c r="AA636" s="108" t="s">
        <v>83</v>
      </c>
      <c r="AB636" s="108" t="s">
        <v>83</v>
      </c>
      <c r="AC636" s="108" t="s">
        <v>83</v>
      </c>
      <c r="AD636" s="108" t="s">
        <v>83</v>
      </c>
      <c r="AE636" s="108" t="s">
        <v>83</v>
      </c>
      <c r="AF636" s="108" t="s">
        <v>83</v>
      </c>
      <c r="AG636" s="108" t="s">
        <v>46</v>
      </c>
    </row>
    <row r="637" spans="1:42">
      <c r="A637" s="108" t="s">
        <v>744</v>
      </c>
      <c r="B637" s="108">
        <v>1994</v>
      </c>
      <c r="C637" s="110" t="s">
        <v>745</v>
      </c>
      <c r="D637" s="108" t="s">
        <v>699</v>
      </c>
      <c r="E637" s="108" t="s">
        <v>82</v>
      </c>
      <c r="F637" s="108"/>
      <c r="G637" s="117" t="s">
        <v>83</v>
      </c>
      <c r="H637" s="117" t="s">
        <v>83</v>
      </c>
      <c r="I637" s="117" t="s">
        <v>746</v>
      </c>
      <c r="J637" s="117" t="s">
        <v>747</v>
      </c>
      <c r="K637" s="117">
        <v>173700</v>
      </c>
      <c r="L637" s="108">
        <v>91</v>
      </c>
      <c r="M637" s="108" t="s">
        <v>83</v>
      </c>
      <c r="N637" s="108" t="s">
        <v>83</v>
      </c>
      <c r="O637" s="108" t="s">
        <v>83</v>
      </c>
      <c r="P637" s="108" t="s">
        <v>83</v>
      </c>
      <c r="Q637" s="108" t="s">
        <v>83</v>
      </c>
      <c r="R637" s="108" t="s">
        <v>83</v>
      </c>
      <c r="S637" s="108" t="s">
        <v>83</v>
      </c>
      <c r="T637" s="108" t="s">
        <v>83</v>
      </c>
      <c r="U637" s="108" t="s">
        <v>83</v>
      </c>
      <c r="V637" s="108" t="s">
        <v>83</v>
      </c>
      <c r="W637" s="108" t="s">
        <v>83</v>
      </c>
      <c r="X637" s="108" t="s">
        <v>83</v>
      </c>
      <c r="Y637" s="108" t="s">
        <v>83</v>
      </c>
      <c r="Z637" s="108" t="s">
        <v>83</v>
      </c>
      <c r="AA637" s="108" t="s">
        <v>83</v>
      </c>
      <c r="AB637" s="108" t="s">
        <v>83</v>
      </c>
      <c r="AC637" s="108" t="s">
        <v>83</v>
      </c>
      <c r="AD637" s="108" t="s">
        <v>83</v>
      </c>
      <c r="AE637" s="108" t="s">
        <v>83</v>
      </c>
      <c r="AF637" s="108" t="s">
        <v>83</v>
      </c>
      <c r="AG637" s="108" t="s">
        <v>83</v>
      </c>
    </row>
    <row r="638" spans="1:42" s="127" customFormat="1">
      <c r="A638" s="129"/>
      <c r="B638" s="129"/>
      <c r="C638" s="128"/>
      <c r="D638" s="129" t="s">
        <v>699</v>
      </c>
      <c r="E638" s="129"/>
      <c r="F638" s="127" t="s">
        <v>52</v>
      </c>
      <c r="G638" s="129"/>
      <c r="H638" s="129"/>
      <c r="I638" s="129"/>
      <c r="J638" s="129"/>
      <c r="K638" s="129"/>
      <c r="L638" s="129"/>
      <c r="M638" s="129"/>
      <c r="N638" s="129" t="e">
        <f>AVERAGE(N615:N637)</f>
        <v>#DIV/0!</v>
      </c>
      <c r="O638" s="129" t="e">
        <f t="shared" ref="O638:AG638" si="66">AVERAGE(O615:O637)</f>
        <v>#DIV/0!</v>
      </c>
      <c r="P638" s="129" t="e">
        <f t="shared" si="66"/>
        <v>#DIV/0!</v>
      </c>
      <c r="Q638" s="129" t="e">
        <f t="shared" si="66"/>
        <v>#DIV/0!</v>
      </c>
      <c r="R638" s="129" t="e">
        <f t="shared" si="66"/>
        <v>#DIV/0!</v>
      </c>
      <c r="S638" s="129" t="e">
        <f t="shared" si="66"/>
        <v>#DIV/0!</v>
      </c>
      <c r="T638" s="129" t="e">
        <f t="shared" si="66"/>
        <v>#DIV/0!</v>
      </c>
      <c r="U638" s="129" t="e">
        <f t="shared" si="66"/>
        <v>#DIV/0!</v>
      </c>
      <c r="V638" s="129" t="e">
        <f t="shared" si="66"/>
        <v>#DIV/0!</v>
      </c>
      <c r="W638" s="129" t="e">
        <f t="shared" si="66"/>
        <v>#DIV/0!</v>
      </c>
      <c r="X638" s="129" t="e">
        <f t="shared" si="66"/>
        <v>#DIV/0!</v>
      </c>
      <c r="Y638" s="129" t="e">
        <f t="shared" si="66"/>
        <v>#DIV/0!</v>
      </c>
      <c r="Z638" s="129" t="e">
        <f t="shared" si="66"/>
        <v>#DIV/0!</v>
      </c>
      <c r="AA638" s="129" t="e">
        <f t="shared" si="66"/>
        <v>#DIV/0!</v>
      </c>
      <c r="AB638" s="129" t="e">
        <f t="shared" si="66"/>
        <v>#DIV/0!</v>
      </c>
      <c r="AC638" s="129" t="e">
        <f t="shared" si="66"/>
        <v>#DIV/0!</v>
      </c>
      <c r="AD638" s="129" t="e">
        <f t="shared" si="66"/>
        <v>#DIV/0!</v>
      </c>
      <c r="AE638" s="129" t="e">
        <f t="shared" si="66"/>
        <v>#DIV/0!</v>
      </c>
      <c r="AF638" s="129" t="e">
        <f t="shared" si="66"/>
        <v>#DIV/0!</v>
      </c>
      <c r="AG638" s="129" t="e">
        <f t="shared" si="66"/>
        <v>#DIV/0!</v>
      </c>
    </row>
    <row r="639" spans="1:42" s="127" customFormat="1">
      <c r="A639" s="129"/>
      <c r="B639" s="129"/>
      <c r="C639" s="128"/>
      <c r="D639" s="129" t="s">
        <v>699</v>
      </c>
      <c r="E639" s="129"/>
      <c r="F639" s="127" t="s">
        <v>53</v>
      </c>
      <c r="G639" s="129"/>
      <c r="H639" s="129"/>
      <c r="I639" s="129"/>
      <c r="J639" s="129"/>
      <c r="K639" s="129"/>
      <c r="L639" s="129"/>
      <c r="M639" s="129"/>
      <c r="N639" s="129" t="e">
        <f>STDEV((N615:N637))</f>
        <v>#DIV/0!</v>
      </c>
      <c r="O639" s="129" t="e">
        <f t="shared" ref="O639:AG639" si="67">STDEV((O615:O637))</f>
        <v>#DIV/0!</v>
      </c>
      <c r="P639" s="129" t="e">
        <f t="shared" si="67"/>
        <v>#DIV/0!</v>
      </c>
      <c r="Q639" s="129" t="e">
        <f t="shared" si="67"/>
        <v>#DIV/0!</v>
      </c>
      <c r="R639" s="129" t="e">
        <f t="shared" si="67"/>
        <v>#DIV/0!</v>
      </c>
      <c r="S639" s="129" t="e">
        <f t="shared" si="67"/>
        <v>#DIV/0!</v>
      </c>
      <c r="T639" s="129" t="e">
        <f t="shared" si="67"/>
        <v>#DIV/0!</v>
      </c>
      <c r="U639" s="129" t="e">
        <f t="shared" si="67"/>
        <v>#DIV/0!</v>
      </c>
      <c r="V639" s="129" t="e">
        <f t="shared" si="67"/>
        <v>#DIV/0!</v>
      </c>
      <c r="W639" s="129" t="e">
        <f t="shared" si="67"/>
        <v>#DIV/0!</v>
      </c>
      <c r="X639" s="129" t="e">
        <f t="shared" si="67"/>
        <v>#DIV/0!</v>
      </c>
      <c r="Y639" s="129" t="e">
        <f t="shared" si="67"/>
        <v>#DIV/0!</v>
      </c>
      <c r="Z639" s="129" t="e">
        <f t="shared" si="67"/>
        <v>#DIV/0!</v>
      </c>
      <c r="AA639" s="129" t="e">
        <f t="shared" si="67"/>
        <v>#DIV/0!</v>
      </c>
      <c r="AB639" s="129" t="e">
        <f t="shared" si="67"/>
        <v>#DIV/0!</v>
      </c>
      <c r="AC639" s="129" t="e">
        <f t="shared" si="67"/>
        <v>#DIV/0!</v>
      </c>
      <c r="AD639" s="129" t="e">
        <f t="shared" si="67"/>
        <v>#DIV/0!</v>
      </c>
      <c r="AE639" s="129" t="e">
        <f t="shared" si="67"/>
        <v>#DIV/0!</v>
      </c>
      <c r="AF639" s="129" t="e">
        <f t="shared" si="67"/>
        <v>#DIV/0!</v>
      </c>
      <c r="AG639" s="129" t="e">
        <f t="shared" si="67"/>
        <v>#DIV/0!</v>
      </c>
    </row>
    <row r="640" spans="1:42" s="127" customFormat="1">
      <c r="A640" s="129"/>
      <c r="B640" s="129"/>
      <c r="C640" s="128"/>
      <c r="D640" s="129" t="s">
        <v>699</v>
      </c>
      <c r="E640" s="129"/>
      <c r="F640" s="127" t="s">
        <v>55</v>
      </c>
      <c r="G640" s="129"/>
      <c r="H640" s="129"/>
      <c r="I640" s="129"/>
      <c r="J640" s="129"/>
      <c r="K640" s="129"/>
      <c r="L640" s="129"/>
      <c r="M640" s="129"/>
      <c r="N640" s="155">
        <f>AI640</f>
        <v>0.31317966744800524</v>
      </c>
      <c r="O640" s="155">
        <f>AN640-AI640</f>
        <v>0.17644359392288472</v>
      </c>
      <c r="P640" s="129"/>
      <c r="Q640" s="129"/>
      <c r="R640" s="129"/>
      <c r="S640" s="129"/>
      <c r="T640" s="129"/>
      <c r="U640" s="129"/>
      <c r="V640" s="155">
        <f>AK640-AI640</f>
        <v>0.17554773837774074</v>
      </c>
      <c r="W640" s="129"/>
      <c r="X640" s="129"/>
      <c r="Y640" s="129"/>
      <c r="Z640" s="129"/>
      <c r="AA640" s="129"/>
      <c r="AB640" s="129"/>
      <c r="AC640" s="129"/>
      <c r="AD640" s="129"/>
      <c r="AE640" s="129"/>
      <c r="AF640" s="129"/>
      <c r="AG640" s="129"/>
      <c r="AH640" s="144">
        <v>85.305608330821926</v>
      </c>
      <c r="AI640" s="135">
        <v>0.31317966744800524</v>
      </c>
      <c r="AJ640" s="135">
        <v>0.15840082002988792</v>
      </c>
      <c r="AK640" s="135">
        <v>0.48872740582574598</v>
      </c>
      <c r="AL640" s="135">
        <v>0.51127259417425164</v>
      </c>
      <c r="AM640" s="135">
        <v>0.16606134855290389</v>
      </c>
      <c r="AN640" s="135">
        <v>0.48962326137088996</v>
      </c>
      <c r="AO640" s="135">
        <v>0.51037673862911093</v>
      </c>
      <c r="AP640" s="136">
        <v>-1</v>
      </c>
    </row>
    <row r="641" spans="1:42" s="127" customFormat="1">
      <c r="A641" s="129"/>
      <c r="B641" s="129"/>
      <c r="C641" s="128"/>
      <c r="D641" s="129" t="s">
        <v>699</v>
      </c>
      <c r="E641" s="129"/>
      <c r="F641" s="127" t="s">
        <v>56</v>
      </c>
      <c r="G641" s="129"/>
      <c r="H641" s="129"/>
      <c r="I641" s="129"/>
      <c r="J641" s="129"/>
      <c r="K641" s="129"/>
      <c r="L641" s="129"/>
      <c r="M641" s="129"/>
      <c r="N641" s="155">
        <f>N640</f>
        <v>0.31317966744800524</v>
      </c>
      <c r="O641" s="155">
        <f t="shared" ref="O641:V641" si="68">O640</f>
        <v>0.17644359392288472</v>
      </c>
      <c r="P641" s="155">
        <f t="shared" si="68"/>
        <v>0</v>
      </c>
      <c r="Q641" s="155">
        <f t="shared" si="68"/>
        <v>0</v>
      </c>
      <c r="R641" s="155">
        <f t="shared" si="68"/>
        <v>0</v>
      </c>
      <c r="S641" s="155">
        <f t="shared" si="68"/>
        <v>0</v>
      </c>
      <c r="T641" s="155">
        <f t="shared" si="68"/>
        <v>0</v>
      </c>
      <c r="U641" s="155">
        <f t="shared" si="68"/>
        <v>0</v>
      </c>
      <c r="V641" s="155">
        <f t="shared" si="68"/>
        <v>0.17554773837774074</v>
      </c>
      <c r="W641" s="155">
        <f>V641</f>
        <v>0.17554773837774074</v>
      </c>
      <c r="X641" s="129"/>
      <c r="Y641" s="129"/>
      <c r="Z641" s="129"/>
      <c r="AA641" s="129"/>
      <c r="AB641" s="129"/>
      <c r="AC641" s="129"/>
      <c r="AD641" s="129"/>
      <c r="AE641" s="129"/>
      <c r="AF641" s="129"/>
      <c r="AG641" s="129"/>
      <c r="AH641" s="144"/>
      <c r="AI641" s="135"/>
      <c r="AJ641" s="135"/>
      <c r="AK641" s="135"/>
      <c r="AL641" s="135"/>
      <c r="AM641" s="135"/>
      <c r="AN641" s="135"/>
      <c r="AO641" s="135"/>
      <c r="AP641" s="136"/>
    </row>
    <row r="642" spans="1:42">
      <c r="A642" s="108" t="s">
        <v>199</v>
      </c>
      <c r="B642" s="108">
        <v>2010</v>
      </c>
      <c r="C642" s="108" t="s">
        <v>200</v>
      </c>
      <c r="D642" s="108" t="s">
        <v>4541</v>
      </c>
      <c r="E642" s="108" t="s">
        <v>60</v>
      </c>
      <c r="F642" s="108"/>
      <c r="G642" s="117" t="s">
        <v>83</v>
      </c>
      <c r="H642" s="117" t="s">
        <v>83</v>
      </c>
      <c r="I642" s="117" t="s">
        <v>83</v>
      </c>
      <c r="J642" s="117" t="s">
        <v>83</v>
      </c>
      <c r="K642" s="117" t="s">
        <v>83</v>
      </c>
      <c r="L642" s="108" t="s">
        <v>83</v>
      </c>
      <c r="M642" s="108" t="s">
        <v>83</v>
      </c>
      <c r="N642" s="108" t="s">
        <v>83</v>
      </c>
      <c r="O642" s="108" t="s">
        <v>83</v>
      </c>
      <c r="P642" s="108" t="s">
        <v>202</v>
      </c>
      <c r="Q642" s="108" t="s">
        <v>83</v>
      </c>
      <c r="R642" s="108" t="s">
        <v>83</v>
      </c>
      <c r="S642" s="108" t="s">
        <v>83</v>
      </c>
      <c r="T642" s="108" t="s">
        <v>83</v>
      </c>
      <c r="U642" s="108" t="s">
        <v>83</v>
      </c>
      <c r="V642" s="108" t="s">
        <v>83</v>
      </c>
      <c r="W642" s="108" t="s">
        <v>83</v>
      </c>
      <c r="X642" s="108" t="s">
        <v>83</v>
      </c>
      <c r="Y642" s="108" t="s">
        <v>83</v>
      </c>
      <c r="Z642" s="108" t="s">
        <v>83</v>
      </c>
      <c r="AA642" s="108" t="s">
        <v>83</v>
      </c>
      <c r="AB642" s="108" t="s">
        <v>83</v>
      </c>
      <c r="AC642" s="108" t="s">
        <v>83</v>
      </c>
      <c r="AD642" s="108" t="s">
        <v>83</v>
      </c>
      <c r="AE642" s="108" t="s">
        <v>83</v>
      </c>
      <c r="AF642" s="108" t="s">
        <v>83</v>
      </c>
      <c r="AG642" s="108" t="s">
        <v>202</v>
      </c>
    </row>
    <row r="643" spans="1:42" s="127" customFormat="1">
      <c r="A643" s="129"/>
      <c r="B643" s="129"/>
      <c r="C643" s="129"/>
      <c r="D643" s="108" t="s">
        <v>4541</v>
      </c>
      <c r="E643" s="129"/>
      <c r="F643" s="127" t="s">
        <v>52</v>
      </c>
      <c r="G643" s="129"/>
      <c r="H643" s="129"/>
      <c r="I643" s="129"/>
      <c r="J643" s="129"/>
      <c r="K643" s="129"/>
      <c r="L643" s="129"/>
      <c r="M643" s="129"/>
      <c r="N643" s="129" t="e">
        <f>AVERAGE(N642)</f>
        <v>#DIV/0!</v>
      </c>
      <c r="O643" s="129" t="e">
        <f t="shared" ref="O643:AG643" si="69">AVERAGE(O642)</f>
        <v>#DIV/0!</v>
      </c>
      <c r="P643" s="129" t="e">
        <f t="shared" si="69"/>
        <v>#DIV/0!</v>
      </c>
      <c r="Q643" s="129" t="e">
        <f t="shared" si="69"/>
        <v>#DIV/0!</v>
      </c>
      <c r="R643" s="129" t="e">
        <f t="shared" si="69"/>
        <v>#DIV/0!</v>
      </c>
      <c r="S643" s="129" t="e">
        <f t="shared" si="69"/>
        <v>#DIV/0!</v>
      </c>
      <c r="T643" s="129" t="e">
        <f t="shared" si="69"/>
        <v>#DIV/0!</v>
      </c>
      <c r="U643" s="129" t="e">
        <f t="shared" si="69"/>
        <v>#DIV/0!</v>
      </c>
      <c r="V643" s="129" t="e">
        <f t="shared" si="69"/>
        <v>#DIV/0!</v>
      </c>
      <c r="W643" s="129" t="e">
        <f t="shared" si="69"/>
        <v>#DIV/0!</v>
      </c>
      <c r="X643" s="129" t="e">
        <f t="shared" si="69"/>
        <v>#DIV/0!</v>
      </c>
      <c r="Y643" s="129" t="e">
        <f t="shared" si="69"/>
        <v>#DIV/0!</v>
      </c>
      <c r="Z643" s="129" t="e">
        <f t="shared" si="69"/>
        <v>#DIV/0!</v>
      </c>
      <c r="AA643" s="129" t="e">
        <f t="shared" si="69"/>
        <v>#DIV/0!</v>
      </c>
      <c r="AB643" s="129" t="e">
        <f t="shared" si="69"/>
        <v>#DIV/0!</v>
      </c>
      <c r="AC643" s="129" t="e">
        <f t="shared" si="69"/>
        <v>#DIV/0!</v>
      </c>
      <c r="AD643" s="129" t="e">
        <f t="shared" si="69"/>
        <v>#DIV/0!</v>
      </c>
      <c r="AE643" s="129" t="e">
        <f t="shared" si="69"/>
        <v>#DIV/0!</v>
      </c>
      <c r="AF643" s="129" t="e">
        <f t="shared" si="69"/>
        <v>#DIV/0!</v>
      </c>
      <c r="AG643" s="129" t="e">
        <f t="shared" si="69"/>
        <v>#DIV/0!</v>
      </c>
    </row>
    <row r="644" spans="1:42" s="127" customFormat="1">
      <c r="A644" s="129"/>
      <c r="B644" s="129"/>
      <c r="C644" s="129"/>
      <c r="D644" s="108" t="s">
        <v>4541</v>
      </c>
      <c r="E644" s="129"/>
      <c r="F644" s="127" t="s">
        <v>53</v>
      </c>
      <c r="G644" s="129"/>
      <c r="H644" s="129"/>
      <c r="I644" s="129"/>
      <c r="J644" s="129"/>
      <c r="K644" s="129"/>
      <c r="L644" s="129"/>
      <c r="M644" s="129"/>
      <c r="N644" s="129" t="e">
        <f>STDEV((N642))</f>
        <v>#DIV/0!</v>
      </c>
      <c r="O644" s="129" t="e">
        <f t="shared" ref="O644:AG644" si="70">STDEV((O642))</f>
        <v>#DIV/0!</v>
      </c>
      <c r="P644" s="129" t="e">
        <f t="shared" si="70"/>
        <v>#DIV/0!</v>
      </c>
      <c r="Q644" s="129" t="e">
        <f t="shared" si="70"/>
        <v>#DIV/0!</v>
      </c>
      <c r="R644" s="129" t="e">
        <f t="shared" si="70"/>
        <v>#DIV/0!</v>
      </c>
      <c r="S644" s="129" t="e">
        <f t="shared" si="70"/>
        <v>#DIV/0!</v>
      </c>
      <c r="T644" s="129" t="e">
        <f t="shared" si="70"/>
        <v>#DIV/0!</v>
      </c>
      <c r="U644" s="129" t="e">
        <f t="shared" si="70"/>
        <v>#DIV/0!</v>
      </c>
      <c r="V644" s="129" t="e">
        <f t="shared" si="70"/>
        <v>#DIV/0!</v>
      </c>
      <c r="W644" s="129" t="e">
        <f t="shared" si="70"/>
        <v>#DIV/0!</v>
      </c>
      <c r="X644" s="129" t="e">
        <f t="shared" si="70"/>
        <v>#DIV/0!</v>
      </c>
      <c r="Y644" s="129" t="e">
        <f t="shared" si="70"/>
        <v>#DIV/0!</v>
      </c>
      <c r="Z644" s="129" t="e">
        <f t="shared" si="70"/>
        <v>#DIV/0!</v>
      </c>
      <c r="AA644" s="129" t="e">
        <f t="shared" si="70"/>
        <v>#DIV/0!</v>
      </c>
      <c r="AB644" s="129" t="e">
        <f t="shared" si="70"/>
        <v>#DIV/0!</v>
      </c>
      <c r="AC644" s="129" t="e">
        <f t="shared" si="70"/>
        <v>#DIV/0!</v>
      </c>
      <c r="AD644" s="129" t="e">
        <f t="shared" si="70"/>
        <v>#DIV/0!</v>
      </c>
      <c r="AE644" s="129" t="e">
        <f t="shared" si="70"/>
        <v>#DIV/0!</v>
      </c>
      <c r="AF644" s="129" t="e">
        <f t="shared" si="70"/>
        <v>#DIV/0!</v>
      </c>
      <c r="AG644" s="129" t="e">
        <f t="shared" si="70"/>
        <v>#DIV/0!</v>
      </c>
    </row>
    <row r="645" spans="1:42" s="127" customFormat="1">
      <c r="A645" s="129"/>
      <c r="B645" s="129"/>
      <c r="C645" s="129"/>
      <c r="D645" s="108" t="s">
        <v>4541</v>
      </c>
      <c r="E645" s="129"/>
      <c r="F645" s="127" t="s">
        <v>55</v>
      </c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  <c r="AC645" s="129"/>
      <c r="AD645" s="129"/>
      <c r="AE645" s="129"/>
      <c r="AF645" s="129"/>
      <c r="AG645" s="129"/>
      <c r="AH645" s="127" t="s">
        <v>749</v>
      </c>
    </row>
    <row r="646" spans="1:42" s="127" customFormat="1">
      <c r="A646" s="129"/>
      <c r="B646" s="129"/>
      <c r="C646" s="129"/>
      <c r="D646" s="108" t="s">
        <v>4541</v>
      </c>
      <c r="E646" s="129"/>
      <c r="F646" s="127" t="s">
        <v>56</v>
      </c>
      <c r="G646" s="129"/>
      <c r="H646" s="129"/>
      <c r="I646" s="129"/>
      <c r="J646" s="129"/>
      <c r="K646" s="129"/>
      <c r="L646" s="129"/>
      <c r="M646" s="129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29"/>
      <c r="Y646" s="129"/>
      <c r="Z646" s="129"/>
      <c r="AA646" s="129"/>
      <c r="AB646" s="129"/>
      <c r="AC646" s="129"/>
      <c r="AD646" s="129"/>
      <c r="AE646" s="129"/>
      <c r="AF646" s="129"/>
      <c r="AG646" s="129"/>
    </row>
    <row r="647" spans="1:42">
      <c r="A647" s="109" t="s">
        <v>67</v>
      </c>
      <c r="B647" s="109">
        <v>2008</v>
      </c>
      <c r="C647" s="110" t="s">
        <v>68</v>
      </c>
      <c r="D647" s="109" t="s">
        <v>750</v>
      </c>
      <c r="E647" s="108" t="s">
        <v>46</v>
      </c>
      <c r="F647" s="108"/>
      <c r="G647" s="117" t="s">
        <v>46</v>
      </c>
      <c r="H647" s="117" t="s">
        <v>46</v>
      </c>
      <c r="I647" s="117" t="s">
        <v>46</v>
      </c>
      <c r="J647" s="117" t="s">
        <v>46</v>
      </c>
      <c r="K647" s="117" t="s">
        <v>46</v>
      </c>
      <c r="L647" s="108" t="s">
        <v>46</v>
      </c>
      <c r="M647" s="108" t="s">
        <v>46</v>
      </c>
      <c r="N647" s="108" t="s">
        <v>46</v>
      </c>
      <c r="O647" s="108" t="s">
        <v>46</v>
      </c>
      <c r="P647" s="108" t="s">
        <v>46</v>
      </c>
      <c r="Q647" s="108" t="s">
        <v>46</v>
      </c>
      <c r="R647" s="108" t="s">
        <v>46</v>
      </c>
      <c r="S647" s="108" t="s">
        <v>46</v>
      </c>
      <c r="T647" s="108" t="s">
        <v>46</v>
      </c>
      <c r="U647" s="108" t="s">
        <v>46</v>
      </c>
      <c r="V647" s="108" t="s">
        <v>46</v>
      </c>
      <c r="W647" s="108" t="s">
        <v>46</v>
      </c>
      <c r="X647" s="108" t="s">
        <v>46</v>
      </c>
      <c r="Y647" s="108" t="s">
        <v>46</v>
      </c>
      <c r="Z647" s="108" t="s">
        <v>46</v>
      </c>
      <c r="AA647" s="108" t="s">
        <v>46</v>
      </c>
      <c r="AB647" s="108" t="s">
        <v>46</v>
      </c>
      <c r="AC647" s="109">
        <v>95</v>
      </c>
      <c r="AD647" s="108" t="s">
        <v>46</v>
      </c>
      <c r="AE647" s="108" t="s">
        <v>46</v>
      </c>
      <c r="AF647" s="108" t="s">
        <v>46</v>
      </c>
      <c r="AG647" s="108" t="s">
        <v>46</v>
      </c>
    </row>
    <row r="648" spans="1:42">
      <c r="A648" s="109" t="s">
        <v>67</v>
      </c>
      <c r="B648" s="109">
        <v>2008</v>
      </c>
      <c r="C648" s="110" t="s">
        <v>68</v>
      </c>
      <c r="D648" s="109" t="s">
        <v>750</v>
      </c>
      <c r="E648" s="108" t="s">
        <v>46</v>
      </c>
      <c r="F648" s="108"/>
      <c r="G648" s="117" t="s">
        <v>46</v>
      </c>
      <c r="H648" s="117" t="s">
        <v>46</v>
      </c>
      <c r="I648" s="117" t="s">
        <v>46</v>
      </c>
      <c r="J648" s="117" t="s">
        <v>46</v>
      </c>
      <c r="K648" s="117" t="s">
        <v>46</v>
      </c>
      <c r="L648" s="108" t="s">
        <v>46</v>
      </c>
      <c r="M648" s="108" t="s">
        <v>46</v>
      </c>
      <c r="N648" s="108" t="s">
        <v>46</v>
      </c>
      <c r="O648" s="108" t="s">
        <v>46</v>
      </c>
      <c r="P648" s="108" t="s">
        <v>46</v>
      </c>
      <c r="Q648" s="108" t="s">
        <v>46</v>
      </c>
      <c r="R648" s="108" t="s">
        <v>46</v>
      </c>
      <c r="S648" s="108" t="s">
        <v>46</v>
      </c>
      <c r="T648" s="108" t="s">
        <v>46</v>
      </c>
      <c r="U648" s="108" t="s">
        <v>46</v>
      </c>
      <c r="V648" s="108" t="s">
        <v>46</v>
      </c>
      <c r="W648" s="108" t="s">
        <v>46</v>
      </c>
      <c r="X648" s="108" t="s">
        <v>46</v>
      </c>
      <c r="Y648" s="108" t="s">
        <v>46</v>
      </c>
      <c r="Z648" s="108" t="s">
        <v>46</v>
      </c>
      <c r="AA648" s="108" t="s">
        <v>46</v>
      </c>
      <c r="AB648" s="108" t="s">
        <v>46</v>
      </c>
      <c r="AC648" s="108" t="s">
        <v>46</v>
      </c>
      <c r="AD648" s="109">
        <v>90</v>
      </c>
      <c r="AE648" s="108" t="s">
        <v>46</v>
      </c>
      <c r="AF648" s="108" t="s">
        <v>46</v>
      </c>
      <c r="AG648" s="108" t="s">
        <v>46</v>
      </c>
    </row>
    <row r="649" spans="1:42" s="127" customFormat="1">
      <c r="C649" s="128"/>
      <c r="D649" s="127" t="s">
        <v>750</v>
      </c>
      <c r="E649" s="129"/>
      <c r="F649" s="127" t="s">
        <v>52</v>
      </c>
      <c r="G649" s="129"/>
      <c r="H649" s="129"/>
      <c r="I649" s="129"/>
      <c r="J649" s="129"/>
      <c r="K649" s="129"/>
      <c r="L649" s="129"/>
      <c r="M649" s="129"/>
      <c r="N649" s="129" t="e">
        <f>AVERAGE(N647:N648)</f>
        <v>#DIV/0!</v>
      </c>
      <c r="O649" s="129" t="e">
        <f t="shared" ref="O649:AG649" si="71">AVERAGE(O647:O648)</f>
        <v>#DIV/0!</v>
      </c>
      <c r="P649" s="129" t="e">
        <f t="shared" si="71"/>
        <v>#DIV/0!</v>
      </c>
      <c r="Q649" s="129" t="e">
        <f t="shared" si="71"/>
        <v>#DIV/0!</v>
      </c>
      <c r="R649" s="129" t="e">
        <f t="shared" si="71"/>
        <v>#DIV/0!</v>
      </c>
      <c r="S649" s="129" t="e">
        <f t="shared" si="71"/>
        <v>#DIV/0!</v>
      </c>
      <c r="T649" s="129" t="e">
        <f t="shared" si="71"/>
        <v>#DIV/0!</v>
      </c>
      <c r="U649" s="129" t="e">
        <f t="shared" si="71"/>
        <v>#DIV/0!</v>
      </c>
      <c r="V649" s="129" t="e">
        <f t="shared" si="71"/>
        <v>#DIV/0!</v>
      </c>
      <c r="W649" s="129" t="e">
        <f t="shared" si="71"/>
        <v>#DIV/0!</v>
      </c>
      <c r="X649" s="129" t="e">
        <f t="shared" si="71"/>
        <v>#DIV/0!</v>
      </c>
      <c r="Y649" s="129" t="e">
        <f t="shared" si="71"/>
        <v>#DIV/0!</v>
      </c>
      <c r="Z649" s="129" t="e">
        <f t="shared" si="71"/>
        <v>#DIV/0!</v>
      </c>
      <c r="AA649" s="129" t="e">
        <f t="shared" si="71"/>
        <v>#DIV/0!</v>
      </c>
      <c r="AB649" s="129" t="e">
        <f t="shared" si="71"/>
        <v>#DIV/0!</v>
      </c>
      <c r="AC649" s="129">
        <f t="shared" si="71"/>
        <v>95</v>
      </c>
      <c r="AD649" s="129">
        <f t="shared" si="71"/>
        <v>90</v>
      </c>
      <c r="AE649" s="129" t="e">
        <f t="shared" si="71"/>
        <v>#DIV/0!</v>
      </c>
      <c r="AF649" s="129" t="e">
        <f t="shared" si="71"/>
        <v>#DIV/0!</v>
      </c>
      <c r="AG649" s="129" t="e">
        <f t="shared" si="71"/>
        <v>#DIV/0!</v>
      </c>
    </row>
    <row r="650" spans="1:42" s="127" customFormat="1">
      <c r="C650" s="128"/>
      <c r="D650" s="127" t="s">
        <v>750</v>
      </c>
      <c r="E650" s="129"/>
      <c r="F650" s="127" t="s">
        <v>53</v>
      </c>
      <c r="G650" s="129"/>
      <c r="H650" s="129"/>
      <c r="I650" s="129"/>
      <c r="J650" s="129"/>
      <c r="K650" s="129"/>
      <c r="L650" s="129"/>
      <c r="M650" s="129"/>
      <c r="N650" s="129" t="e">
        <f>STDEV((N647:N648))</f>
        <v>#DIV/0!</v>
      </c>
      <c r="O650" s="129" t="e">
        <f t="shared" ref="O650:AG650" si="72">STDEV((O647:O648))</f>
        <v>#DIV/0!</v>
      </c>
      <c r="P650" s="129" t="e">
        <f t="shared" si="72"/>
        <v>#DIV/0!</v>
      </c>
      <c r="Q650" s="129" t="e">
        <f t="shared" si="72"/>
        <v>#DIV/0!</v>
      </c>
      <c r="R650" s="129" t="e">
        <f t="shared" si="72"/>
        <v>#DIV/0!</v>
      </c>
      <c r="S650" s="129" t="e">
        <f t="shared" si="72"/>
        <v>#DIV/0!</v>
      </c>
      <c r="T650" s="129" t="e">
        <f t="shared" si="72"/>
        <v>#DIV/0!</v>
      </c>
      <c r="U650" s="129" t="e">
        <f t="shared" si="72"/>
        <v>#DIV/0!</v>
      </c>
      <c r="V650" s="129" t="e">
        <f t="shared" si="72"/>
        <v>#DIV/0!</v>
      </c>
      <c r="W650" s="129" t="e">
        <f t="shared" si="72"/>
        <v>#DIV/0!</v>
      </c>
      <c r="X650" s="129" t="e">
        <f t="shared" si="72"/>
        <v>#DIV/0!</v>
      </c>
      <c r="Y650" s="129" t="e">
        <f t="shared" si="72"/>
        <v>#DIV/0!</v>
      </c>
      <c r="Z650" s="129" t="e">
        <f t="shared" si="72"/>
        <v>#DIV/0!</v>
      </c>
      <c r="AA650" s="129" t="e">
        <f t="shared" si="72"/>
        <v>#DIV/0!</v>
      </c>
      <c r="AB650" s="129" t="e">
        <f t="shared" si="72"/>
        <v>#DIV/0!</v>
      </c>
      <c r="AC650" s="129" t="e">
        <f t="shared" si="72"/>
        <v>#DIV/0!</v>
      </c>
      <c r="AD650" s="129" t="e">
        <f t="shared" si="72"/>
        <v>#DIV/0!</v>
      </c>
      <c r="AE650" s="129" t="e">
        <f t="shared" si="72"/>
        <v>#DIV/0!</v>
      </c>
      <c r="AF650" s="129" t="e">
        <f t="shared" si="72"/>
        <v>#DIV/0!</v>
      </c>
      <c r="AG650" s="129" t="e">
        <f t="shared" si="72"/>
        <v>#DIV/0!</v>
      </c>
    </row>
    <row r="651" spans="1:42" s="127" customFormat="1">
      <c r="C651" s="128"/>
      <c r="D651" s="127" t="s">
        <v>750</v>
      </c>
      <c r="E651" s="129"/>
      <c r="F651" s="127" t="s">
        <v>55</v>
      </c>
      <c r="G651" s="129"/>
      <c r="H651" s="129"/>
      <c r="I651" s="129"/>
      <c r="J651" s="129"/>
      <c r="K651" s="129"/>
      <c r="L651" s="129"/>
      <c r="M651" s="129"/>
      <c r="N651" s="155">
        <f>AI651</f>
        <v>0.53519967536282975</v>
      </c>
      <c r="O651" s="155">
        <f>AN651-AI651</f>
        <v>0.27779775884779601</v>
      </c>
      <c r="P651" s="129"/>
      <c r="Q651" s="129"/>
      <c r="R651" s="129"/>
      <c r="S651" s="129"/>
      <c r="T651" s="129"/>
      <c r="U651" s="129"/>
      <c r="V651" s="155">
        <f>AK651-AI651</f>
        <v>0.27553834408503708</v>
      </c>
      <c r="W651" s="129"/>
      <c r="X651" s="129"/>
      <c r="Y651" s="129"/>
      <c r="Z651" s="129"/>
      <c r="AA651" s="129"/>
      <c r="AB651" s="129"/>
      <c r="AC651" s="129"/>
      <c r="AE651" s="129"/>
      <c r="AF651" s="129"/>
      <c r="AG651" s="129"/>
      <c r="AH651" s="144">
        <v>-1</v>
      </c>
      <c r="AI651" s="135">
        <v>0.53519967536282975</v>
      </c>
      <c r="AJ651" s="135">
        <v>0.25645153127124404</v>
      </c>
      <c r="AK651" s="135">
        <v>0.81073801944786683</v>
      </c>
      <c r="AL651" s="135">
        <v>0.18926198055212992</v>
      </c>
      <c r="AM651" s="135">
        <v>0.26590328475247371</v>
      </c>
      <c r="AN651" s="135">
        <v>0.81299743421062576</v>
      </c>
      <c r="AO651" s="135">
        <v>0.18700256578937552</v>
      </c>
      <c r="AP651" s="136">
        <v>-1</v>
      </c>
    </row>
    <row r="652" spans="1:42" s="127" customFormat="1">
      <c r="C652" s="128"/>
      <c r="D652" s="127" t="s">
        <v>750</v>
      </c>
      <c r="E652" s="129"/>
      <c r="F652" s="127" t="s">
        <v>56</v>
      </c>
      <c r="G652" s="129"/>
      <c r="H652" s="129"/>
      <c r="I652" s="129"/>
      <c r="J652" s="129"/>
      <c r="K652" s="129"/>
      <c r="L652" s="129"/>
      <c r="M652" s="129"/>
      <c r="N652" s="155">
        <f>N651</f>
        <v>0.53519967536282975</v>
      </c>
      <c r="O652" s="155">
        <f t="shared" ref="O652:V652" si="73">O651</f>
        <v>0.27779775884779601</v>
      </c>
      <c r="P652" s="155">
        <f t="shared" si="73"/>
        <v>0</v>
      </c>
      <c r="Q652" s="155">
        <f t="shared" si="73"/>
        <v>0</v>
      </c>
      <c r="R652" s="155">
        <f t="shared" si="73"/>
        <v>0</v>
      </c>
      <c r="S652" s="155">
        <f t="shared" si="73"/>
        <v>0</v>
      </c>
      <c r="T652" s="155">
        <f t="shared" si="73"/>
        <v>0</v>
      </c>
      <c r="U652" s="155">
        <f t="shared" si="73"/>
        <v>0</v>
      </c>
      <c r="V652" s="155">
        <f t="shared" si="73"/>
        <v>0.27553834408503708</v>
      </c>
      <c r="W652" s="155">
        <f>O652</f>
        <v>0.27779775884779601</v>
      </c>
      <c r="X652" s="129"/>
      <c r="Y652" s="129"/>
      <c r="Z652" s="129"/>
      <c r="AA652" s="129"/>
      <c r="AB652" s="129"/>
      <c r="AC652" s="129"/>
      <c r="AE652" s="129"/>
      <c r="AF652" s="129"/>
      <c r="AG652" s="129"/>
      <c r="AH652" s="144"/>
      <c r="AI652" s="135"/>
      <c r="AJ652" s="135"/>
      <c r="AK652" s="135"/>
      <c r="AL652" s="135"/>
      <c r="AM652" s="135"/>
      <c r="AN652" s="135"/>
      <c r="AO652" s="135"/>
      <c r="AP652" s="136"/>
    </row>
    <row r="653" spans="1:42">
      <c r="A653" s="109" t="s">
        <v>72</v>
      </c>
      <c r="B653" s="109">
        <v>2010</v>
      </c>
      <c r="C653" s="109" t="s">
        <v>73</v>
      </c>
      <c r="D653" s="109" t="s">
        <v>751</v>
      </c>
      <c r="E653" s="108" t="s">
        <v>46</v>
      </c>
      <c r="F653" s="108"/>
      <c r="G653" s="117" t="s">
        <v>46</v>
      </c>
      <c r="H653" s="117" t="s">
        <v>46</v>
      </c>
      <c r="I653" s="117" t="s">
        <v>46</v>
      </c>
      <c r="J653" s="117" t="s">
        <v>46</v>
      </c>
      <c r="K653" s="117" t="s">
        <v>46</v>
      </c>
      <c r="L653" s="108" t="s">
        <v>46</v>
      </c>
      <c r="M653" s="108" t="s">
        <v>46</v>
      </c>
      <c r="N653" s="108" t="s">
        <v>46</v>
      </c>
      <c r="O653" s="109">
        <v>65</v>
      </c>
      <c r="P653" s="108" t="s">
        <v>46</v>
      </c>
      <c r="Q653" s="108" t="s">
        <v>46</v>
      </c>
      <c r="R653" s="108" t="s">
        <v>46</v>
      </c>
      <c r="S653" s="108" t="s">
        <v>46</v>
      </c>
      <c r="T653" s="108" t="s">
        <v>46</v>
      </c>
      <c r="U653" s="109">
        <v>65</v>
      </c>
      <c r="V653" s="108" t="s">
        <v>46</v>
      </c>
      <c r="W653" s="108" t="s">
        <v>46</v>
      </c>
      <c r="X653" s="108" t="s">
        <v>46</v>
      </c>
      <c r="Y653" s="108" t="s">
        <v>46</v>
      </c>
      <c r="Z653" s="108" t="s">
        <v>46</v>
      </c>
      <c r="AA653" s="108" t="s">
        <v>46</v>
      </c>
      <c r="AB653" s="108" t="s">
        <v>46</v>
      </c>
      <c r="AC653" s="108" t="s">
        <v>46</v>
      </c>
      <c r="AD653" s="108" t="s">
        <v>46</v>
      </c>
      <c r="AE653" s="108" t="s">
        <v>46</v>
      </c>
      <c r="AF653" s="108" t="s">
        <v>46</v>
      </c>
      <c r="AG653" s="108" t="s">
        <v>46</v>
      </c>
    </row>
    <row r="654" spans="1:42">
      <c r="A654" s="109" t="s">
        <v>70</v>
      </c>
      <c r="B654" s="109">
        <v>2021</v>
      </c>
      <c r="C654" s="110" t="s">
        <v>71</v>
      </c>
      <c r="D654" s="109" t="s">
        <v>751</v>
      </c>
      <c r="E654" s="108" t="s">
        <v>46</v>
      </c>
      <c r="F654" s="108"/>
      <c r="G654" s="108" t="s">
        <v>46</v>
      </c>
      <c r="H654" s="108" t="s">
        <v>46</v>
      </c>
      <c r="I654" s="108" t="s">
        <v>46</v>
      </c>
      <c r="J654" s="108" t="s">
        <v>46</v>
      </c>
      <c r="K654" s="108" t="s">
        <v>46</v>
      </c>
      <c r="L654" s="108" t="s">
        <v>46</v>
      </c>
      <c r="M654" s="108" t="s">
        <v>46</v>
      </c>
      <c r="N654" s="108" t="s">
        <v>46</v>
      </c>
      <c r="O654" s="108" t="s">
        <v>46</v>
      </c>
      <c r="P654" s="108" t="s">
        <v>46</v>
      </c>
      <c r="Q654" s="108" t="s">
        <v>46</v>
      </c>
      <c r="R654" s="108" t="s">
        <v>46</v>
      </c>
      <c r="S654" s="108" t="s">
        <v>46</v>
      </c>
      <c r="T654" s="108" t="s">
        <v>46</v>
      </c>
      <c r="U654" s="108" t="s">
        <v>46</v>
      </c>
      <c r="V654" s="108" t="s">
        <v>46</v>
      </c>
      <c r="W654" s="108" t="s">
        <v>46</v>
      </c>
      <c r="X654" s="108" t="s">
        <v>46</v>
      </c>
      <c r="Y654" s="108" t="s">
        <v>46</v>
      </c>
      <c r="Z654" s="108" t="s">
        <v>46</v>
      </c>
      <c r="AA654" s="108" t="s">
        <v>46</v>
      </c>
      <c r="AB654" s="109">
        <v>70</v>
      </c>
      <c r="AC654" s="108" t="s">
        <v>46</v>
      </c>
      <c r="AD654" s="108" t="s">
        <v>46</v>
      </c>
      <c r="AE654" s="108" t="s">
        <v>46</v>
      </c>
      <c r="AF654" s="108" t="s">
        <v>46</v>
      </c>
      <c r="AG654" s="108" t="s">
        <v>46</v>
      </c>
    </row>
    <row r="655" spans="1:42">
      <c r="A655" s="109" t="s">
        <v>241</v>
      </c>
      <c r="B655" s="109">
        <v>2013</v>
      </c>
      <c r="C655" s="110" t="s">
        <v>242</v>
      </c>
      <c r="D655" s="109" t="s">
        <v>751</v>
      </c>
      <c r="E655" s="109" t="s">
        <v>63</v>
      </c>
      <c r="G655" s="117" t="s">
        <v>46</v>
      </c>
      <c r="H655" s="117" t="s">
        <v>46</v>
      </c>
      <c r="I655" s="117" t="s">
        <v>46</v>
      </c>
      <c r="J655" s="117" t="s">
        <v>46</v>
      </c>
      <c r="K655" s="117" t="s">
        <v>46</v>
      </c>
      <c r="L655" s="108" t="s">
        <v>46</v>
      </c>
      <c r="M655" s="108" t="s">
        <v>46</v>
      </c>
      <c r="N655" s="132">
        <v>-17</v>
      </c>
      <c r="O655" s="108" t="s">
        <v>46</v>
      </c>
      <c r="P655" s="108" t="s">
        <v>46</v>
      </c>
      <c r="Q655" s="108" t="s">
        <v>46</v>
      </c>
      <c r="R655" s="108" t="s">
        <v>46</v>
      </c>
      <c r="S655" s="109">
        <v>-17</v>
      </c>
      <c r="T655" s="108" t="s">
        <v>46</v>
      </c>
      <c r="U655" s="108" t="s">
        <v>46</v>
      </c>
      <c r="V655" s="108" t="s">
        <v>46</v>
      </c>
      <c r="W655" s="108" t="s">
        <v>46</v>
      </c>
      <c r="X655" s="108" t="s">
        <v>46</v>
      </c>
      <c r="Y655" s="108" t="s">
        <v>46</v>
      </c>
      <c r="Z655" s="108" t="s">
        <v>46</v>
      </c>
      <c r="AA655" s="108" t="s">
        <v>46</v>
      </c>
      <c r="AB655" s="108" t="s">
        <v>46</v>
      </c>
      <c r="AC655" s="108" t="s">
        <v>46</v>
      </c>
      <c r="AD655" s="108" t="s">
        <v>46</v>
      </c>
      <c r="AE655" s="108" t="s">
        <v>46</v>
      </c>
      <c r="AF655" s="108" t="s">
        <v>46</v>
      </c>
      <c r="AG655" s="108" t="s">
        <v>46</v>
      </c>
    </row>
    <row r="656" spans="1:42">
      <c r="A656" s="109" t="s">
        <v>241</v>
      </c>
      <c r="B656" s="109">
        <v>2013</v>
      </c>
      <c r="C656" s="110" t="s">
        <v>242</v>
      </c>
      <c r="D656" s="109" t="s">
        <v>751</v>
      </c>
      <c r="E656" s="109" t="s">
        <v>63</v>
      </c>
      <c r="G656" s="117" t="s">
        <v>46</v>
      </c>
      <c r="H656" s="117" t="s">
        <v>46</v>
      </c>
      <c r="I656" s="117" t="s">
        <v>46</v>
      </c>
      <c r="J656" s="117" t="s">
        <v>46</v>
      </c>
      <c r="K656" s="117" t="s">
        <v>46</v>
      </c>
      <c r="L656" s="108" t="s">
        <v>46</v>
      </c>
      <c r="M656" s="108" t="s">
        <v>46</v>
      </c>
      <c r="N656" s="108" t="s">
        <v>46</v>
      </c>
      <c r="O656" s="108" t="s">
        <v>46</v>
      </c>
      <c r="P656" s="108" t="s">
        <v>46</v>
      </c>
      <c r="Q656" s="108" t="s">
        <v>46</v>
      </c>
      <c r="R656" s="108" t="s">
        <v>46</v>
      </c>
      <c r="S656" s="108" t="s">
        <v>46</v>
      </c>
      <c r="T656" s="108" t="s">
        <v>46</v>
      </c>
      <c r="U656" s="108" t="s">
        <v>46</v>
      </c>
      <c r="V656" s="108" t="s">
        <v>46</v>
      </c>
      <c r="W656" s="109">
        <v>0</v>
      </c>
      <c r="X656" s="108" t="s">
        <v>46</v>
      </c>
      <c r="Y656" s="108" t="s">
        <v>46</v>
      </c>
      <c r="Z656" s="108" t="s">
        <v>46</v>
      </c>
      <c r="AA656" s="108" t="s">
        <v>46</v>
      </c>
      <c r="AB656" s="108" t="s">
        <v>46</v>
      </c>
      <c r="AC656" s="108" t="s">
        <v>46</v>
      </c>
      <c r="AD656" s="108" t="s">
        <v>46</v>
      </c>
      <c r="AE656" s="108" t="s">
        <v>46</v>
      </c>
      <c r="AF656" s="108" t="s">
        <v>46</v>
      </c>
      <c r="AG656" s="108" t="s">
        <v>46</v>
      </c>
    </row>
    <row r="657" spans="1:42">
      <c r="A657" s="109" t="s">
        <v>241</v>
      </c>
      <c r="B657" s="109">
        <v>2013</v>
      </c>
      <c r="C657" s="110" t="s">
        <v>242</v>
      </c>
      <c r="D657" s="109" t="s">
        <v>751</v>
      </c>
      <c r="E657" s="109" t="s">
        <v>63</v>
      </c>
      <c r="G657" s="117" t="s">
        <v>46</v>
      </c>
      <c r="H657" s="117" t="s">
        <v>46</v>
      </c>
      <c r="I657" s="117" t="s">
        <v>46</v>
      </c>
      <c r="J657" s="117" t="s">
        <v>46</v>
      </c>
      <c r="K657" s="117" t="s">
        <v>46</v>
      </c>
      <c r="L657" s="108" t="s">
        <v>46</v>
      </c>
      <c r="M657" s="108" t="s">
        <v>46</v>
      </c>
      <c r="N657" s="108" t="s">
        <v>46</v>
      </c>
      <c r="O657" s="108" t="s">
        <v>46</v>
      </c>
      <c r="P657" s="108" t="s">
        <v>46</v>
      </c>
      <c r="Q657" s="108" t="s">
        <v>46</v>
      </c>
      <c r="R657" s="108" t="s">
        <v>46</v>
      </c>
      <c r="S657" s="108" t="s">
        <v>46</v>
      </c>
      <c r="T657" s="108" t="s">
        <v>46</v>
      </c>
      <c r="U657" s="108" t="s">
        <v>46</v>
      </c>
      <c r="V657" s="108" t="s">
        <v>46</v>
      </c>
      <c r="W657" s="109">
        <v>15</v>
      </c>
      <c r="X657" s="108" t="s">
        <v>46</v>
      </c>
      <c r="Y657" s="108" t="s">
        <v>46</v>
      </c>
      <c r="Z657" s="108" t="s">
        <v>46</v>
      </c>
      <c r="AA657" s="108" t="s">
        <v>46</v>
      </c>
      <c r="AB657" s="108" t="s">
        <v>46</v>
      </c>
      <c r="AC657" s="108" t="s">
        <v>46</v>
      </c>
      <c r="AD657" s="108" t="s">
        <v>46</v>
      </c>
      <c r="AE657" s="108" t="s">
        <v>46</v>
      </c>
      <c r="AF657" s="108" t="s">
        <v>46</v>
      </c>
      <c r="AG657" s="108" t="s">
        <v>46</v>
      </c>
    </row>
    <row r="658" spans="1:42">
      <c r="A658" s="109" t="s">
        <v>67</v>
      </c>
      <c r="B658" s="109">
        <v>2008</v>
      </c>
      <c r="C658" s="110" t="s">
        <v>68</v>
      </c>
      <c r="D658" s="109" t="s">
        <v>751</v>
      </c>
      <c r="E658" s="108" t="s">
        <v>46</v>
      </c>
      <c r="F658" s="108"/>
      <c r="G658" s="117" t="s">
        <v>46</v>
      </c>
      <c r="H658" s="117" t="s">
        <v>46</v>
      </c>
      <c r="I658" s="117" t="s">
        <v>46</v>
      </c>
      <c r="J658" s="117" t="s">
        <v>46</v>
      </c>
      <c r="K658" s="117" t="s">
        <v>46</v>
      </c>
      <c r="L658" s="108" t="s">
        <v>46</v>
      </c>
      <c r="M658" s="108" t="s">
        <v>46</v>
      </c>
      <c r="N658" s="108" t="s">
        <v>46</v>
      </c>
      <c r="O658" s="108" t="s">
        <v>46</v>
      </c>
      <c r="P658" s="108" t="s">
        <v>46</v>
      </c>
      <c r="Q658" s="108" t="s">
        <v>46</v>
      </c>
      <c r="R658" s="108" t="s">
        <v>46</v>
      </c>
      <c r="S658" s="108" t="s">
        <v>46</v>
      </c>
      <c r="T658" s="108" t="s">
        <v>46</v>
      </c>
      <c r="U658" s="108" t="s">
        <v>46</v>
      </c>
      <c r="V658" s="108" t="s">
        <v>46</v>
      </c>
      <c r="W658" s="108" t="s">
        <v>46</v>
      </c>
      <c r="X658" s="108" t="s">
        <v>46</v>
      </c>
      <c r="Y658" s="108" t="s">
        <v>46</v>
      </c>
      <c r="Z658" s="108" t="s">
        <v>46</v>
      </c>
      <c r="AA658" s="108" t="s">
        <v>46</v>
      </c>
      <c r="AB658" s="108" t="s">
        <v>46</v>
      </c>
      <c r="AC658" s="109">
        <v>100</v>
      </c>
      <c r="AD658" s="108" t="s">
        <v>46</v>
      </c>
      <c r="AE658" s="108" t="s">
        <v>46</v>
      </c>
      <c r="AF658" s="108" t="s">
        <v>46</v>
      </c>
      <c r="AG658" s="108" t="s">
        <v>46</v>
      </c>
    </row>
    <row r="659" spans="1:42">
      <c r="A659" s="109" t="s">
        <v>67</v>
      </c>
      <c r="B659" s="109">
        <v>2008</v>
      </c>
      <c r="C659" s="110" t="s">
        <v>68</v>
      </c>
      <c r="D659" s="109" t="s">
        <v>751</v>
      </c>
      <c r="E659" s="108" t="s">
        <v>46</v>
      </c>
      <c r="F659" s="108"/>
      <c r="G659" s="117" t="s">
        <v>46</v>
      </c>
      <c r="H659" s="117" t="s">
        <v>46</v>
      </c>
      <c r="I659" s="117" t="s">
        <v>46</v>
      </c>
      <c r="J659" s="117" t="s">
        <v>46</v>
      </c>
      <c r="K659" s="117" t="s">
        <v>46</v>
      </c>
      <c r="L659" s="108" t="s">
        <v>46</v>
      </c>
      <c r="M659" s="108" t="s">
        <v>46</v>
      </c>
      <c r="N659" s="108" t="s">
        <v>46</v>
      </c>
      <c r="O659" s="108" t="s">
        <v>46</v>
      </c>
      <c r="P659" s="108" t="s">
        <v>46</v>
      </c>
      <c r="Q659" s="108" t="s">
        <v>46</v>
      </c>
      <c r="R659" s="108" t="s">
        <v>46</v>
      </c>
      <c r="S659" s="108" t="s">
        <v>46</v>
      </c>
      <c r="T659" s="108" t="s">
        <v>46</v>
      </c>
      <c r="U659" s="108" t="s">
        <v>46</v>
      </c>
      <c r="V659" s="108" t="s">
        <v>46</v>
      </c>
      <c r="W659" s="108" t="s">
        <v>46</v>
      </c>
      <c r="X659" s="108" t="s">
        <v>46</v>
      </c>
      <c r="Y659" s="108" t="s">
        <v>46</v>
      </c>
      <c r="Z659" s="108" t="s">
        <v>46</v>
      </c>
      <c r="AA659" s="108" t="s">
        <v>46</v>
      </c>
      <c r="AB659" s="108" t="s">
        <v>46</v>
      </c>
      <c r="AC659" s="108" t="s">
        <v>46</v>
      </c>
      <c r="AD659" s="109">
        <v>70</v>
      </c>
      <c r="AE659" s="108" t="s">
        <v>46</v>
      </c>
      <c r="AF659" s="108" t="s">
        <v>46</v>
      </c>
      <c r="AG659" s="108" t="s">
        <v>46</v>
      </c>
    </row>
    <row r="660" spans="1:42">
      <c r="A660" s="108" t="s">
        <v>199</v>
      </c>
      <c r="B660" s="108">
        <v>2010</v>
      </c>
      <c r="C660" s="108" t="s">
        <v>200</v>
      </c>
      <c r="D660" s="108" t="s">
        <v>751</v>
      </c>
      <c r="E660" s="108" t="s">
        <v>60</v>
      </c>
      <c r="F660" s="108"/>
      <c r="G660" s="117" t="s">
        <v>83</v>
      </c>
      <c r="H660" s="117" t="s">
        <v>83</v>
      </c>
      <c r="I660" s="117" t="s">
        <v>83</v>
      </c>
      <c r="J660" s="117" t="s">
        <v>83</v>
      </c>
      <c r="K660" s="117" t="s">
        <v>83</v>
      </c>
      <c r="L660" s="108" t="s">
        <v>83</v>
      </c>
      <c r="M660" s="108" t="s">
        <v>83</v>
      </c>
      <c r="N660" s="108" t="s">
        <v>83</v>
      </c>
      <c r="O660" s="108" t="s">
        <v>83</v>
      </c>
      <c r="P660" s="108" t="s">
        <v>202</v>
      </c>
      <c r="Q660" s="108" t="s">
        <v>83</v>
      </c>
      <c r="R660" s="108" t="s">
        <v>83</v>
      </c>
      <c r="S660" s="108" t="s">
        <v>83</v>
      </c>
      <c r="T660" s="108" t="s">
        <v>83</v>
      </c>
      <c r="U660" s="108" t="s">
        <v>83</v>
      </c>
      <c r="V660" s="108" t="s">
        <v>83</v>
      </c>
      <c r="W660" s="108" t="s">
        <v>83</v>
      </c>
      <c r="X660" s="108" t="s">
        <v>83</v>
      </c>
      <c r="Y660" s="108" t="s">
        <v>83</v>
      </c>
      <c r="Z660" s="108" t="s">
        <v>83</v>
      </c>
      <c r="AA660" s="108" t="s">
        <v>83</v>
      </c>
      <c r="AB660" s="108" t="s">
        <v>83</v>
      </c>
      <c r="AC660" s="108" t="s">
        <v>83</v>
      </c>
      <c r="AD660" s="108" t="s">
        <v>83</v>
      </c>
      <c r="AE660" s="108" t="s">
        <v>83</v>
      </c>
      <c r="AF660" s="108" t="s">
        <v>83</v>
      </c>
      <c r="AG660" s="108" t="s">
        <v>202</v>
      </c>
    </row>
    <row r="661" spans="1:42" s="127" customFormat="1">
      <c r="A661" s="129"/>
      <c r="B661" s="129"/>
      <c r="C661" s="129"/>
      <c r="D661" s="129" t="s">
        <v>751</v>
      </c>
      <c r="E661" s="129"/>
      <c r="F661" s="127" t="s">
        <v>52</v>
      </c>
      <c r="G661" s="129"/>
      <c r="H661" s="129"/>
      <c r="I661" s="129"/>
      <c r="J661" s="129"/>
      <c r="K661" s="129"/>
      <c r="L661" s="129"/>
      <c r="M661" s="129"/>
      <c r="N661" s="129">
        <f>AVERAGE(N653:N660)</f>
        <v>-17</v>
      </c>
      <c r="O661" s="129">
        <f t="shared" ref="O661:AG661" si="74">AVERAGE(O653:O660)</f>
        <v>65</v>
      </c>
      <c r="P661" s="129" t="e">
        <f t="shared" si="74"/>
        <v>#DIV/0!</v>
      </c>
      <c r="Q661" s="129" t="e">
        <f t="shared" si="74"/>
        <v>#DIV/0!</v>
      </c>
      <c r="R661" s="129" t="e">
        <f t="shared" si="74"/>
        <v>#DIV/0!</v>
      </c>
      <c r="S661" s="129">
        <f t="shared" si="74"/>
        <v>-17</v>
      </c>
      <c r="T661" s="129" t="e">
        <f t="shared" si="74"/>
        <v>#DIV/0!</v>
      </c>
      <c r="U661" s="129">
        <f t="shared" si="74"/>
        <v>65</v>
      </c>
      <c r="V661" s="129" t="e">
        <f t="shared" si="74"/>
        <v>#DIV/0!</v>
      </c>
      <c r="W661" s="129">
        <f t="shared" si="74"/>
        <v>7.5</v>
      </c>
      <c r="X661" s="129" t="e">
        <f t="shared" si="74"/>
        <v>#DIV/0!</v>
      </c>
      <c r="Y661" s="129" t="e">
        <f t="shared" si="74"/>
        <v>#DIV/0!</v>
      </c>
      <c r="Z661" s="129" t="e">
        <f t="shared" si="74"/>
        <v>#DIV/0!</v>
      </c>
      <c r="AA661" s="129" t="e">
        <f t="shared" si="74"/>
        <v>#DIV/0!</v>
      </c>
      <c r="AB661" s="129">
        <f t="shared" si="74"/>
        <v>70</v>
      </c>
      <c r="AC661" s="129">
        <f t="shared" si="74"/>
        <v>100</v>
      </c>
      <c r="AD661" s="129">
        <f t="shared" si="74"/>
        <v>70</v>
      </c>
      <c r="AE661" s="129" t="e">
        <f t="shared" si="74"/>
        <v>#DIV/0!</v>
      </c>
      <c r="AF661" s="129" t="e">
        <f t="shared" si="74"/>
        <v>#DIV/0!</v>
      </c>
      <c r="AG661" s="129" t="e">
        <f t="shared" si="74"/>
        <v>#DIV/0!</v>
      </c>
    </row>
    <row r="662" spans="1:42" s="127" customFormat="1">
      <c r="A662" s="129"/>
      <c r="B662" s="129"/>
      <c r="C662" s="129"/>
      <c r="D662" s="129" t="s">
        <v>751</v>
      </c>
      <c r="E662" s="129"/>
      <c r="F662" s="127" t="s">
        <v>53</v>
      </c>
      <c r="G662" s="129"/>
      <c r="H662" s="129"/>
      <c r="I662" s="129"/>
      <c r="J662" s="129"/>
      <c r="K662" s="129"/>
      <c r="L662" s="129"/>
      <c r="M662" s="129"/>
      <c r="N662" s="129" t="e">
        <f>STDEV((N653:N660))</f>
        <v>#DIV/0!</v>
      </c>
      <c r="O662" s="129" t="e">
        <f t="shared" ref="O662:AG662" si="75">STDEV((O653:O660))</f>
        <v>#DIV/0!</v>
      </c>
      <c r="P662" s="129" t="e">
        <f t="shared" si="75"/>
        <v>#DIV/0!</v>
      </c>
      <c r="Q662" s="129" t="e">
        <f t="shared" si="75"/>
        <v>#DIV/0!</v>
      </c>
      <c r="R662" s="129" t="e">
        <f t="shared" si="75"/>
        <v>#DIV/0!</v>
      </c>
      <c r="S662" s="129" t="e">
        <f t="shared" si="75"/>
        <v>#DIV/0!</v>
      </c>
      <c r="T662" s="129" t="e">
        <f t="shared" si="75"/>
        <v>#DIV/0!</v>
      </c>
      <c r="U662" s="129" t="e">
        <f t="shared" si="75"/>
        <v>#DIV/0!</v>
      </c>
      <c r="V662" s="129" t="e">
        <f t="shared" si="75"/>
        <v>#DIV/0!</v>
      </c>
      <c r="W662" s="129">
        <f t="shared" si="75"/>
        <v>10.606601717798213</v>
      </c>
      <c r="X662" s="129" t="e">
        <f t="shared" si="75"/>
        <v>#DIV/0!</v>
      </c>
      <c r="Y662" s="129" t="e">
        <f t="shared" si="75"/>
        <v>#DIV/0!</v>
      </c>
      <c r="Z662" s="129" t="e">
        <f t="shared" si="75"/>
        <v>#DIV/0!</v>
      </c>
      <c r="AA662" s="129" t="e">
        <f t="shared" si="75"/>
        <v>#DIV/0!</v>
      </c>
      <c r="AB662" s="129" t="e">
        <f t="shared" si="75"/>
        <v>#DIV/0!</v>
      </c>
      <c r="AC662" s="129" t="e">
        <f t="shared" si="75"/>
        <v>#DIV/0!</v>
      </c>
      <c r="AD662" s="129" t="e">
        <f t="shared" si="75"/>
        <v>#DIV/0!</v>
      </c>
      <c r="AE662" s="129" t="e">
        <f t="shared" si="75"/>
        <v>#DIV/0!</v>
      </c>
      <c r="AF662" s="129" t="e">
        <f t="shared" si="75"/>
        <v>#DIV/0!</v>
      </c>
      <c r="AG662" s="129" t="e">
        <f t="shared" si="75"/>
        <v>#DIV/0!</v>
      </c>
    </row>
    <row r="663" spans="1:42" s="127" customFormat="1">
      <c r="A663" s="129"/>
      <c r="B663" s="129"/>
      <c r="C663" s="129"/>
      <c r="D663" s="129" t="s">
        <v>751</v>
      </c>
      <c r="E663" s="129"/>
      <c r="F663" s="127" t="s">
        <v>55</v>
      </c>
      <c r="G663" s="129"/>
      <c r="H663" s="129"/>
      <c r="I663" s="129"/>
      <c r="J663" s="129"/>
      <c r="K663" s="129"/>
      <c r="L663" s="129"/>
      <c r="M663" s="129"/>
      <c r="N663" s="155">
        <f>AI663</f>
        <v>1.0652886637567751E-2</v>
      </c>
      <c r="O663" s="155">
        <f>AN663-AI663</f>
        <v>5.9193607339369739E-3</v>
      </c>
      <c r="P663" s="129"/>
      <c r="Q663" s="129"/>
      <c r="R663" s="129"/>
      <c r="S663" s="129"/>
      <c r="T663" s="129"/>
      <c r="U663" s="129"/>
      <c r="V663" s="155">
        <f>AK663-AI663</f>
        <v>5.6343230137521471E-3</v>
      </c>
      <c r="W663" s="129"/>
      <c r="X663" s="129"/>
      <c r="Y663" s="129"/>
      <c r="Z663" s="129"/>
      <c r="AA663" s="129"/>
      <c r="AB663" s="129"/>
      <c r="AC663" s="129"/>
      <c r="AD663" s="129"/>
      <c r="AE663" s="129"/>
      <c r="AF663" s="129"/>
      <c r="AG663" s="129"/>
      <c r="AH663" s="144">
        <v>7305.813315251643</v>
      </c>
      <c r="AI663" s="135">
        <v>1.0652886637567751E-2</v>
      </c>
      <c r="AJ663" s="135">
        <v>5.6305262724616759E-3</v>
      </c>
      <c r="AK663" s="135">
        <v>1.6287209651319898E-2</v>
      </c>
      <c r="AL663" s="135">
        <v>0.98371279034867631</v>
      </c>
      <c r="AM663" s="135">
        <v>5.9170962947654839E-3</v>
      </c>
      <c r="AN663" s="135">
        <v>1.6572247371504725E-2</v>
      </c>
      <c r="AO663" s="135">
        <v>0.98342775262849502</v>
      </c>
      <c r="AP663" s="136">
        <v>-1</v>
      </c>
    </row>
    <row r="664" spans="1:42" s="127" customFormat="1">
      <c r="A664" s="129"/>
      <c r="B664" s="129"/>
      <c r="C664" s="129"/>
      <c r="D664" s="129" t="s">
        <v>751</v>
      </c>
      <c r="E664" s="129"/>
      <c r="F664" s="127" t="s">
        <v>56</v>
      </c>
      <c r="G664" s="129"/>
      <c r="H664" s="129"/>
      <c r="I664" s="129"/>
      <c r="J664" s="129"/>
      <c r="K664" s="129"/>
      <c r="L664" s="129"/>
      <c r="M664" s="129"/>
      <c r="N664" s="155">
        <f>N663</f>
        <v>1.0652886637567751E-2</v>
      </c>
      <c r="O664" s="129">
        <f>O661</f>
        <v>65</v>
      </c>
      <c r="P664" s="129"/>
      <c r="Q664" s="129"/>
      <c r="R664" s="129"/>
      <c r="S664" s="129"/>
      <c r="T664" s="129"/>
      <c r="U664" s="129"/>
      <c r="V664" s="129">
        <f>O664</f>
        <v>65</v>
      </c>
      <c r="W664" s="129">
        <f>O664</f>
        <v>65</v>
      </c>
      <c r="X664" s="129"/>
      <c r="Y664" s="129"/>
      <c r="Z664" s="129"/>
      <c r="AA664" s="129"/>
      <c r="AB664" s="129"/>
      <c r="AC664" s="129"/>
      <c r="AD664" s="129"/>
      <c r="AE664" s="129"/>
      <c r="AF664" s="129"/>
      <c r="AG664" s="129"/>
      <c r="AH664" s="144"/>
      <c r="AI664" s="135"/>
      <c r="AJ664" s="135"/>
      <c r="AK664" s="135"/>
      <c r="AL664" s="135"/>
      <c r="AM664" s="135"/>
      <c r="AN664" s="135"/>
      <c r="AO664" s="135"/>
      <c r="AP664" s="136"/>
    </row>
    <row r="665" spans="1:42">
      <c r="A665" s="108" t="s">
        <v>57</v>
      </c>
      <c r="B665" s="108">
        <v>1986</v>
      </c>
      <c r="C665" s="110" t="s">
        <v>58</v>
      </c>
      <c r="D665" s="108" t="s">
        <v>4567</v>
      </c>
      <c r="E665" s="108" t="s">
        <v>60</v>
      </c>
      <c r="F665" s="108"/>
      <c r="G665" s="117" t="s">
        <v>46</v>
      </c>
      <c r="H665" s="117" t="s">
        <v>46</v>
      </c>
      <c r="I665" s="117" t="s">
        <v>46</v>
      </c>
      <c r="J665" s="117" t="s">
        <v>46</v>
      </c>
      <c r="K665" s="117" t="s">
        <v>46</v>
      </c>
      <c r="L665" s="108" t="s">
        <v>46</v>
      </c>
      <c r="M665" s="108" t="s">
        <v>46</v>
      </c>
      <c r="N665" s="108">
        <v>30</v>
      </c>
      <c r="O665" s="108">
        <v>48</v>
      </c>
      <c r="P665" s="108" t="s">
        <v>753</v>
      </c>
      <c r="Q665" s="108">
        <v>65</v>
      </c>
      <c r="R665" s="108" t="s">
        <v>46</v>
      </c>
      <c r="S665" s="108">
        <v>30</v>
      </c>
      <c r="T665" s="108" t="s">
        <v>46</v>
      </c>
      <c r="U665" s="108" t="s">
        <v>46</v>
      </c>
      <c r="V665" s="108" t="s">
        <v>46</v>
      </c>
      <c r="W665" s="108" t="s">
        <v>46</v>
      </c>
      <c r="X665" s="108" t="s">
        <v>46</v>
      </c>
      <c r="Y665" s="108">
        <v>48</v>
      </c>
      <c r="Z665" s="108">
        <v>58</v>
      </c>
      <c r="AA665" s="108">
        <v>50</v>
      </c>
      <c r="AB665" s="108" t="s">
        <v>46</v>
      </c>
      <c r="AC665" s="108" t="s">
        <v>46</v>
      </c>
      <c r="AD665" s="108" t="s">
        <v>46</v>
      </c>
      <c r="AE665" s="108" t="s">
        <v>46</v>
      </c>
      <c r="AF665" s="108" t="s">
        <v>46</v>
      </c>
      <c r="AG665" s="108" t="s">
        <v>46</v>
      </c>
    </row>
    <row r="666" spans="1:42">
      <c r="A666" s="108" t="s">
        <v>260</v>
      </c>
      <c r="B666" s="108">
        <v>1973</v>
      </c>
      <c r="C666" s="110" t="s">
        <v>261</v>
      </c>
      <c r="D666" s="108" t="s">
        <v>4567</v>
      </c>
      <c r="E666" s="108" t="s">
        <v>221</v>
      </c>
      <c r="F666" s="108"/>
      <c r="G666" s="117" t="s">
        <v>46</v>
      </c>
      <c r="H666" s="117" t="s">
        <v>46</v>
      </c>
      <c r="I666" s="117" t="s">
        <v>262</v>
      </c>
      <c r="J666" s="117" t="s">
        <v>46</v>
      </c>
      <c r="K666" s="117" t="s">
        <v>46</v>
      </c>
      <c r="L666" s="108" t="s">
        <v>46</v>
      </c>
      <c r="M666" s="108" t="s">
        <v>46</v>
      </c>
      <c r="N666" s="108" t="s">
        <v>46</v>
      </c>
      <c r="O666" s="108">
        <v>28</v>
      </c>
      <c r="P666" s="108" t="s">
        <v>46</v>
      </c>
      <c r="Q666" s="108" t="s">
        <v>46</v>
      </c>
      <c r="R666" s="108">
        <v>28</v>
      </c>
      <c r="S666" s="108" t="s">
        <v>46</v>
      </c>
      <c r="T666" s="108" t="s">
        <v>46</v>
      </c>
      <c r="U666" s="108" t="s">
        <v>46</v>
      </c>
      <c r="V666" s="108" t="s">
        <v>46</v>
      </c>
      <c r="W666" s="108" t="s">
        <v>46</v>
      </c>
      <c r="X666" s="108" t="s">
        <v>46</v>
      </c>
      <c r="Y666" s="108" t="s">
        <v>46</v>
      </c>
      <c r="Z666" s="108" t="s">
        <v>46</v>
      </c>
      <c r="AA666" s="108" t="s">
        <v>46</v>
      </c>
      <c r="AB666" s="108" t="s">
        <v>46</v>
      </c>
      <c r="AC666" s="108" t="s">
        <v>46</v>
      </c>
      <c r="AD666" s="108" t="s">
        <v>46</v>
      </c>
      <c r="AE666" s="108" t="s">
        <v>46</v>
      </c>
      <c r="AF666" s="108" t="s">
        <v>46</v>
      </c>
      <c r="AG666" s="108" t="s">
        <v>46</v>
      </c>
    </row>
    <row r="667" spans="1:42">
      <c r="A667" s="108" t="s">
        <v>287</v>
      </c>
      <c r="B667" s="108">
        <v>2016</v>
      </c>
      <c r="C667" s="112" t="s">
        <v>288</v>
      </c>
      <c r="D667" s="108" t="s">
        <v>4567</v>
      </c>
      <c r="E667" s="108" t="s">
        <v>221</v>
      </c>
      <c r="F667" s="108"/>
      <c r="G667" s="117" t="s">
        <v>46</v>
      </c>
      <c r="H667" s="117" t="s">
        <v>46</v>
      </c>
      <c r="I667" s="117" t="s">
        <v>46</v>
      </c>
      <c r="J667" s="117" t="s">
        <v>46</v>
      </c>
      <c r="K667" s="117" t="s">
        <v>46</v>
      </c>
      <c r="L667" s="108" t="s">
        <v>46</v>
      </c>
      <c r="M667" s="108">
        <v>23</v>
      </c>
      <c r="N667" s="108" t="s">
        <v>46</v>
      </c>
      <c r="O667" s="108" t="s">
        <v>46</v>
      </c>
      <c r="P667" s="108" t="s">
        <v>46</v>
      </c>
      <c r="Q667" s="108" t="s">
        <v>46</v>
      </c>
      <c r="R667" s="108" t="s">
        <v>46</v>
      </c>
      <c r="S667" s="108" t="s">
        <v>46</v>
      </c>
      <c r="T667" s="108" t="s">
        <v>46</v>
      </c>
      <c r="U667" s="108" t="s">
        <v>46</v>
      </c>
      <c r="V667" s="108" t="s">
        <v>46</v>
      </c>
      <c r="W667" s="108" t="s">
        <v>46</v>
      </c>
      <c r="X667" s="108" t="s">
        <v>46</v>
      </c>
      <c r="Y667" s="108" t="s">
        <v>46</v>
      </c>
      <c r="Z667" s="108" t="s">
        <v>46</v>
      </c>
      <c r="AA667" s="108" t="s">
        <v>46</v>
      </c>
      <c r="AB667" s="108" t="s">
        <v>46</v>
      </c>
      <c r="AC667" s="108" t="s">
        <v>46</v>
      </c>
      <c r="AD667" s="108" t="s">
        <v>46</v>
      </c>
      <c r="AE667" s="108" t="s">
        <v>46</v>
      </c>
      <c r="AF667" s="108" t="s">
        <v>46</v>
      </c>
      <c r="AG667" s="108" t="s">
        <v>46</v>
      </c>
    </row>
    <row r="668" spans="1:42" ht="13.4" customHeight="1">
      <c r="A668" s="108" t="s">
        <v>270</v>
      </c>
      <c r="B668" s="108">
        <v>2003</v>
      </c>
      <c r="C668" s="112" t="s">
        <v>271</v>
      </c>
      <c r="D668" s="108" t="s">
        <v>4567</v>
      </c>
      <c r="E668" s="108" t="s">
        <v>221</v>
      </c>
      <c r="F668" s="108"/>
      <c r="G668" s="117" t="s">
        <v>46</v>
      </c>
      <c r="H668" s="117" t="s">
        <v>46</v>
      </c>
      <c r="I668" s="117" t="s">
        <v>46</v>
      </c>
      <c r="J668" s="117" t="s">
        <v>46</v>
      </c>
      <c r="K668" s="117" t="s">
        <v>46</v>
      </c>
      <c r="L668" s="108" t="s">
        <v>46</v>
      </c>
      <c r="M668" s="108">
        <v>23</v>
      </c>
      <c r="N668" s="108" t="s">
        <v>46</v>
      </c>
      <c r="O668" s="108" t="s">
        <v>46</v>
      </c>
      <c r="P668" s="108" t="s">
        <v>46</v>
      </c>
      <c r="Q668" s="108" t="s">
        <v>46</v>
      </c>
      <c r="R668" s="108" t="s">
        <v>46</v>
      </c>
      <c r="S668" s="108" t="s">
        <v>46</v>
      </c>
      <c r="T668" s="108" t="s">
        <v>46</v>
      </c>
      <c r="U668" s="108" t="s">
        <v>46</v>
      </c>
      <c r="V668" s="108" t="s">
        <v>46</v>
      </c>
      <c r="W668" s="108" t="s">
        <v>46</v>
      </c>
      <c r="X668" s="108" t="s">
        <v>46</v>
      </c>
      <c r="Y668" s="108" t="s">
        <v>46</v>
      </c>
      <c r="Z668" s="108" t="s">
        <v>46</v>
      </c>
      <c r="AA668" s="108" t="s">
        <v>46</v>
      </c>
      <c r="AB668" s="108" t="s">
        <v>46</v>
      </c>
      <c r="AC668" s="108" t="s">
        <v>46</v>
      </c>
      <c r="AD668" s="108" t="s">
        <v>46</v>
      </c>
      <c r="AE668" s="108" t="s">
        <v>46</v>
      </c>
      <c r="AF668" s="108" t="s">
        <v>46</v>
      </c>
      <c r="AG668" s="108" t="s">
        <v>46</v>
      </c>
    </row>
    <row r="669" spans="1:42">
      <c r="A669" s="108" t="s">
        <v>289</v>
      </c>
      <c r="B669" s="108">
        <v>1975</v>
      </c>
      <c r="C669" s="110" t="s">
        <v>290</v>
      </c>
      <c r="D669" s="108" t="s">
        <v>4567</v>
      </c>
      <c r="E669" s="108" t="s">
        <v>221</v>
      </c>
      <c r="F669" s="108"/>
      <c r="G669" s="117" t="s">
        <v>46</v>
      </c>
      <c r="H669" s="117" t="s">
        <v>46</v>
      </c>
      <c r="I669" s="117" t="s">
        <v>46</v>
      </c>
      <c r="J669" s="117" t="s">
        <v>46</v>
      </c>
      <c r="K669" s="117" t="s">
        <v>46</v>
      </c>
      <c r="L669" s="108" t="s">
        <v>46</v>
      </c>
      <c r="M669" s="108">
        <v>30</v>
      </c>
      <c r="N669" s="108">
        <v>72</v>
      </c>
      <c r="O669" s="108" t="s">
        <v>754</v>
      </c>
      <c r="P669" s="108" t="s">
        <v>46</v>
      </c>
      <c r="Q669" s="108" t="s">
        <v>46</v>
      </c>
      <c r="R669" s="108" t="s">
        <v>46</v>
      </c>
      <c r="S669" s="108">
        <v>72</v>
      </c>
      <c r="T669" s="108" t="s">
        <v>46</v>
      </c>
      <c r="U669" s="108" t="s">
        <v>754</v>
      </c>
      <c r="V669" s="108" t="s">
        <v>46</v>
      </c>
      <c r="W669" s="108" t="s">
        <v>46</v>
      </c>
      <c r="X669" s="108" t="s">
        <v>46</v>
      </c>
      <c r="Y669" s="108" t="s">
        <v>46</v>
      </c>
      <c r="Z669" s="108" t="s">
        <v>46</v>
      </c>
      <c r="AA669" s="108" t="s">
        <v>46</v>
      </c>
      <c r="AB669" s="108" t="s">
        <v>46</v>
      </c>
      <c r="AC669" s="108" t="s">
        <v>46</v>
      </c>
      <c r="AD669" s="108" t="s">
        <v>46</v>
      </c>
      <c r="AE669" s="108" t="s">
        <v>46</v>
      </c>
      <c r="AF669" s="108" t="s">
        <v>46</v>
      </c>
      <c r="AG669" s="108" t="s">
        <v>46</v>
      </c>
    </row>
    <row r="670" spans="1:42">
      <c r="A670" s="108" t="s">
        <v>272</v>
      </c>
      <c r="B670" s="108">
        <v>2013</v>
      </c>
      <c r="C670" s="112" t="s">
        <v>273</v>
      </c>
      <c r="D670" s="108" t="s">
        <v>4567</v>
      </c>
      <c r="E670" s="108" t="s">
        <v>221</v>
      </c>
      <c r="F670" s="108"/>
      <c r="G670" s="117" t="s">
        <v>46</v>
      </c>
      <c r="H670" s="117" t="s">
        <v>46</v>
      </c>
      <c r="I670" s="117" t="s">
        <v>46</v>
      </c>
      <c r="J670" s="117" t="s">
        <v>46</v>
      </c>
      <c r="K670" s="117" t="s">
        <v>46</v>
      </c>
      <c r="L670" s="108" t="s">
        <v>46</v>
      </c>
      <c r="M670" s="108">
        <v>31</v>
      </c>
      <c r="N670" s="108" t="s">
        <v>46</v>
      </c>
      <c r="O670" s="108" t="s">
        <v>46</v>
      </c>
      <c r="P670" s="108" t="s">
        <v>46</v>
      </c>
      <c r="Q670" s="108" t="s">
        <v>46</v>
      </c>
      <c r="R670" s="108" t="s">
        <v>46</v>
      </c>
      <c r="S670" s="108" t="s">
        <v>46</v>
      </c>
      <c r="T670" s="108" t="s">
        <v>46</v>
      </c>
      <c r="U670" s="108" t="s">
        <v>46</v>
      </c>
      <c r="V670" s="108" t="s">
        <v>46</v>
      </c>
      <c r="W670" s="108" t="s">
        <v>46</v>
      </c>
      <c r="X670" s="108" t="s">
        <v>46</v>
      </c>
      <c r="Y670" s="108" t="s">
        <v>46</v>
      </c>
      <c r="Z670" s="108" t="s">
        <v>46</v>
      </c>
      <c r="AA670" s="108" t="s">
        <v>46</v>
      </c>
      <c r="AB670" s="108" t="s">
        <v>46</v>
      </c>
      <c r="AC670" s="108" t="s">
        <v>46</v>
      </c>
      <c r="AD670" s="108" t="s">
        <v>46</v>
      </c>
      <c r="AE670" s="108" t="s">
        <v>46</v>
      </c>
      <c r="AF670" s="108" t="s">
        <v>46</v>
      </c>
      <c r="AG670" s="108" t="s">
        <v>46</v>
      </c>
    </row>
    <row r="671" spans="1:42">
      <c r="A671" s="108" t="s">
        <v>282</v>
      </c>
      <c r="B671" s="108">
        <v>2007</v>
      </c>
      <c r="C671" s="110" t="s">
        <v>283</v>
      </c>
      <c r="D671" s="108" t="s">
        <v>4567</v>
      </c>
      <c r="E671" s="108" t="s">
        <v>221</v>
      </c>
      <c r="F671" s="108"/>
      <c r="G671" s="117" t="s">
        <v>46</v>
      </c>
      <c r="H671" s="117" t="s">
        <v>46</v>
      </c>
      <c r="I671" s="117" t="s">
        <v>46</v>
      </c>
      <c r="J671" s="117" t="s">
        <v>46</v>
      </c>
      <c r="K671" s="117" t="s">
        <v>46</v>
      </c>
      <c r="L671" s="108" t="s">
        <v>46</v>
      </c>
      <c r="M671" s="108">
        <v>40</v>
      </c>
      <c r="N671" s="108" t="s">
        <v>46</v>
      </c>
      <c r="O671" s="108" t="s">
        <v>46</v>
      </c>
      <c r="P671" s="108" t="s">
        <v>46</v>
      </c>
      <c r="Q671" s="108" t="s">
        <v>46</v>
      </c>
      <c r="R671" s="108" t="s">
        <v>46</v>
      </c>
      <c r="S671" s="108" t="s">
        <v>46</v>
      </c>
      <c r="T671" s="108" t="s">
        <v>46</v>
      </c>
      <c r="U671" s="108" t="s">
        <v>46</v>
      </c>
      <c r="V671" s="108" t="s">
        <v>46</v>
      </c>
      <c r="W671" s="108" t="s">
        <v>46</v>
      </c>
      <c r="X671" s="108" t="s">
        <v>46</v>
      </c>
      <c r="Y671" s="108" t="s">
        <v>46</v>
      </c>
      <c r="Z671" s="108" t="s">
        <v>46</v>
      </c>
      <c r="AA671" s="108" t="s">
        <v>46</v>
      </c>
      <c r="AB671" s="108" t="s">
        <v>46</v>
      </c>
      <c r="AC671" s="108" t="s">
        <v>46</v>
      </c>
      <c r="AD671" s="108" t="s">
        <v>46</v>
      </c>
      <c r="AE671" s="108" t="s">
        <v>46</v>
      </c>
      <c r="AF671" s="108" t="s">
        <v>46</v>
      </c>
      <c r="AG671" s="108" t="s">
        <v>46</v>
      </c>
    </row>
    <row r="672" spans="1:42">
      <c r="A672" s="108" t="s">
        <v>339</v>
      </c>
      <c r="B672" s="108">
        <v>2015</v>
      </c>
      <c r="C672" s="110" t="s">
        <v>340</v>
      </c>
      <c r="D672" s="108" t="s">
        <v>4567</v>
      </c>
      <c r="E672" s="108" t="s">
        <v>221</v>
      </c>
      <c r="F672" s="108"/>
      <c r="G672" s="117" t="s">
        <v>46</v>
      </c>
      <c r="H672" s="117" t="s">
        <v>46</v>
      </c>
      <c r="I672" s="117" t="s">
        <v>46</v>
      </c>
      <c r="J672" s="117" t="s">
        <v>46</v>
      </c>
      <c r="K672" s="117" t="s">
        <v>46</v>
      </c>
      <c r="L672" s="108" t="s">
        <v>46</v>
      </c>
      <c r="M672" s="108">
        <v>42</v>
      </c>
      <c r="N672" s="108" t="s">
        <v>46</v>
      </c>
      <c r="O672" s="108" t="s">
        <v>46</v>
      </c>
      <c r="P672" s="108" t="s">
        <v>46</v>
      </c>
      <c r="Q672" s="108" t="s">
        <v>46</v>
      </c>
      <c r="R672" s="108" t="s">
        <v>46</v>
      </c>
      <c r="S672" s="108" t="s">
        <v>46</v>
      </c>
      <c r="T672" s="108" t="s">
        <v>46</v>
      </c>
      <c r="U672" s="108" t="s">
        <v>46</v>
      </c>
      <c r="V672" s="108" t="s">
        <v>46</v>
      </c>
      <c r="W672" s="108" t="s">
        <v>46</v>
      </c>
      <c r="X672" s="108" t="s">
        <v>46</v>
      </c>
      <c r="Y672" s="108" t="s">
        <v>46</v>
      </c>
      <c r="Z672" s="108" t="s">
        <v>46</v>
      </c>
      <c r="AA672" s="108" t="s">
        <v>46</v>
      </c>
      <c r="AB672" s="108" t="s">
        <v>46</v>
      </c>
      <c r="AC672" s="108" t="s">
        <v>46</v>
      </c>
      <c r="AD672" s="108" t="s">
        <v>46</v>
      </c>
      <c r="AE672" s="108" t="s">
        <v>46</v>
      </c>
      <c r="AF672" s="108" t="s">
        <v>46</v>
      </c>
      <c r="AG672" s="108" t="s">
        <v>46</v>
      </c>
    </row>
    <row r="673" spans="1:33">
      <c r="A673" s="108" t="s">
        <v>278</v>
      </c>
      <c r="B673" s="108">
        <v>1990</v>
      </c>
      <c r="C673" s="112" t="s">
        <v>279</v>
      </c>
      <c r="D673" s="108" t="s">
        <v>4567</v>
      </c>
      <c r="E673" s="108" t="s">
        <v>221</v>
      </c>
      <c r="F673" s="108"/>
      <c r="G673" s="117" t="s">
        <v>46</v>
      </c>
      <c r="H673" s="117" t="s">
        <v>46</v>
      </c>
      <c r="I673" s="117" t="s">
        <v>46</v>
      </c>
      <c r="J673" s="117" t="s">
        <v>46</v>
      </c>
      <c r="K673" s="117" t="s">
        <v>46</v>
      </c>
      <c r="L673" s="108" t="s">
        <v>46</v>
      </c>
      <c r="M673" s="108">
        <v>50</v>
      </c>
      <c r="N673" s="108" t="s">
        <v>46</v>
      </c>
      <c r="O673" s="108" t="s">
        <v>46</v>
      </c>
      <c r="P673" s="108" t="s">
        <v>46</v>
      </c>
      <c r="Q673" s="108" t="s">
        <v>46</v>
      </c>
      <c r="R673" s="108" t="s">
        <v>46</v>
      </c>
      <c r="S673" s="108" t="s">
        <v>46</v>
      </c>
      <c r="T673" s="108" t="s">
        <v>46</v>
      </c>
      <c r="U673" s="108" t="s">
        <v>46</v>
      </c>
      <c r="V673" s="108" t="s">
        <v>46</v>
      </c>
      <c r="W673" s="108" t="s">
        <v>46</v>
      </c>
      <c r="X673" s="108" t="s">
        <v>46</v>
      </c>
      <c r="Y673" s="108" t="s">
        <v>46</v>
      </c>
      <c r="Z673" s="108" t="s">
        <v>46</v>
      </c>
      <c r="AA673" s="108" t="s">
        <v>46</v>
      </c>
      <c r="AB673" s="108" t="s">
        <v>46</v>
      </c>
      <c r="AC673" s="108" t="s">
        <v>46</v>
      </c>
      <c r="AD673" s="108" t="s">
        <v>46</v>
      </c>
      <c r="AE673" s="108" t="s">
        <v>46</v>
      </c>
      <c r="AF673" s="108" t="s">
        <v>46</v>
      </c>
      <c r="AG673" s="108" t="s">
        <v>46</v>
      </c>
    </row>
    <row r="674" spans="1:33">
      <c r="A674" s="108" t="s">
        <v>266</v>
      </c>
      <c r="B674" s="108">
        <v>1975</v>
      </c>
      <c r="C674" s="112" t="s">
        <v>267</v>
      </c>
      <c r="D674" s="108" t="s">
        <v>4567</v>
      </c>
      <c r="E674" s="108" t="s">
        <v>221</v>
      </c>
      <c r="F674" s="108"/>
      <c r="G674" s="117" t="s">
        <v>46</v>
      </c>
      <c r="H674" s="117" t="s">
        <v>46</v>
      </c>
      <c r="I674" s="117" t="s">
        <v>46</v>
      </c>
      <c r="J674" s="117" t="s">
        <v>46</v>
      </c>
      <c r="K674" s="117" t="s">
        <v>46</v>
      </c>
      <c r="L674" s="108" t="s">
        <v>46</v>
      </c>
      <c r="M674" s="108">
        <v>54</v>
      </c>
      <c r="N674" s="108" t="s">
        <v>46</v>
      </c>
      <c r="O674" s="108" t="s">
        <v>46</v>
      </c>
      <c r="P674" s="108" t="s">
        <v>46</v>
      </c>
      <c r="Q674" s="108" t="s">
        <v>46</v>
      </c>
      <c r="R674" s="108" t="s">
        <v>46</v>
      </c>
      <c r="S674" s="108" t="s">
        <v>46</v>
      </c>
      <c r="T674" s="108" t="s">
        <v>46</v>
      </c>
      <c r="U674" s="108" t="s">
        <v>46</v>
      </c>
      <c r="V674" s="108" t="s">
        <v>46</v>
      </c>
      <c r="W674" s="108" t="s">
        <v>46</v>
      </c>
      <c r="X674" s="108" t="s">
        <v>46</v>
      </c>
      <c r="Y674" s="108" t="s">
        <v>46</v>
      </c>
      <c r="Z674" s="108" t="s">
        <v>46</v>
      </c>
      <c r="AA674" s="108" t="s">
        <v>46</v>
      </c>
      <c r="AB674" s="108" t="s">
        <v>46</v>
      </c>
      <c r="AC674" s="108" t="s">
        <v>46</v>
      </c>
      <c r="AD674" s="108" t="s">
        <v>46</v>
      </c>
      <c r="AE674" s="108" t="s">
        <v>46</v>
      </c>
      <c r="AF674" s="108" t="s">
        <v>46</v>
      </c>
      <c r="AG674" s="108" t="s">
        <v>46</v>
      </c>
    </row>
    <row r="675" spans="1:33">
      <c r="A675" s="108" t="s">
        <v>481</v>
      </c>
      <c r="B675" s="108">
        <v>1998</v>
      </c>
      <c r="C675" s="110" t="s">
        <v>482</v>
      </c>
      <c r="D675" s="108" t="s">
        <v>4567</v>
      </c>
      <c r="E675" s="108" t="s">
        <v>221</v>
      </c>
      <c r="F675" s="108"/>
      <c r="G675" s="117" t="s">
        <v>46</v>
      </c>
      <c r="H675" s="117" t="s">
        <v>46</v>
      </c>
      <c r="I675" s="117" t="s">
        <v>46</v>
      </c>
      <c r="J675" s="117" t="s">
        <v>46</v>
      </c>
      <c r="K675" s="117" t="s">
        <v>46</v>
      </c>
      <c r="L675" s="108" t="s">
        <v>46</v>
      </c>
      <c r="M675" s="108">
        <v>60</v>
      </c>
      <c r="N675" s="108" t="s">
        <v>46</v>
      </c>
      <c r="O675" s="108" t="s">
        <v>46</v>
      </c>
      <c r="P675" s="108" t="s">
        <v>46</v>
      </c>
      <c r="Q675" s="108" t="s">
        <v>46</v>
      </c>
      <c r="R675" s="108" t="s">
        <v>46</v>
      </c>
      <c r="S675" s="108" t="s">
        <v>46</v>
      </c>
      <c r="T675" s="108" t="s">
        <v>46</v>
      </c>
      <c r="U675" s="108" t="s">
        <v>46</v>
      </c>
      <c r="V675" s="108" t="s">
        <v>46</v>
      </c>
      <c r="W675" s="108" t="s">
        <v>46</v>
      </c>
      <c r="X675" s="108" t="s">
        <v>46</v>
      </c>
      <c r="Y675" s="108" t="s">
        <v>46</v>
      </c>
      <c r="Z675" s="108" t="s">
        <v>46</v>
      </c>
      <c r="AA675" s="108" t="s">
        <v>46</v>
      </c>
      <c r="AB675" s="108" t="s">
        <v>46</v>
      </c>
      <c r="AC675" s="108" t="s">
        <v>46</v>
      </c>
      <c r="AD675" s="108" t="s">
        <v>46</v>
      </c>
      <c r="AE675" s="108" t="s">
        <v>46</v>
      </c>
      <c r="AF675" s="108" t="s">
        <v>46</v>
      </c>
      <c r="AG675" s="108" t="s">
        <v>46</v>
      </c>
    </row>
    <row r="676" spans="1:33">
      <c r="A676" s="108" t="s">
        <v>280</v>
      </c>
      <c r="B676" s="108">
        <v>1974</v>
      </c>
      <c r="C676" s="112" t="s">
        <v>281</v>
      </c>
      <c r="D676" s="108" t="s">
        <v>4567</v>
      </c>
      <c r="E676" s="108" t="s">
        <v>221</v>
      </c>
      <c r="F676" s="108"/>
      <c r="G676" s="117" t="s">
        <v>46</v>
      </c>
      <c r="H676" s="117" t="s">
        <v>46</v>
      </c>
      <c r="I676" s="117" t="s">
        <v>46</v>
      </c>
      <c r="J676" s="117" t="s">
        <v>46</v>
      </c>
      <c r="K676" s="117" t="s">
        <v>46</v>
      </c>
      <c r="L676" s="108" t="s">
        <v>46</v>
      </c>
      <c r="M676" s="108">
        <v>61</v>
      </c>
      <c r="N676" s="108" t="s">
        <v>46</v>
      </c>
      <c r="O676" s="108" t="s">
        <v>46</v>
      </c>
      <c r="P676" s="108" t="s">
        <v>46</v>
      </c>
      <c r="Q676" s="108" t="s">
        <v>46</v>
      </c>
      <c r="R676" s="108" t="s">
        <v>46</v>
      </c>
      <c r="S676" s="108" t="s">
        <v>46</v>
      </c>
      <c r="T676" s="108" t="s">
        <v>46</v>
      </c>
      <c r="U676" s="108" t="s">
        <v>46</v>
      </c>
      <c r="V676" s="108" t="s">
        <v>46</v>
      </c>
      <c r="W676" s="108" t="s">
        <v>46</v>
      </c>
      <c r="X676" s="108" t="s">
        <v>46</v>
      </c>
      <c r="Y676" s="108" t="s">
        <v>46</v>
      </c>
      <c r="Z676" s="108" t="s">
        <v>46</v>
      </c>
      <c r="AA676" s="108" t="s">
        <v>46</v>
      </c>
      <c r="AB676" s="108" t="s">
        <v>46</v>
      </c>
      <c r="AC676" s="108" t="s">
        <v>46</v>
      </c>
      <c r="AD676" s="108" t="s">
        <v>46</v>
      </c>
      <c r="AE676" s="108" t="s">
        <v>46</v>
      </c>
      <c r="AF676" s="108" t="s">
        <v>46</v>
      </c>
      <c r="AG676" s="108" t="s">
        <v>46</v>
      </c>
    </row>
    <row r="677" spans="1:33">
      <c r="A677" s="108" t="s">
        <v>211</v>
      </c>
      <c r="B677" s="108">
        <v>2005</v>
      </c>
      <c r="C677" s="110" t="s">
        <v>212</v>
      </c>
      <c r="D677" s="108" t="s">
        <v>4567</v>
      </c>
      <c r="E677" s="108" t="s">
        <v>221</v>
      </c>
      <c r="F677" s="108"/>
      <c r="G677" s="117" t="s">
        <v>46</v>
      </c>
      <c r="H677" s="117" t="s">
        <v>46</v>
      </c>
      <c r="I677" s="117" t="s">
        <v>46</v>
      </c>
      <c r="J677" s="117" t="s">
        <v>46</v>
      </c>
      <c r="K677" s="117" t="s">
        <v>46</v>
      </c>
      <c r="L677" s="108" t="s">
        <v>46</v>
      </c>
      <c r="M677" s="108">
        <v>61</v>
      </c>
      <c r="N677" s="108" t="s">
        <v>46</v>
      </c>
      <c r="O677" s="108" t="s">
        <v>46</v>
      </c>
      <c r="P677" s="108" t="s">
        <v>46</v>
      </c>
      <c r="Q677" s="108" t="s">
        <v>46</v>
      </c>
      <c r="R677" s="108" t="s">
        <v>46</v>
      </c>
      <c r="S677" s="108" t="s">
        <v>46</v>
      </c>
      <c r="T677" s="108" t="s">
        <v>46</v>
      </c>
      <c r="U677" s="108" t="s">
        <v>46</v>
      </c>
      <c r="V677" s="108" t="s">
        <v>46</v>
      </c>
      <c r="W677" s="108" t="s">
        <v>46</v>
      </c>
      <c r="X677" s="108" t="s">
        <v>46</v>
      </c>
      <c r="Y677" s="108" t="s">
        <v>46</v>
      </c>
      <c r="Z677" s="108" t="s">
        <v>46</v>
      </c>
      <c r="AA677" s="108" t="s">
        <v>46</v>
      </c>
      <c r="AB677" s="108" t="s">
        <v>46</v>
      </c>
      <c r="AC677" s="108" t="s">
        <v>46</v>
      </c>
      <c r="AD677" s="108" t="s">
        <v>46</v>
      </c>
      <c r="AE677" s="108" t="s">
        <v>46</v>
      </c>
      <c r="AF677" s="108" t="s">
        <v>46</v>
      </c>
      <c r="AG677" s="108" t="s">
        <v>46</v>
      </c>
    </row>
    <row r="678" spans="1:33">
      <c r="A678" s="108" t="s">
        <v>285</v>
      </c>
      <c r="B678" s="108">
        <v>2015</v>
      </c>
      <c r="C678" s="112" t="s">
        <v>286</v>
      </c>
      <c r="D678" s="108" t="s">
        <v>4567</v>
      </c>
      <c r="E678" s="108" t="s">
        <v>221</v>
      </c>
      <c r="F678" s="108"/>
      <c r="G678" s="117" t="s">
        <v>46</v>
      </c>
      <c r="H678" s="117" t="s">
        <v>46</v>
      </c>
      <c r="I678" s="117" t="s">
        <v>46</v>
      </c>
      <c r="J678" s="117" t="s">
        <v>46</v>
      </c>
      <c r="K678" s="117" t="s">
        <v>46</v>
      </c>
      <c r="L678" s="108" t="s">
        <v>46</v>
      </c>
      <c r="M678" s="108">
        <v>65</v>
      </c>
      <c r="N678" s="108" t="s">
        <v>46</v>
      </c>
      <c r="O678" s="108" t="s">
        <v>46</v>
      </c>
      <c r="P678" s="108" t="s">
        <v>46</v>
      </c>
      <c r="Q678" s="108" t="s">
        <v>46</v>
      </c>
      <c r="R678" s="108" t="s">
        <v>46</v>
      </c>
      <c r="S678" s="108" t="s">
        <v>46</v>
      </c>
      <c r="T678" s="108" t="s">
        <v>46</v>
      </c>
      <c r="U678" s="108" t="s">
        <v>46</v>
      </c>
      <c r="V678" s="108" t="s">
        <v>46</v>
      </c>
      <c r="W678" s="108" t="s">
        <v>46</v>
      </c>
      <c r="X678" s="108" t="s">
        <v>46</v>
      </c>
      <c r="Y678" s="108" t="s">
        <v>46</v>
      </c>
      <c r="Z678" s="108" t="s">
        <v>46</v>
      </c>
      <c r="AA678" s="108" t="s">
        <v>46</v>
      </c>
      <c r="AB678" s="108" t="s">
        <v>46</v>
      </c>
      <c r="AC678" s="108" t="s">
        <v>46</v>
      </c>
      <c r="AD678" s="108" t="s">
        <v>46</v>
      </c>
      <c r="AE678" s="108" t="s">
        <v>46</v>
      </c>
      <c r="AF678" s="108" t="s">
        <v>46</v>
      </c>
      <c r="AG678" s="108" t="s">
        <v>46</v>
      </c>
    </row>
    <row r="679" spans="1:33">
      <c r="A679" s="108" t="s">
        <v>278</v>
      </c>
      <c r="B679" s="108">
        <v>1990</v>
      </c>
      <c r="C679" s="112" t="s">
        <v>284</v>
      </c>
      <c r="D679" s="108" t="s">
        <v>4567</v>
      </c>
      <c r="E679" s="108" t="s">
        <v>221</v>
      </c>
      <c r="F679" s="108"/>
      <c r="G679" s="117" t="s">
        <v>46</v>
      </c>
      <c r="H679" s="117" t="s">
        <v>46</v>
      </c>
      <c r="I679" s="117" t="s">
        <v>46</v>
      </c>
      <c r="J679" s="117" t="s">
        <v>46</v>
      </c>
      <c r="K679" s="117" t="s">
        <v>46</v>
      </c>
      <c r="L679" s="108" t="s">
        <v>46</v>
      </c>
      <c r="M679" s="108">
        <v>71</v>
      </c>
      <c r="N679" s="108" t="s">
        <v>46</v>
      </c>
      <c r="O679" s="108" t="s">
        <v>46</v>
      </c>
      <c r="P679" s="108" t="s">
        <v>46</v>
      </c>
      <c r="Q679" s="108" t="s">
        <v>46</v>
      </c>
      <c r="R679" s="108" t="s">
        <v>46</v>
      </c>
      <c r="S679" s="108" t="s">
        <v>46</v>
      </c>
      <c r="T679" s="108" t="s">
        <v>46</v>
      </c>
      <c r="U679" s="108" t="s">
        <v>46</v>
      </c>
      <c r="V679" s="108" t="s">
        <v>46</v>
      </c>
      <c r="W679" s="108" t="s">
        <v>46</v>
      </c>
      <c r="X679" s="108" t="s">
        <v>46</v>
      </c>
      <c r="Y679" s="108" t="s">
        <v>46</v>
      </c>
      <c r="Z679" s="108" t="s">
        <v>46</v>
      </c>
      <c r="AA679" s="108" t="s">
        <v>46</v>
      </c>
      <c r="AB679" s="108" t="s">
        <v>46</v>
      </c>
      <c r="AC679" s="108" t="s">
        <v>46</v>
      </c>
      <c r="AD679" s="108" t="s">
        <v>46</v>
      </c>
      <c r="AE679" s="108" t="s">
        <v>46</v>
      </c>
      <c r="AF679" s="108" t="s">
        <v>46</v>
      </c>
      <c r="AG679" s="108" t="s">
        <v>46</v>
      </c>
    </row>
    <row r="680" spans="1:33">
      <c r="A680" s="108" t="s">
        <v>276</v>
      </c>
      <c r="B680" s="108">
        <v>1979</v>
      </c>
      <c r="C680" s="110" t="s">
        <v>277</v>
      </c>
      <c r="D680" s="108" t="s">
        <v>4567</v>
      </c>
      <c r="E680" s="108" t="s">
        <v>221</v>
      </c>
      <c r="F680" s="108"/>
      <c r="G680" s="117" t="s">
        <v>46</v>
      </c>
      <c r="H680" s="117" t="s">
        <v>46</v>
      </c>
      <c r="I680" s="117" t="s">
        <v>46</v>
      </c>
      <c r="J680" s="117" t="s">
        <v>46</v>
      </c>
      <c r="K680" s="117" t="s">
        <v>46</v>
      </c>
      <c r="L680" s="108" t="s">
        <v>46</v>
      </c>
      <c r="M680" s="108">
        <v>73</v>
      </c>
      <c r="N680" s="108" t="s">
        <v>46</v>
      </c>
      <c r="O680" s="108" t="s">
        <v>46</v>
      </c>
      <c r="P680" s="108" t="s">
        <v>46</v>
      </c>
      <c r="Q680" s="108" t="s">
        <v>46</v>
      </c>
      <c r="R680" s="108" t="s">
        <v>46</v>
      </c>
      <c r="S680" s="108" t="s">
        <v>46</v>
      </c>
      <c r="T680" s="108" t="s">
        <v>46</v>
      </c>
      <c r="U680" s="108" t="s">
        <v>46</v>
      </c>
      <c r="V680" s="108" t="s">
        <v>46</v>
      </c>
      <c r="W680" s="108" t="s">
        <v>46</v>
      </c>
      <c r="X680" s="108" t="s">
        <v>46</v>
      </c>
      <c r="Y680" s="108" t="s">
        <v>46</v>
      </c>
      <c r="Z680" s="108" t="s">
        <v>46</v>
      </c>
      <c r="AA680" s="108" t="s">
        <v>46</v>
      </c>
      <c r="AB680" s="108" t="s">
        <v>46</v>
      </c>
      <c r="AC680" s="108" t="s">
        <v>46</v>
      </c>
      <c r="AD680" s="108" t="s">
        <v>46</v>
      </c>
      <c r="AE680" s="108" t="s">
        <v>46</v>
      </c>
      <c r="AF680" s="108" t="s">
        <v>46</v>
      </c>
      <c r="AG680" s="108" t="s">
        <v>46</v>
      </c>
    </row>
    <row r="681" spans="1:33">
      <c r="A681" s="108" t="s">
        <v>274</v>
      </c>
      <c r="B681" s="108">
        <v>2006</v>
      </c>
      <c r="C681" s="112" t="s">
        <v>275</v>
      </c>
      <c r="D681" s="108" t="s">
        <v>4567</v>
      </c>
      <c r="E681" s="108" t="s">
        <v>221</v>
      </c>
      <c r="F681" s="108"/>
      <c r="G681" s="117" t="s">
        <v>46</v>
      </c>
      <c r="H681" s="117" t="s">
        <v>46</v>
      </c>
      <c r="I681" s="117" t="s">
        <v>46</v>
      </c>
      <c r="J681" s="117" t="s">
        <v>46</v>
      </c>
      <c r="K681" s="117" t="s">
        <v>46</v>
      </c>
      <c r="L681" s="108" t="s">
        <v>46</v>
      </c>
      <c r="M681" s="108">
        <v>74</v>
      </c>
      <c r="N681" s="108" t="s">
        <v>46</v>
      </c>
      <c r="O681" s="108" t="s">
        <v>46</v>
      </c>
      <c r="P681" s="108" t="s">
        <v>46</v>
      </c>
      <c r="Q681" s="108" t="s">
        <v>46</v>
      </c>
      <c r="R681" s="108" t="s">
        <v>46</v>
      </c>
      <c r="S681" s="108" t="s">
        <v>46</v>
      </c>
      <c r="T681" s="108" t="s">
        <v>46</v>
      </c>
      <c r="U681" s="108" t="s">
        <v>46</v>
      </c>
      <c r="V681" s="108" t="s">
        <v>46</v>
      </c>
      <c r="W681" s="108" t="s">
        <v>46</v>
      </c>
      <c r="X681" s="108" t="s">
        <v>46</v>
      </c>
      <c r="Y681" s="108" t="s">
        <v>46</v>
      </c>
      <c r="Z681" s="108" t="s">
        <v>46</v>
      </c>
      <c r="AA681" s="108" t="s">
        <v>46</v>
      </c>
      <c r="AB681" s="108" t="s">
        <v>46</v>
      </c>
      <c r="AC681" s="108" t="s">
        <v>46</v>
      </c>
      <c r="AD681" s="108" t="s">
        <v>46</v>
      </c>
      <c r="AE681" s="108" t="s">
        <v>46</v>
      </c>
      <c r="AF681" s="108" t="s">
        <v>46</v>
      </c>
      <c r="AG681" s="108" t="s">
        <v>46</v>
      </c>
    </row>
    <row r="682" spans="1:33">
      <c r="A682" s="108" t="s">
        <v>471</v>
      </c>
      <c r="B682" s="108">
        <v>2021</v>
      </c>
      <c r="C682" s="112" t="s">
        <v>755</v>
      </c>
      <c r="D682" s="108" t="s">
        <v>4567</v>
      </c>
      <c r="E682" s="108" t="s">
        <v>221</v>
      </c>
      <c r="F682" s="108"/>
      <c r="G682" s="117" t="s">
        <v>46</v>
      </c>
      <c r="H682" s="117" t="s">
        <v>408</v>
      </c>
      <c r="I682" s="117" t="s">
        <v>46</v>
      </c>
      <c r="J682" s="117" t="s">
        <v>46</v>
      </c>
      <c r="K682" s="117" t="s">
        <v>46</v>
      </c>
      <c r="L682" s="108" t="s">
        <v>46</v>
      </c>
      <c r="M682" s="108" t="s">
        <v>46</v>
      </c>
      <c r="N682" s="108" t="s">
        <v>46</v>
      </c>
      <c r="O682" s="108" t="s">
        <v>46</v>
      </c>
      <c r="P682" s="108" t="s">
        <v>46</v>
      </c>
      <c r="Q682" s="108" t="s">
        <v>46</v>
      </c>
      <c r="R682" s="108" t="s">
        <v>46</v>
      </c>
      <c r="S682" s="108" t="s">
        <v>46</v>
      </c>
      <c r="T682" s="108" t="s">
        <v>46</v>
      </c>
      <c r="U682" s="108" t="s">
        <v>46</v>
      </c>
      <c r="V682" s="108" t="s">
        <v>46</v>
      </c>
      <c r="W682" s="108" t="s">
        <v>46</v>
      </c>
      <c r="X682" s="108" t="s">
        <v>46</v>
      </c>
      <c r="Y682" s="108" t="s">
        <v>46</v>
      </c>
      <c r="Z682" s="108" t="s">
        <v>46</v>
      </c>
      <c r="AA682" s="108" t="s">
        <v>46</v>
      </c>
      <c r="AB682" s="108" t="s">
        <v>46</v>
      </c>
      <c r="AC682" s="108" t="s">
        <v>46</v>
      </c>
      <c r="AD682" s="108" t="s">
        <v>46</v>
      </c>
      <c r="AE682" s="108" t="s">
        <v>46</v>
      </c>
      <c r="AF682" s="108" t="s">
        <v>46</v>
      </c>
      <c r="AG682" s="108" t="s">
        <v>46</v>
      </c>
    </row>
    <row r="683" spans="1:33">
      <c r="A683" s="108" t="s">
        <v>756</v>
      </c>
      <c r="B683" s="108">
        <v>1998</v>
      </c>
      <c r="C683" s="110" t="s">
        <v>757</v>
      </c>
      <c r="D683" s="108" t="s">
        <v>4567</v>
      </c>
      <c r="E683" s="108" t="s">
        <v>752</v>
      </c>
      <c r="F683" s="108"/>
      <c r="G683" s="117" t="s">
        <v>46</v>
      </c>
      <c r="H683" s="117" t="s">
        <v>46</v>
      </c>
      <c r="I683" s="117" t="s">
        <v>46</v>
      </c>
      <c r="J683" s="117" t="s">
        <v>46</v>
      </c>
      <c r="K683" s="117">
        <v>98</v>
      </c>
      <c r="L683" s="108" t="s">
        <v>46</v>
      </c>
      <c r="M683" s="108" t="s">
        <v>46</v>
      </c>
      <c r="N683" s="108" t="s">
        <v>46</v>
      </c>
      <c r="O683" s="108" t="s">
        <v>46</v>
      </c>
      <c r="P683" s="108" t="s">
        <v>46</v>
      </c>
      <c r="Q683" s="108" t="s">
        <v>46</v>
      </c>
      <c r="R683" s="108" t="s">
        <v>46</v>
      </c>
      <c r="S683" s="108" t="s">
        <v>46</v>
      </c>
      <c r="T683" s="108" t="s">
        <v>46</v>
      </c>
      <c r="U683" s="108" t="s">
        <v>46</v>
      </c>
      <c r="V683" s="108" t="s">
        <v>46</v>
      </c>
      <c r="W683" s="108" t="s">
        <v>46</v>
      </c>
      <c r="X683" s="108" t="s">
        <v>46</v>
      </c>
      <c r="Y683" s="108" t="s">
        <v>46</v>
      </c>
      <c r="Z683" s="108" t="s">
        <v>46</v>
      </c>
      <c r="AA683" s="108" t="s">
        <v>46</v>
      </c>
      <c r="AB683" s="108" t="s">
        <v>46</v>
      </c>
      <c r="AC683" s="108" t="s">
        <v>46</v>
      </c>
      <c r="AD683" s="108" t="s">
        <v>46</v>
      </c>
      <c r="AE683" s="108" t="s">
        <v>46</v>
      </c>
      <c r="AF683" s="108" t="s">
        <v>46</v>
      </c>
      <c r="AG683" s="108" t="s">
        <v>46</v>
      </c>
    </row>
    <row r="684" spans="1:33">
      <c r="A684" s="108" t="s">
        <v>223</v>
      </c>
      <c r="B684" s="108" t="s">
        <v>46</v>
      </c>
      <c r="C684" s="108" t="s">
        <v>224</v>
      </c>
      <c r="D684" s="108" t="s">
        <v>4567</v>
      </c>
      <c r="E684" s="108" t="s">
        <v>60</v>
      </c>
      <c r="F684" s="108"/>
      <c r="G684" s="117" t="s">
        <v>46</v>
      </c>
      <c r="H684" s="117" t="s">
        <v>46</v>
      </c>
      <c r="I684" s="117" t="s">
        <v>758</v>
      </c>
      <c r="J684" s="117">
        <v>1180</v>
      </c>
      <c r="K684" s="117" t="s">
        <v>46</v>
      </c>
      <c r="L684" s="108" t="s">
        <v>46</v>
      </c>
      <c r="M684" s="108" t="s">
        <v>46</v>
      </c>
      <c r="N684" s="108" t="s">
        <v>46</v>
      </c>
      <c r="O684" s="108" t="s">
        <v>46</v>
      </c>
      <c r="P684" s="108" t="s">
        <v>46</v>
      </c>
      <c r="Q684" s="108" t="s">
        <v>46</v>
      </c>
      <c r="R684" s="108" t="s">
        <v>46</v>
      </c>
      <c r="S684" s="108" t="s">
        <v>46</v>
      </c>
      <c r="T684" s="108" t="s">
        <v>46</v>
      </c>
      <c r="U684" s="108" t="s">
        <v>46</v>
      </c>
      <c r="V684" s="108" t="s">
        <v>46</v>
      </c>
      <c r="W684" s="108" t="s">
        <v>46</v>
      </c>
      <c r="X684" s="108" t="s">
        <v>46</v>
      </c>
      <c r="Y684" s="108" t="s">
        <v>46</v>
      </c>
      <c r="Z684" s="108" t="s">
        <v>46</v>
      </c>
      <c r="AA684" s="108" t="s">
        <v>46</v>
      </c>
      <c r="AB684" s="108" t="s">
        <v>46</v>
      </c>
      <c r="AC684" s="108" t="s">
        <v>46</v>
      </c>
      <c r="AD684" s="108" t="s">
        <v>46</v>
      </c>
      <c r="AE684" s="108" t="s">
        <v>46</v>
      </c>
      <c r="AF684" s="108" t="s">
        <v>46</v>
      </c>
      <c r="AG684" s="108" t="s">
        <v>46</v>
      </c>
    </row>
    <row r="685" spans="1:33">
      <c r="A685" s="109" t="s">
        <v>280</v>
      </c>
      <c r="B685" s="109">
        <v>1974</v>
      </c>
      <c r="C685" s="115" t="s">
        <v>281</v>
      </c>
      <c r="D685" s="108" t="s">
        <v>4567</v>
      </c>
      <c r="E685" s="109" t="s">
        <v>63</v>
      </c>
      <c r="G685" s="117" t="s">
        <v>46</v>
      </c>
      <c r="H685" s="117" t="s">
        <v>46</v>
      </c>
      <c r="I685" s="117" t="s">
        <v>46</v>
      </c>
      <c r="J685" s="117" t="s">
        <v>46</v>
      </c>
      <c r="K685" s="117" t="s">
        <v>46</v>
      </c>
      <c r="L685" s="108" t="s">
        <v>46</v>
      </c>
      <c r="M685" s="108" t="s">
        <v>46</v>
      </c>
      <c r="N685" s="108" t="s">
        <v>46</v>
      </c>
      <c r="O685" s="109">
        <v>79</v>
      </c>
      <c r="P685" s="108" t="s">
        <v>46</v>
      </c>
      <c r="Q685" s="108" t="s">
        <v>46</v>
      </c>
      <c r="R685" s="108" t="s">
        <v>46</v>
      </c>
      <c r="S685" s="108" t="s">
        <v>46</v>
      </c>
      <c r="T685" s="108" t="s">
        <v>46</v>
      </c>
      <c r="U685" s="109">
        <v>79</v>
      </c>
      <c r="V685" s="108" t="s">
        <v>46</v>
      </c>
      <c r="W685" s="108" t="s">
        <v>46</v>
      </c>
      <c r="X685" s="108" t="s">
        <v>46</v>
      </c>
      <c r="Y685" s="108" t="s">
        <v>46</v>
      </c>
      <c r="Z685" s="108" t="s">
        <v>46</v>
      </c>
      <c r="AA685" s="108" t="s">
        <v>46</v>
      </c>
      <c r="AB685" s="108" t="s">
        <v>46</v>
      </c>
      <c r="AC685" s="108" t="s">
        <v>46</v>
      </c>
      <c r="AD685" s="108" t="s">
        <v>46</v>
      </c>
      <c r="AE685" s="108" t="s">
        <v>46</v>
      </c>
      <c r="AF685" s="108" t="s">
        <v>46</v>
      </c>
      <c r="AG685" s="108" t="s">
        <v>46</v>
      </c>
    </row>
    <row r="686" spans="1:33">
      <c r="A686" s="108" t="s">
        <v>260</v>
      </c>
      <c r="B686" s="108">
        <v>1973</v>
      </c>
      <c r="C686" s="110" t="s">
        <v>261</v>
      </c>
      <c r="D686" s="108" t="s">
        <v>4567</v>
      </c>
      <c r="E686" s="109" t="s">
        <v>63</v>
      </c>
      <c r="G686" s="117" t="s">
        <v>46</v>
      </c>
      <c r="H686" s="117" t="s">
        <v>46</v>
      </c>
      <c r="I686" s="117" t="s">
        <v>46</v>
      </c>
      <c r="J686" s="117" t="s">
        <v>46</v>
      </c>
      <c r="K686" s="117" t="s">
        <v>46</v>
      </c>
      <c r="L686" s="108" t="s">
        <v>46</v>
      </c>
      <c r="M686" s="108" t="s">
        <v>46</v>
      </c>
      <c r="N686" s="108" t="s">
        <v>46</v>
      </c>
      <c r="O686" s="109">
        <v>43</v>
      </c>
      <c r="P686" s="108" t="s">
        <v>46</v>
      </c>
      <c r="Q686" s="108" t="s">
        <v>46</v>
      </c>
      <c r="R686" s="108" t="s">
        <v>46</v>
      </c>
      <c r="S686" s="108" t="s">
        <v>46</v>
      </c>
      <c r="T686" s="108" t="s">
        <v>46</v>
      </c>
      <c r="U686" s="109">
        <v>43</v>
      </c>
      <c r="V686" s="108" t="s">
        <v>46</v>
      </c>
      <c r="W686" s="108" t="s">
        <v>46</v>
      </c>
      <c r="X686" s="108" t="s">
        <v>46</v>
      </c>
      <c r="Y686" s="108" t="s">
        <v>46</v>
      </c>
      <c r="Z686" s="108" t="s">
        <v>46</v>
      </c>
      <c r="AA686" s="108" t="s">
        <v>46</v>
      </c>
      <c r="AB686" s="108" t="s">
        <v>46</v>
      </c>
      <c r="AC686" s="108" t="s">
        <v>46</v>
      </c>
      <c r="AD686" s="108" t="s">
        <v>46</v>
      </c>
      <c r="AE686" s="108" t="s">
        <v>46</v>
      </c>
      <c r="AF686" s="108" t="s">
        <v>46</v>
      </c>
      <c r="AG686" s="108" t="s">
        <v>46</v>
      </c>
    </row>
    <row r="687" spans="1:33">
      <c r="A687" s="108" t="s">
        <v>260</v>
      </c>
      <c r="B687" s="108">
        <v>1973</v>
      </c>
      <c r="C687" s="110" t="s">
        <v>261</v>
      </c>
      <c r="D687" s="108" t="s">
        <v>4567</v>
      </c>
      <c r="E687" s="109" t="s">
        <v>63</v>
      </c>
      <c r="G687" s="117" t="s">
        <v>46</v>
      </c>
      <c r="H687" s="117" t="s">
        <v>46</v>
      </c>
      <c r="I687" s="117" t="s">
        <v>46</v>
      </c>
      <c r="J687" s="117" t="s">
        <v>46</v>
      </c>
      <c r="K687" s="117" t="s">
        <v>46</v>
      </c>
      <c r="L687" s="108" t="s">
        <v>46</v>
      </c>
      <c r="M687" s="108" t="s">
        <v>46</v>
      </c>
      <c r="N687" s="108" t="s">
        <v>46</v>
      </c>
      <c r="O687" s="109">
        <v>66</v>
      </c>
      <c r="P687" s="108" t="s">
        <v>46</v>
      </c>
      <c r="Q687" s="108" t="s">
        <v>46</v>
      </c>
      <c r="R687" s="108" t="s">
        <v>46</v>
      </c>
      <c r="S687" s="108" t="s">
        <v>46</v>
      </c>
      <c r="T687" s="108" t="s">
        <v>46</v>
      </c>
      <c r="U687" s="109">
        <v>66</v>
      </c>
      <c r="V687" s="108" t="s">
        <v>46</v>
      </c>
      <c r="W687" s="108" t="s">
        <v>46</v>
      </c>
      <c r="X687" s="108" t="s">
        <v>46</v>
      </c>
      <c r="Y687" s="108" t="s">
        <v>46</v>
      </c>
      <c r="Z687" s="108" t="s">
        <v>46</v>
      </c>
      <c r="AA687" s="108" t="s">
        <v>46</v>
      </c>
      <c r="AB687" s="108" t="s">
        <v>46</v>
      </c>
      <c r="AC687" s="108" t="s">
        <v>46</v>
      </c>
      <c r="AD687" s="108" t="s">
        <v>46</v>
      </c>
      <c r="AE687" s="108" t="s">
        <v>46</v>
      </c>
      <c r="AF687" s="108" t="s">
        <v>46</v>
      </c>
      <c r="AG687" s="108" t="s">
        <v>46</v>
      </c>
    </row>
    <row r="688" spans="1:33">
      <c r="A688" s="108" t="s">
        <v>260</v>
      </c>
      <c r="B688" s="108">
        <v>1973</v>
      </c>
      <c r="C688" s="110" t="s">
        <v>261</v>
      </c>
      <c r="D688" s="108" t="s">
        <v>4567</v>
      </c>
      <c r="E688" s="109" t="s">
        <v>63</v>
      </c>
      <c r="G688" s="117" t="s">
        <v>46</v>
      </c>
      <c r="H688" s="117" t="s">
        <v>46</v>
      </c>
      <c r="I688" s="117" t="s">
        <v>46</v>
      </c>
      <c r="J688" s="117" t="s">
        <v>46</v>
      </c>
      <c r="K688" s="117" t="s">
        <v>46</v>
      </c>
      <c r="L688" s="108" t="s">
        <v>46</v>
      </c>
      <c r="M688" s="108" t="s">
        <v>46</v>
      </c>
      <c r="N688" s="108" t="s">
        <v>46</v>
      </c>
      <c r="O688" s="109">
        <v>67</v>
      </c>
      <c r="P688" s="108" t="s">
        <v>46</v>
      </c>
      <c r="Q688" s="108" t="s">
        <v>46</v>
      </c>
      <c r="R688" s="108" t="s">
        <v>46</v>
      </c>
      <c r="S688" s="108" t="s">
        <v>46</v>
      </c>
      <c r="T688" s="108" t="s">
        <v>46</v>
      </c>
      <c r="U688" s="109">
        <v>67</v>
      </c>
      <c r="V688" s="108" t="s">
        <v>46</v>
      </c>
      <c r="W688" s="108" t="s">
        <v>46</v>
      </c>
      <c r="X688" s="108" t="s">
        <v>46</v>
      </c>
      <c r="Y688" s="108" t="s">
        <v>46</v>
      </c>
      <c r="Z688" s="108" t="s">
        <v>46</v>
      </c>
      <c r="AA688" s="108" t="s">
        <v>46</v>
      </c>
      <c r="AB688" s="108" t="s">
        <v>46</v>
      </c>
      <c r="AC688" s="108" t="s">
        <v>46</v>
      </c>
      <c r="AD688" s="108" t="s">
        <v>46</v>
      </c>
      <c r="AE688" s="108" t="s">
        <v>46</v>
      </c>
      <c r="AF688" s="108" t="s">
        <v>46</v>
      </c>
      <c r="AG688" s="108" t="s">
        <v>46</v>
      </c>
    </row>
    <row r="689" spans="1:33">
      <c r="A689" s="109" t="s">
        <v>211</v>
      </c>
      <c r="B689" s="109">
        <v>2005</v>
      </c>
      <c r="C689" s="110" t="s">
        <v>212</v>
      </c>
      <c r="D689" s="108" t="s">
        <v>4567</v>
      </c>
      <c r="E689" s="109" t="s">
        <v>63</v>
      </c>
      <c r="G689" s="117" t="s">
        <v>46</v>
      </c>
      <c r="H689" s="117" t="s">
        <v>46</v>
      </c>
      <c r="I689" s="117" t="s">
        <v>46</v>
      </c>
      <c r="J689" s="117" t="s">
        <v>46</v>
      </c>
      <c r="K689" s="117" t="s">
        <v>46</v>
      </c>
      <c r="L689" s="108" t="s">
        <v>46</v>
      </c>
      <c r="M689" s="108" t="s">
        <v>46</v>
      </c>
      <c r="N689" s="108" t="s">
        <v>46</v>
      </c>
      <c r="O689" s="109">
        <v>92</v>
      </c>
      <c r="P689" s="108" t="s">
        <v>46</v>
      </c>
      <c r="Q689" s="108" t="s">
        <v>46</v>
      </c>
      <c r="R689" s="108" t="s">
        <v>46</v>
      </c>
      <c r="S689" s="108" t="s">
        <v>46</v>
      </c>
      <c r="T689" s="108" t="s">
        <v>46</v>
      </c>
      <c r="U689" s="109">
        <v>92</v>
      </c>
      <c r="V689" s="108" t="s">
        <v>46</v>
      </c>
      <c r="W689" s="108" t="s">
        <v>46</v>
      </c>
      <c r="X689" s="108" t="s">
        <v>46</v>
      </c>
      <c r="Y689" s="108" t="s">
        <v>46</v>
      </c>
      <c r="Z689" s="108" t="s">
        <v>46</v>
      </c>
      <c r="AA689" s="108" t="s">
        <v>46</v>
      </c>
      <c r="AB689" s="108" t="s">
        <v>46</v>
      </c>
      <c r="AC689" s="108" t="s">
        <v>46</v>
      </c>
      <c r="AD689" s="108" t="s">
        <v>46</v>
      </c>
      <c r="AE689" s="108" t="s">
        <v>46</v>
      </c>
      <c r="AF689" s="108" t="s">
        <v>46</v>
      </c>
      <c r="AG689" s="108" t="s">
        <v>46</v>
      </c>
    </row>
    <row r="690" spans="1:33">
      <c r="A690" s="108" t="s">
        <v>213</v>
      </c>
      <c r="B690" s="108">
        <v>2011</v>
      </c>
      <c r="C690" s="108" t="s">
        <v>214</v>
      </c>
      <c r="D690" s="108" t="s">
        <v>4567</v>
      </c>
      <c r="E690" s="108" t="s">
        <v>221</v>
      </c>
      <c r="F690" s="108"/>
      <c r="G690" s="117" t="s">
        <v>46</v>
      </c>
      <c r="H690" s="117" t="s">
        <v>46</v>
      </c>
      <c r="I690" s="117" t="s">
        <v>46</v>
      </c>
      <c r="J690" s="117" t="s">
        <v>46</v>
      </c>
      <c r="K690" s="117" t="s">
        <v>46</v>
      </c>
      <c r="L690" s="108" t="s">
        <v>46</v>
      </c>
      <c r="M690" s="108" t="s">
        <v>46</v>
      </c>
      <c r="N690" s="108" t="s">
        <v>46</v>
      </c>
      <c r="O690" s="108">
        <v>18</v>
      </c>
      <c r="P690" s="108">
        <v>53</v>
      </c>
      <c r="Q690" s="108" t="s">
        <v>46</v>
      </c>
      <c r="R690" s="108" t="s">
        <v>46</v>
      </c>
      <c r="S690" s="108" t="s">
        <v>46</v>
      </c>
      <c r="T690" s="108" t="s">
        <v>46</v>
      </c>
      <c r="U690" s="108">
        <v>18</v>
      </c>
      <c r="V690" s="108" t="s">
        <v>46</v>
      </c>
      <c r="W690" s="108" t="s">
        <v>46</v>
      </c>
      <c r="X690" s="108" t="s">
        <v>46</v>
      </c>
      <c r="Y690" s="108" t="s">
        <v>46</v>
      </c>
      <c r="Z690" s="108" t="s">
        <v>46</v>
      </c>
      <c r="AA690" s="108" t="s">
        <v>46</v>
      </c>
      <c r="AB690" s="108" t="s">
        <v>46</v>
      </c>
      <c r="AC690" s="108" t="s">
        <v>46</v>
      </c>
      <c r="AD690" s="108" t="s">
        <v>46</v>
      </c>
      <c r="AE690" s="108" t="s">
        <v>46</v>
      </c>
      <c r="AF690" s="108" t="s">
        <v>46</v>
      </c>
      <c r="AG690" s="108">
        <v>53</v>
      </c>
    </row>
    <row r="691" spans="1:33">
      <c r="A691" s="108" t="s">
        <v>213</v>
      </c>
      <c r="B691" s="108">
        <v>2011</v>
      </c>
      <c r="C691" s="108" t="s">
        <v>214</v>
      </c>
      <c r="D691" s="108" t="s">
        <v>4567</v>
      </c>
      <c r="E691" s="108" t="s">
        <v>221</v>
      </c>
      <c r="F691" s="108"/>
      <c r="G691" s="117" t="s">
        <v>46</v>
      </c>
      <c r="H691" s="117" t="s">
        <v>46</v>
      </c>
      <c r="I691" s="117" t="s">
        <v>46</v>
      </c>
      <c r="J691" s="117" t="s">
        <v>46</v>
      </c>
      <c r="K691" s="117" t="s">
        <v>46</v>
      </c>
      <c r="L691" s="108" t="s">
        <v>46</v>
      </c>
      <c r="M691" s="108" t="s">
        <v>46</v>
      </c>
      <c r="N691" s="108" t="s">
        <v>46</v>
      </c>
      <c r="O691" s="108">
        <v>25</v>
      </c>
      <c r="P691" s="108" t="s">
        <v>46</v>
      </c>
      <c r="Q691" s="108" t="s">
        <v>46</v>
      </c>
      <c r="R691" s="108" t="s">
        <v>46</v>
      </c>
      <c r="S691" s="108" t="s">
        <v>46</v>
      </c>
      <c r="T691" s="108" t="s">
        <v>46</v>
      </c>
      <c r="U691" s="108">
        <v>25</v>
      </c>
      <c r="V691" s="108" t="s">
        <v>46</v>
      </c>
      <c r="W691" s="108" t="s">
        <v>46</v>
      </c>
      <c r="X691" s="108" t="s">
        <v>46</v>
      </c>
      <c r="Y691" s="108" t="s">
        <v>46</v>
      </c>
      <c r="Z691" s="108" t="s">
        <v>46</v>
      </c>
      <c r="AA691" s="108" t="s">
        <v>46</v>
      </c>
      <c r="AB691" s="108" t="s">
        <v>46</v>
      </c>
      <c r="AC691" s="108" t="s">
        <v>46</v>
      </c>
      <c r="AD691" s="108" t="s">
        <v>46</v>
      </c>
      <c r="AE691" s="108" t="s">
        <v>46</v>
      </c>
      <c r="AF691" s="108" t="s">
        <v>46</v>
      </c>
      <c r="AG691" s="108" t="s">
        <v>46</v>
      </c>
    </row>
    <row r="692" spans="1:33">
      <c r="A692" s="108" t="s">
        <v>299</v>
      </c>
      <c r="B692" s="108">
        <v>2007</v>
      </c>
      <c r="C692" s="110" t="s">
        <v>300</v>
      </c>
      <c r="D692" s="108" t="s">
        <v>4567</v>
      </c>
      <c r="E692" s="108" t="s">
        <v>221</v>
      </c>
      <c r="F692" s="108"/>
      <c r="G692" s="108" t="s">
        <v>46</v>
      </c>
      <c r="H692" s="108" t="s">
        <v>46</v>
      </c>
      <c r="I692" s="108" t="s">
        <v>46</v>
      </c>
      <c r="J692" s="108" t="s">
        <v>46</v>
      </c>
      <c r="K692" s="108" t="s">
        <v>46</v>
      </c>
      <c r="L692" s="108" t="s">
        <v>46</v>
      </c>
      <c r="M692" s="108" t="s">
        <v>46</v>
      </c>
      <c r="N692" s="108" t="s">
        <v>46</v>
      </c>
      <c r="O692" s="108" t="s">
        <v>46</v>
      </c>
      <c r="P692" s="108" t="s">
        <v>46</v>
      </c>
      <c r="Q692" s="108" t="s">
        <v>46</v>
      </c>
      <c r="R692" s="108" t="s">
        <v>46</v>
      </c>
      <c r="S692" s="108" t="s">
        <v>46</v>
      </c>
      <c r="T692" s="108" t="s">
        <v>46</v>
      </c>
      <c r="U692" s="108" t="s">
        <v>46</v>
      </c>
      <c r="V692" s="108" t="s">
        <v>46</v>
      </c>
      <c r="W692" s="108" t="s">
        <v>46</v>
      </c>
      <c r="X692" s="108" t="s">
        <v>46</v>
      </c>
      <c r="Y692" s="108" t="s">
        <v>46</v>
      </c>
      <c r="Z692" s="108" t="s">
        <v>46</v>
      </c>
      <c r="AA692" s="108" t="s">
        <v>46</v>
      </c>
      <c r="AB692" s="108">
        <v>96</v>
      </c>
      <c r="AC692" s="108" t="s">
        <v>46</v>
      </c>
      <c r="AD692" s="108" t="s">
        <v>46</v>
      </c>
      <c r="AE692" s="108" t="s">
        <v>46</v>
      </c>
      <c r="AF692" s="108" t="s">
        <v>46</v>
      </c>
      <c r="AG692" s="108" t="s">
        <v>46</v>
      </c>
    </row>
    <row r="693" spans="1:33">
      <c r="A693" s="108" t="s">
        <v>282</v>
      </c>
      <c r="B693" s="108">
        <v>2007</v>
      </c>
      <c r="C693" s="110" t="s">
        <v>283</v>
      </c>
      <c r="D693" s="108" t="s">
        <v>4567</v>
      </c>
      <c r="E693" s="109" t="s">
        <v>63</v>
      </c>
      <c r="G693" s="117" t="s">
        <v>46</v>
      </c>
      <c r="H693" s="117" t="s">
        <v>46</v>
      </c>
      <c r="I693" s="117" t="s">
        <v>46</v>
      </c>
      <c r="J693" s="117" t="s">
        <v>46</v>
      </c>
      <c r="K693" s="117" t="s">
        <v>46</v>
      </c>
      <c r="L693" s="108" t="s">
        <v>46</v>
      </c>
      <c r="M693" s="108" t="s">
        <v>46</v>
      </c>
      <c r="N693" s="108" t="s">
        <v>46</v>
      </c>
      <c r="O693" s="109">
        <v>39.700000000000003</v>
      </c>
      <c r="P693" s="108" t="s">
        <v>46</v>
      </c>
      <c r="Q693" s="108" t="s">
        <v>46</v>
      </c>
      <c r="R693" s="108" t="s">
        <v>46</v>
      </c>
      <c r="S693" s="108" t="s">
        <v>46</v>
      </c>
      <c r="T693" s="108" t="s">
        <v>46</v>
      </c>
      <c r="U693" s="109">
        <v>39.700000000000003</v>
      </c>
      <c r="V693" s="108" t="s">
        <v>46</v>
      </c>
      <c r="W693" s="108" t="s">
        <v>46</v>
      </c>
      <c r="X693" s="108" t="s">
        <v>46</v>
      </c>
      <c r="Y693" s="108" t="s">
        <v>46</v>
      </c>
      <c r="Z693" s="108" t="s">
        <v>46</v>
      </c>
      <c r="AA693" s="108" t="s">
        <v>46</v>
      </c>
      <c r="AB693" s="108" t="s">
        <v>46</v>
      </c>
      <c r="AC693" s="108" t="s">
        <v>46</v>
      </c>
      <c r="AD693" s="108" t="s">
        <v>46</v>
      </c>
      <c r="AE693" s="108" t="s">
        <v>46</v>
      </c>
      <c r="AF693" s="108" t="s">
        <v>46</v>
      </c>
      <c r="AG693" s="108" t="s">
        <v>46</v>
      </c>
    </row>
    <row r="694" spans="1:33">
      <c r="A694" s="108" t="s">
        <v>215</v>
      </c>
      <c r="B694" s="108">
        <v>2018</v>
      </c>
      <c r="C694" s="110" t="s">
        <v>216</v>
      </c>
      <c r="D694" s="108" t="s">
        <v>4567</v>
      </c>
      <c r="E694" s="108" t="s">
        <v>221</v>
      </c>
      <c r="F694" s="108"/>
      <c r="G694" s="117" t="s">
        <v>46</v>
      </c>
      <c r="H694" s="117" t="s">
        <v>46</v>
      </c>
      <c r="I694" s="117" t="s">
        <v>46</v>
      </c>
      <c r="J694" s="117" t="s">
        <v>46</v>
      </c>
      <c r="K694" s="117" t="s">
        <v>46</v>
      </c>
      <c r="L694" s="108" t="s">
        <v>46</v>
      </c>
      <c r="M694" s="108" t="s">
        <v>46</v>
      </c>
      <c r="N694" s="108" t="s">
        <v>46</v>
      </c>
      <c r="O694" s="108" t="s">
        <v>759</v>
      </c>
      <c r="P694" s="108" t="s">
        <v>46</v>
      </c>
      <c r="Q694" s="108" t="s">
        <v>46</v>
      </c>
      <c r="R694" s="108" t="s">
        <v>46</v>
      </c>
      <c r="S694" s="108" t="s">
        <v>46</v>
      </c>
      <c r="T694" s="108" t="s">
        <v>46</v>
      </c>
      <c r="U694" s="108" t="s">
        <v>759</v>
      </c>
      <c r="V694" s="108" t="s">
        <v>46</v>
      </c>
      <c r="W694" s="108" t="s">
        <v>46</v>
      </c>
      <c r="X694" s="108" t="s">
        <v>46</v>
      </c>
      <c r="Y694" s="108" t="s">
        <v>46</v>
      </c>
      <c r="Z694" s="108" t="s">
        <v>46</v>
      </c>
      <c r="AA694" s="108" t="s">
        <v>46</v>
      </c>
      <c r="AB694" s="108" t="s">
        <v>46</v>
      </c>
      <c r="AC694" s="108" t="s">
        <v>46</v>
      </c>
      <c r="AD694" s="108" t="s">
        <v>46</v>
      </c>
      <c r="AE694" s="108" t="s">
        <v>46</v>
      </c>
      <c r="AF694" s="108" t="s">
        <v>46</v>
      </c>
      <c r="AG694" s="108" t="s">
        <v>46</v>
      </c>
    </row>
    <row r="695" spans="1:33">
      <c r="A695" s="108" t="s">
        <v>760</v>
      </c>
      <c r="B695" s="108">
        <v>2016</v>
      </c>
      <c r="C695" s="110" t="s">
        <v>761</v>
      </c>
      <c r="D695" s="108" t="s">
        <v>4567</v>
      </c>
      <c r="E695" s="108" t="s">
        <v>221</v>
      </c>
      <c r="F695" s="108"/>
      <c r="G695" s="117" t="s">
        <v>46</v>
      </c>
      <c r="H695" s="117" t="s">
        <v>46</v>
      </c>
      <c r="I695" s="117" t="s">
        <v>46</v>
      </c>
      <c r="J695" s="117" t="s">
        <v>46</v>
      </c>
      <c r="K695" s="117" t="s">
        <v>46</v>
      </c>
      <c r="L695" s="108" t="s">
        <v>46</v>
      </c>
      <c r="M695" s="108" t="s">
        <v>46</v>
      </c>
      <c r="N695" s="108" t="s">
        <v>762</v>
      </c>
      <c r="O695" s="108" t="s">
        <v>763</v>
      </c>
      <c r="P695" s="108" t="s">
        <v>46</v>
      </c>
      <c r="Q695" s="108" t="s">
        <v>46</v>
      </c>
      <c r="R695" s="108" t="s">
        <v>46</v>
      </c>
      <c r="S695" s="108" t="s">
        <v>762</v>
      </c>
      <c r="T695" s="108" t="s">
        <v>46</v>
      </c>
      <c r="U695" s="108" t="s">
        <v>763</v>
      </c>
      <c r="V695" s="108" t="s">
        <v>46</v>
      </c>
      <c r="W695" s="108" t="s">
        <v>46</v>
      </c>
      <c r="X695" s="108" t="s">
        <v>46</v>
      </c>
      <c r="Y695" s="108" t="s">
        <v>46</v>
      </c>
      <c r="Z695" s="108" t="s">
        <v>46</v>
      </c>
      <c r="AA695" s="108" t="s">
        <v>46</v>
      </c>
      <c r="AB695" s="108" t="s">
        <v>46</v>
      </c>
      <c r="AC695" s="108" t="s">
        <v>46</v>
      </c>
      <c r="AD695" s="108" t="s">
        <v>46</v>
      </c>
      <c r="AE695" s="108" t="s">
        <v>46</v>
      </c>
      <c r="AF695" s="108" t="s">
        <v>46</v>
      </c>
      <c r="AG695" s="108" t="s">
        <v>46</v>
      </c>
    </row>
    <row r="696" spans="1:33">
      <c r="A696" s="108" t="s">
        <v>332</v>
      </c>
      <c r="B696" s="108">
        <v>2018</v>
      </c>
      <c r="C696" s="108" t="s">
        <v>333</v>
      </c>
      <c r="D696" s="108" t="s">
        <v>4567</v>
      </c>
      <c r="E696" s="108" t="s">
        <v>60</v>
      </c>
      <c r="F696" s="108"/>
      <c r="G696" s="117" t="s">
        <v>46</v>
      </c>
      <c r="H696" s="117" t="s">
        <v>334</v>
      </c>
      <c r="I696" s="117" t="s">
        <v>46</v>
      </c>
      <c r="J696" s="117" t="s">
        <v>46</v>
      </c>
      <c r="K696" s="117" t="s">
        <v>46</v>
      </c>
      <c r="L696" s="108" t="s">
        <v>46</v>
      </c>
      <c r="M696" s="108" t="s">
        <v>46</v>
      </c>
      <c r="N696" s="108" t="s">
        <v>46</v>
      </c>
      <c r="O696" s="108">
        <v>100</v>
      </c>
      <c r="P696" s="108" t="s">
        <v>46</v>
      </c>
      <c r="Q696" s="108" t="s">
        <v>46</v>
      </c>
      <c r="R696" s="108" t="s">
        <v>46</v>
      </c>
      <c r="S696" s="108" t="s">
        <v>46</v>
      </c>
      <c r="T696" s="108" t="s">
        <v>46</v>
      </c>
      <c r="U696" s="108">
        <v>100</v>
      </c>
      <c r="V696" s="108" t="s">
        <v>46</v>
      </c>
      <c r="W696" s="108" t="s">
        <v>46</v>
      </c>
      <c r="X696" s="108" t="s">
        <v>46</v>
      </c>
      <c r="Y696" s="108" t="s">
        <v>46</v>
      </c>
      <c r="Z696" s="108" t="s">
        <v>46</v>
      </c>
      <c r="AA696" s="108" t="s">
        <v>46</v>
      </c>
      <c r="AB696" s="108" t="s">
        <v>46</v>
      </c>
      <c r="AC696" s="108" t="s">
        <v>46</v>
      </c>
      <c r="AD696" s="108" t="s">
        <v>46</v>
      </c>
      <c r="AE696" s="108" t="s">
        <v>46</v>
      </c>
      <c r="AF696" s="108" t="s">
        <v>46</v>
      </c>
      <c r="AG696" s="108" t="s">
        <v>46</v>
      </c>
    </row>
    <row r="697" spans="1:33">
      <c r="A697" s="109" t="s">
        <v>57</v>
      </c>
      <c r="B697" s="109">
        <v>1986</v>
      </c>
      <c r="C697" s="110" t="s">
        <v>58</v>
      </c>
      <c r="D697" s="108" t="s">
        <v>4567</v>
      </c>
      <c r="E697" s="109" t="s">
        <v>63</v>
      </c>
      <c r="G697" s="117" t="s">
        <v>46</v>
      </c>
      <c r="H697" s="117" t="s">
        <v>46</v>
      </c>
      <c r="I697" s="117" t="s">
        <v>46</v>
      </c>
      <c r="J697" s="117" t="s">
        <v>46</v>
      </c>
      <c r="K697" s="117" t="s">
        <v>46</v>
      </c>
      <c r="L697" s="108" t="s">
        <v>46</v>
      </c>
      <c r="M697" s="108" t="s">
        <v>46</v>
      </c>
      <c r="N697" s="108" t="s">
        <v>46</v>
      </c>
      <c r="O697" s="108" t="s">
        <v>46</v>
      </c>
      <c r="P697" s="108" t="s">
        <v>46</v>
      </c>
      <c r="Q697" s="108" t="s">
        <v>46</v>
      </c>
      <c r="R697" s="108" t="s">
        <v>46</v>
      </c>
      <c r="S697" s="108" t="s">
        <v>46</v>
      </c>
      <c r="T697" s="108" t="s">
        <v>46</v>
      </c>
      <c r="U697" s="108" t="s">
        <v>46</v>
      </c>
      <c r="V697" s="108" t="s">
        <v>46</v>
      </c>
      <c r="W697" s="109">
        <v>48</v>
      </c>
      <c r="X697" s="108" t="s">
        <v>46</v>
      </c>
      <c r="Y697" s="108" t="s">
        <v>46</v>
      </c>
      <c r="Z697" s="108" t="s">
        <v>46</v>
      </c>
      <c r="AA697" s="108" t="s">
        <v>46</v>
      </c>
      <c r="AB697" s="108" t="s">
        <v>46</v>
      </c>
      <c r="AC697" s="108" t="s">
        <v>46</v>
      </c>
      <c r="AD697" s="108" t="s">
        <v>46</v>
      </c>
      <c r="AE697" s="108" t="s">
        <v>46</v>
      </c>
      <c r="AF697" s="108" t="s">
        <v>46</v>
      </c>
      <c r="AG697" s="108" t="s">
        <v>46</v>
      </c>
    </row>
    <row r="698" spans="1:33">
      <c r="A698" s="109" t="s">
        <v>57</v>
      </c>
      <c r="B698" s="109">
        <v>1986</v>
      </c>
      <c r="C698" s="110" t="s">
        <v>58</v>
      </c>
      <c r="D698" s="108" t="s">
        <v>4567</v>
      </c>
      <c r="E698" s="109" t="s">
        <v>63</v>
      </c>
      <c r="G698" s="117" t="s">
        <v>46</v>
      </c>
      <c r="H698" s="117" t="s">
        <v>46</v>
      </c>
      <c r="I698" s="117" t="s">
        <v>46</v>
      </c>
      <c r="J698" s="117" t="s">
        <v>46</v>
      </c>
      <c r="K698" s="118" t="s">
        <v>46</v>
      </c>
      <c r="L698" s="108" t="s">
        <v>46</v>
      </c>
      <c r="M698" s="108" t="s">
        <v>46</v>
      </c>
      <c r="N698" s="108" t="s">
        <v>46</v>
      </c>
      <c r="O698" s="108" t="s">
        <v>46</v>
      </c>
      <c r="P698" s="108" t="s">
        <v>46</v>
      </c>
      <c r="Q698" s="108" t="s">
        <v>46</v>
      </c>
      <c r="R698" s="108" t="s">
        <v>46</v>
      </c>
      <c r="S698" s="108" t="s">
        <v>46</v>
      </c>
      <c r="T698" s="108" t="s">
        <v>46</v>
      </c>
      <c r="U698" s="108" t="s">
        <v>46</v>
      </c>
      <c r="V698" s="108" t="s">
        <v>46</v>
      </c>
      <c r="W698" s="109">
        <v>58</v>
      </c>
      <c r="X698" s="108" t="s">
        <v>46</v>
      </c>
      <c r="Y698" s="108" t="s">
        <v>46</v>
      </c>
      <c r="Z698" s="108" t="s">
        <v>46</v>
      </c>
      <c r="AA698" s="108" t="s">
        <v>46</v>
      </c>
      <c r="AB698" s="108" t="s">
        <v>46</v>
      </c>
      <c r="AC698" s="108" t="s">
        <v>46</v>
      </c>
      <c r="AD698" s="108" t="s">
        <v>46</v>
      </c>
      <c r="AE698" s="108" t="s">
        <v>46</v>
      </c>
      <c r="AF698" s="108" t="s">
        <v>46</v>
      </c>
      <c r="AG698" s="108" t="s">
        <v>46</v>
      </c>
    </row>
    <row r="699" spans="1:33">
      <c r="A699" s="109" t="s">
        <v>57</v>
      </c>
      <c r="B699" s="109">
        <v>1986</v>
      </c>
      <c r="C699" s="110" t="s">
        <v>58</v>
      </c>
      <c r="D699" s="108" t="s">
        <v>4567</v>
      </c>
      <c r="E699" s="109" t="s">
        <v>63</v>
      </c>
      <c r="G699" s="117" t="s">
        <v>46</v>
      </c>
      <c r="H699" s="117" t="s">
        <v>46</v>
      </c>
      <c r="I699" s="117" t="s">
        <v>46</v>
      </c>
      <c r="J699" s="117" t="s">
        <v>46</v>
      </c>
      <c r="K699" s="117" t="s">
        <v>46</v>
      </c>
      <c r="L699" s="108" t="s">
        <v>46</v>
      </c>
      <c r="M699" s="108" t="s">
        <v>46</v>
      </c>
      <c r="N699" s="108" t="s">
        <v>46</v>
      </c>
      <c r="O699" s="108" t="s">
        <v>46</v>
      </c>
      <c r="P699" s="108" t="s">
        <v>46</v>
      </c>
      <c r="Q699" s="108" t="s">
        <v>46</v>
      </c>
      <c r="R699" s="108" t="s">
        <v>46</v>
      </c>
      <c r="S699" s="108" t="s">
        <v>46</v>
      </c>
      <c r="T699" s="108" t="s">
        <v>46</v>
      </c>
      <c r="U699" s="108" t="s">
        <v>46</v>
      </c>
      <c r="V699" s="108" t="s">
        <v>46</v>
      </c>
      <c r="W699" s="109">
        <v>65</v>
      </c>
      <c r="X699" s="108" t="s">
        <v>46</v>
      </c>
      <c r="Y699" s="108" t="s">
        <v>46</v>
      </c>
      <c r="Z699" s="108" t="s">
        <v>46</v>
      </c>
      <c r="AA699" s="108" t="s">
        <v>46</v>
      </c>
      <c r="AB699" s="108" t="s">
        <v>46</v>
      </c>
      <c r="AC699" s="108" t="s">
        <v>46</v>
      </c>
      <c r="AD699" s="108" t="s">
        <v>46</v>
      </c>
      <c r="AE699" s="108" t="s">
        <v>46</v>
      </c>
      <c r="AF699" s="108" t="s">
        <v>46</v>
      </c>
      <c r="AG699" s="108" t="s">
        <v>46</v>
      </c>
    </row>
    <row r="700" spans="1:33">
      <c r="A700" s="108" t="s">
        <v>276</v>
      </c>
      <c r="B700" s="108">
        <v>1979</v>
      </c>
      <c r="C700" s="112" t="s">
        <v>277</v>
      </c>
      <c r="D700" s="108" t="s">
        <v>4567</v>
      </c>
      <c r="E700" s="108" t="s">
        <v>221</v>
      </c>
      <c r="F700" s="108"/>
      <c r="G700" s="117" t="s">
        <v>46</v>
      </c>
      <c r="H700" s="117" t="s">
        <v>46</v>
      </c>
      <c r="I700" s="117" t="s">
        <v>46</v>
      </c>
      <c r="J700" s="117" t="s">
        <v>46</v>
      </c>
      <c r="K700" s="117" t="s">
        <v>46</v>
      </c>
      <c r="L700" s="108" t="s">
        <v>46</v>
      </c>
      <c r="M700" s="108" t="s">
        <v>46</v>
      </c>
      <c r="N700" s="108" t="s">
        <v>46</v>
      </c>
      <c r="O700" s="108" t="s">
        <v>46</v>
      </c>
      <c r="P700" s="108" t="s">
        <v>46</v>
      </c>
      <c r="Q700" s="108" t="s">
        <v>46</v>
      </c>
      <c r="R700" s="108" t="s">
        <v>46</v>
      </c>
      <c r="S700" s="108" t="s">
        <v>46</v>
      </c>
      <c r="T700" s="108" t="s">
        <v>46</v>
      </c>
      <c r="U700" s="108" t="s">
        <v>46</v>
      </c>
      <c r="V700" s="108" t="s">
        <v>46</v>
      </c>
      <c r="W700" s="108" t="s">
        <v>46</v>
      </c>
      <c r="X700" s="108" t="s">
        <v>46</v>
      </c>
      <c r="Y700" s="108" t="s">
        <v>46</v>
      </c>
      <c r="Z700" s="108" t="s">
        <v>46</v>
      </c>
      <c r="AA700" s="108" t="s">
        <v>46</v>
      </c>
      <c r="AB700" s="108" t="s">
        <v>46</v>
      </c>
      <c r="AC700" s="108" t="s">
        <v>46</v>
      </c>
      <c r="AD700" s="108" t="s">
        <v>46</v>
      </c>
      <c r="AE700" s="108" t="s">
        <v>46</v>
      </c>
      <c r="AF700" s="108" t="s">
        <v>46</v>
      </c>
      <c r="AG700" s="108" t="s">
        <v>46</v>
      </c>
    </row>
    <row r="701" spans="1:33">
      <c r="A701" s="108" t="s">
        <v>260</v>
      </c>
      <c r="B701" s="108">
        <v>1973</v>
      </c>
      <c r="C701" s="110" t="s">
        <v>261</v>
      </c>
      <c r="D701" s="108" t="s">
        <v>4567</v>
      </c>
      <c r="E701" s="109" t="s">
        <v>63</v>
      </c>
      <c r="G701" s="117" t="s">
        <v>46</v>
      </c>
      <c r="H701" s="117" t="s">
        <v>46</v>
      </c>
      <c r="I701" s="117" t="s">
        <v>46</v>
      </c>
      <c r="J701" s="117" t="s">
        <v>46</v>
      </c>
      <c r="K701" s="117" t="s">
        <v>46</v>
      </c>
      <c r="L701" s="108" t="s">
        <v>46</v>
      </c>
      <c r="M701" s="108" t="s">
        <v>46</v>
      </c>
      <c r="N701" s="109">
        <v>28</v>
      </c>
      <c r="O701" s="108" t="s">
        <v>46</v>
      </c>
      <c r="P701" s="108" t="s">
        <v>46</v>
      </c>
      <c r="Q701" s="108" t="s">
        <v>46</v>
      </c>
      <c r="R701" s="108" t="s">
        <v>46</v>
      </c>
      <c r="S701" s="109">
        <v>28</v>
      </c>
      <c r="T701" s="108" t="s">
        <v>46</v>
      </c>
      <c r="U701" s="108" t="s">
        <v>46</v>
      </c>
      <c r="V701" s="108" t="s">
        <v>46</v>
      </c>
      <c r="W701" s="108" t="s">
        <v>46</v>
      </c>
      <c r="X701" s="108" t="s">
        <v>46</v>
      </c>
      <c r="Y701" s="108" t="s">
        <v>46</v>
      </c>
      <c r="Z701" s="108" t="s">
        <v>46</v>
      </c>
      <c r="AA701" s="108" t="s">
        <v>46</v>
      </c>
      <c r="AB701" s="108" t="s">
        <v>46</v>
      </c>
      <c r="AC701" s="108" t="s">
        <v>46</v>
      </c>
      <c r="AD701" s="108" t="s">
        <v>46</v>
      </c>
      <c r="AE701" s="108" t="s">
        <v>46</v>
      </c>
      <c r="AF701" s="108" t="s">
        <v>46</v>
      </c>
      <c r="AG701" s="108" t="s">
        <v>46</v>
      </c>
    </row>
    <row r="702" spans="1:33">
      <c r="A702" s="108" t="s">
        <v>260</v>
      </c>
      <c r="B702" s="108">
        <v>1973</v>
      </c>
      <c r="C702" s="110" t="s">
        <v>261</v>
      </c>
      <c r="D702" s="108" t="s">
        <v>4567</v>
      </c>
      <c r="E702" s="109" t="s">
        <v>63</v>
      </c>
      <c r="G702" s="117" t="s">
        <v>46</v>
      </c>
      <c r="H702" s="117" t="s">
        <v>46</v>
      </c>
      <c r="I702" s="117" t="s">
        <v>46</v>
      </c>
      <c r="J702" s="117" t="s">
        <v>46</v>
      </c>
      <c r="K702" s="117" t="s">
        <v>46</v>
      </c>
      <c r="L702" s="108" t="s">
        <v>46</v>
      </c>
      <c r="M702" s="108" t="s">
        <v>46</v>
      </c>
      <c r="N702" s="109">
        <v>59</v>
      </c>
      <c r="O702" s="108" t="s">
        <v>46</v>
      </c>
      <c r="P702" s="108" t="s">
        <v>46</v>
      </c>
      <c r="Q702" s="108" t="s">
        <v>46</v>
      </c>
      <c r="R702" s="108" t="s">
        <v>46</v>
      </c>
      <c r="S702" s="109">
        <v>59</v>
      </c>
      <c r="T702" s="108" t="s">
        <v>46</v>
      </c>
      <c r="U702" s="108" t="s">
        <v>46</v>
      </c>
      <c r="V702" s="108" t="s">
        <v>46</v>
      </c>
      <c r="W702" s="108" t="s">
        <v>46</v>
      </c>
      <c r="X702" s="108" t="s">
        <v>46</v>
      </c>
      <c r="Y702" s="108" t="s">
        <v>46</v>
      </c>
      <c r="Z702" s="108" t="s">
        <v>46</v>
      </c>
      <c r="AA702" s="108" t="s">
        <v>46</v>
      </c>
      <c r="AB702" s="108" t="s">
        <v>46</v>
      </c>
      <c r="AC702" s="108" t="s">
        <v>46</v>
      </c>
      <c r="AD702" s="108" t="s">
        <v>46</v>
      </c>
      <c r="AE702" s="108" t="s">
        <v>46</v>
      </c>
      <c r="AF702" s="108" t="s">
        <v>46</v>
      </c>
      <c r="AG702" s="108" t="s">
        <v>46</v>
      </c>
    </row>
    <row r="703" spans="1:33">
      <c r="A703" s="108" t="s">
        <v>226</v>
      </c>
      <c r="B703" s="108">
        <v>2018</v>
      </c>
      <c r="C703" s="110" t="s">
        <v>227</v>
      </c>
      <c r="D703" s="108" t="s">
        <v>4567</v>
      </c>
      <c r="E703" s="108" t="s">
        <v>221</v>
      </c>
      <c r="F703" s="108"/>
      <c r="G703" s="117" t="s">
        <v>46</v>
      </c>
      <c r="H703" s="117" t="s">
        <v>46</v>
      </c>
      <c r="I703" s="117" t="s">
        <v>764</v>
      </c>
      <c r="J703" s="117" t="s">
        <v>46</v>
      </c>
      <c r="K703" s="117">
        <v>740</v>
      </c>
      <c r="L703" s="108" t="s">
        <v>46</v>
      </c>
      <c r="M703" s="108" t="s">
        <v>46</v>
      </c>
      <c r="N703" s="108" t="s">
        <v>46</v>
      </c>
      <c r="O703" s="108" t="s">
        <v>46</v>
      </c>
      <c r="P703" s="108" t="s">
        <v>46</v>
      </c>
      <c r="Q703" s="108" t="s">
        <v>46</v>
      </c>
      <c r="R703" s="108" t="s">
        <v>46</v>
      </c>
      <c r="S703" s="108" t="s">
        <v>46</v>
      </c>
      <c r="T703" s="108" t="s">
        <v>46</v>
      </c>
      <c r="U703" s="108" t="s">
        <v>46</v>
      </c>
      <c r="V703" s="108" t="s">
        <v>46</v>
      </c>
      <c r="W703" s="108" t="s">
        <v>46</v>
      </c>
      <c r="X703" s="108" t="s">
        <v>46</v>
      </c>
      <c r="Y703" s="108" t="s">
        <v>46</v>
      </c>
      <c r="Z703" s="108" t="s">
        <v>46</v>
      </c>
      <c r="AA703" s="108" t="s">
        <v>46</v>
      </c>
      <c r="AB703" s="108" t="s">
        <v>46</v>
      </c>
      <c r="AC703" s="108" t="s">
        <v>46</v>
      </c>
      <c r="AD703" s="108" t="s">
        <v>46</v>
      </c>
      <c r="AE703" s="108" t="s">
        <v>46</v>
      </c>
      <c r="AF703" s="108" t="s">
        <v>46</v>
      </c>
      <c r="AG703" s="108" t="s">
        <v>46</v>
      </c>
    </row>
    <row r="704" spans="1:33">
      <c r="A704" s="108" t="s">
        <v>226</v>
      </c>
      <c r="B704" s="108">
        <v>2018</v>
      </c>
      <c r="C704" s="110" t="s">
        <v>227</v>
      </c>
      <c r="D704" s="108" t="s">
        <v>4567</v>
      </c>
      <c r="E704" s="108" t="s">
        <v>221</v>
      </c>
      <c r="F704" s="108"/>
      <c r="G704" s="117" t="s">
        <v>46</v>
      </c>
      <c r="H704" s="117" t="s">
        <v>46</v>
      </c>
      <c r="I704" s="117" t="s">
        <v>765</v>
      </c>
      <c r="J704" s="117" t="s">
        <v>46</v>
      </c>
      <c r="K704" s="117">
        <v>3040</v>
      </c>
      <c r="L704" s="108" t="s">
        <v>46</v>
      </c>
      <c r="M704" s="108" t="s">
        <v>46</v>
      </c>
      <c r="N704" s="108" t="s">
        <v>46</v>
      </c>
      <c r="O704" s="108" t="s">
        <v>46</v>
      </c>
      <c r="P704" s="108" t="s">
        <v>46</v>
      </c>
      <c r="Q704" s="108" t="s">
        <v>46</v>
      </c>
      <c r="R704" s="108" t="s">
        <v>46</v>
      </c>
      <c r="S704" s="108" t="s">
        <v>46</v>
      </c>
      <c r="T704" s="108" t="s">
        <v>46</v>
      </c>
      <c r="U704" s="108" t="s">
        <v>46</v>
      </c>
      <c r="V704" s="108" t="s">
        <v>46</v>
      </c>
      <c r="W704" s="108" t="s">
        <v>46</v>
      </c>
      <c r="X704" s="108" t="s">
        <v>46</v>
      </c>
      <c r="Y704" s="108" t="s">
        <v>46</v>
      </c>
      <c r="Z704" s="108" t="s">
        <v>46</v>
      </c>
      <c r="AA704" s="108" t="s">
        <v>46</v>
      </c>
      <c r="AB704" s="108" t="s">
        <v>46</v>
      </c>
      <c r="AC704" s="108" t="s">
        <v>46</v>
      </c>
      <c r="AD704" s="108" t="s">
        <v>46</v>
      </c>
      <c r="AE704" s="108" t="s">
        <v>46</v>
      </c>
      <c r="AF704" s="108" t="s">
        <v>46</v>
      </c>
      <c r="AG704" s="108" t="s">
        <v>46</v>
      </c>
    </row>
    <row r="705" spans="1:33">
      <c r="A705" s="108" t="s">
        <v>226</v>
      </c>
      <c r="B705" s="108">
        <v>2018</v>
      </c>
      <c r="C705" s="110" t="s">
        <v>227</v>
      </c>
      <c r="D705" s="108" t="s">
        <v>4567</v>
      </c>
      <c r="E705" s="108" t="s">
        <v>221</v>
      </c>
      <c r="F705" s="108"/>
      <c r="G705" s="117" t="s">
        <v>46</v>
      </c>
      <c r="H705" s="117" t="s">
        <v>46</v>
      </c>
      <c r="I705" s="117" t="s">
        <v>766</v>
      </c>
      <c r="J705" s="117" t="s">
        <v>46</v>
      </c>
      <c r="K705" s="117">
        <v>1400</v>
      </c>
      <c r="L705" s="108" t="s">
        <v>46</v>
      </c>
      <c r="M705" s="108" t="s">
        <v>46</v>
      </c>
      <c r="N705" s="108" t="s">
        <v>46</v>
      </c>
      <c r="O705" s="108" t="s">
        <v>46</v>
      </c>
      <c r="P705" s="108" t="s">
        <v>46</v>
      </c>
      <c r="Q705" s="108" t="s">
        <v>46</v>
      </c>
      <c r="R705" s="108" t="s">
        <v>46</v>
      </c>
      <c r="S705" s="108" t="s">
        <v>46</v>
      </c>
      <c r="T705" s="108" t="s">
        <v>46</v>
      </c>
      <c r="U705" s="108" t="s">
        <v>46</v>
      </c>
      <c r="V705" s="108" t="s">
        <v>46</v>
      </c>
      <c r="W705" s="108" t="s">
        <v>46</v>
      </c>
      <c r="X705" s="108" t="s">
        <v>46</v>
      </c>
      <c r="Y705" s="108" t="s">
        <v>46</v>
      </c>
      <c r="Z705" s="108" t="s">
        <v>46</v>
      </c>
      <c r="AA705" s="108" t="s">
        <v>46</v>
      </c>
      <c r="AB705" s="108" t="s">
        <v>46</v>
      </c>
      <c r="AC705" s="108" t="s">
        <v>46</v>
      </c>
      <c r="AD705" s="108" t="s">
        <v>46</v>
      </c>
      <c r="AE705" s="108" t="s">
        <v>46</v>
      </c>
      <c r="AF705" s="108" t="s">
        <v>46</v>
      </c>
      <c r="AG705" s="108" t="s">
        <v>46</v>
      </c>
    </row>
    <row r="706" spans="1:33">
      <c r="A706" s="108" t="s">
        <v>226</v>
      </c>
      <c r="B706" s="108">
        <v>2018</v>
      </c>
      <c r="C706" s="110" t="s">
        <v>227</v>
      </c>
      <c r="D706" s="108" t="s">
        <v>4567</v>
      </c>
      <c r="E706" s="108" t="s">
        <v>221</v>
      </c>
      <c r="F706" s="108"/>
      <c r="G706" s="117" t="s">
        <v>46</v>
      </c>
      <c r="H706" s="117" t="s">
        <v>46</v>
      </c>
      <c r="I706" s="117" t="s">
        <v>767</v>
      </c>
      <c r="J706" s="117" t="s">
        <v>46</v>
      </c>
      <c r="K706" s="117">
        <v>30</v>
      </c>
      <c r="L706" s="108" t="s">
        <v>46</v>
      </c>
      <c r="M706" s="108" t="s">
        <v>46</v>
      </c>
      <c r="N706" s="108" t="s">
        <v>46</v>
      </c>
      <c r="O706" s="108" t="s">
        <v>46</v>
      </c>
      <c r="P706" s="108" t="s">
        <v>46</v>
      </c>
      <c r="Q706" s="108" t="s">
        <v>46</v>
      </c>
      <c r="R706" s="108" t="s">
        <v>46</v>
      </c>
      <c r="S706" s="108" t="s">
        <v>46</v>
      </c>
      <c r="T706" s="108" t="s">
        <v>46</v>
      </c>
      <c r="U706" s="108" t="s">
        <v>46</v>
      </c>
      <c r="V706" s="108" t="s">
        <v>46</v>
      </c>
      <c r="W706" s="108" t="s">
        <v>46</v>
      </c>
      <c r="X706" s="108" t="s">
        <v>46</v>
      </c>
      <c r="Y706" s="108" t="s">
        <v>46</v>
      </c>
      <c r="Z706" s="108" t="s">
        <v>46</v>
      </c>
      <c r="AA706" s="108" t="s">
        <v>46</v>
      </c>
      <c r="AB706" s="108" t="s">
        <v>46</v>
      </c>
      <c r="AC706" s="108" t="s">
        <v>46</v>
      </c>
      <c r="AD706" s="108" t="s">
        <v>46</v>
      </c>
      <c r="AE706" s="108" t="s">
        <v>46</v>
      </c>
      <c r="AF706" s="108" t="s">
        <v>46</v>
      </c>
      <c r="AG706" s="108" t="s">
        <v>46</v>
      </c>
    </row>
    <row r="707" spans="1:33">
      <c r="A707" s="108" t="s">
        <v>226</v>
      </c>
      <c r="B707" s="108">
        <v>2018</v>
      </c>
      <c r="C707" s="110" t="s">
        <v>227</v>
      </c>
      <c r="D707" s="108" t="s">
        <v>4567</v>
      </c>
      <c r="E707" s="108" t="s">
        <v>221</v>
      </c>
      <c r="F707" s="108"/>
      <c r="G707" s="117" t="s">
        <v>46</v>
      </c>
      <c r="H707" s="117" t="s">
        <v>46</v>
      </c>
      <c r="I707" s="117" t="s">
        <v>768</v>
      </c>
      <c r="J707" s="117" t="s">
        <v>46</v>
      </c>
      <c r="K707" s="117">
        <v>980</v>
      </c>
      <c r="L707" s="108" t="s">
        <v>46</v>
      </c>
      <c r="M707" s="108" t="s">
        <v>46</v>
      </c>
      <c r="N707" s="108" t="s">
        <v>46</v>
      </c>
      <c r="O707" s="108" t="s">
        <v>46</v>
      </c>
      <c r="P707" s="108" t="s">
        <v>46</v>
      </c>
      <c r="Q707" s="108" t="s">
        <v>46</v>
      </c>
      <c r="R707" s="108" t="s">
        <v>46</v>
      </c>
      <c r="S707" s="108" t="s">
        <v>46</v>
      </c>
      <c r="T707" s="108" t="s">
        <v>46</v>
      </c>
      <c r="U707" s="108" t="s">
        <v>46</v>
      </c>
      <c r="V707" s="108" t="s">
        <v>46</v>
      </c>
      <c r="W707" s="108" t="s">
        <v>46</v>
      </c>
      <c r="X707" s="108" t="s">
        <v>46</v>
      </c>
      <c r="Y707" s="108" t="s">
        <v>46</v>
      </c>
      <c r="Z707" s="108" t="s">
        <v>46</v>
      </c>
      <c r="AA707" s="108" t="s">
        <v>46</v>
      </c>
      <c r="AB707" s="108" t="s">
        <v>46</v>
      </c>
      <c r="AC707" s="108" t="s">
        <v>46</v>
      </c>
      <c r="AD707" s="108" t="s">
        <v>46</v>
      </c>
      <c r="AE707" s="108" t="s">
        <v>46</v>
      </c>
      <c r="AF707" s="108" t="s">
        <v>46</v>
      </c>
      <c r="AG707" s="108" t="s">
        <v>46</v>
      </c>
    </row>
    <row r="708" spans="1:33">
      <c r="A708" s="108" t="s">
        <v>226</v>
      </c>
      <c r="B708" s="108">
        <v>2018</v>
      </c>
      <c r="C708" s="110" t="s">
        <v>227</v>
      </c>
      <c r="D708" s="108" t="s">
        <v>4567</v>
      </c>
      <c r="E708" s="108" t="s">
        <v>221</v>
      </c>
      <c r="F708" s="108"/>
      <c r="G708" s="117" t="s">
        <v>46</v>
      </c>
      <c r="H708" s="117" t="s">
        <v>46</v>
      </c>
      <c r="I708" s="117" t="s">
        <v>769</v>
      </c>
      <c r="J708" s="117" t="s">
        <v>46</v>
      </c>
      <c r="K708" s="117">
        <v>3630</v>
      </c>
      <c r="L708" s="108" t="s">
        <v>46</v>
      </c>
      <c r="M708" s="108" t="s">
        <v>46</v>
      </c>
      <c r="N708" s="108" t="s">
        <v>46</v>
      </c>
      <c r="O708" s="108" t="s">
        <v>46</v>
      </c>
      <c r="P708" s="108" t="s">
        <v>46</v>
      </c>
      <c r="Q708" s="108" t="s">
        <v>46</v>
      </c>
      <c r="R708" s="108" t="s">
        <v>46</v>
      </c>
      <c r="S708" s="108" t="s">
        <v>46</v>
      </c>
      <c r="T708" s="108" t="s">
        <v>46</v>
      </c>
      <c r="U708" s="108" t="s">
        <v>46</v>
      </c>
      <c r="V708" s="108" t="s">
        <v>46</v>
      </c>
      <c r="W708" s="108" t="s">
        <v>46</v>
      </c>
      <c r="X708" s="108" t="s">
        <v>46</v>
      </c>
      <c r="Y708" s="108" t="s">
        <v>46</v>
      </c>
      <c r="Z708" s="108" t="s">
        <v>46</v>
      </c>
      <c r="AA708" s="108" t="s">
        <v>46</v>
      </c>
      <c r="AB708" s="108" t="s">
        <v>46</v>
      </c>
      <c r="AC708" s="108" t="s">
        <v>46</v>
      </c>
      <c r="AD708" s="108" t="s">
        <v>46</v>
      </c>
      <c r="AE708" s="108" t="s">
        <v>46</v>
      </c>
      <c r="AF708" s="108" t="s">
        <v>46</v>
      </c>
      <c r="AG708" s="108" t="s">
        <v>46</v>
      </c>
    </row>
    <row r="709" spans="1:33">
      <c r="A709" s="108" t="s">
        <v>484</v>
      </c>
      <c r="B709" s="108">
        <v>2008</v>
      </c>
      <c r="C709" s="110" t="s">
        <v>485</v>
      </c>
      <c r="D709" s="108" t="s">
        <v>4567</v>
      </c>
      <c r="E709" s="108" t="s">
        <v>221</v>
      </c>
      <c r="F709" s="108"/>
      <c r="G709" s="117" t="s">
        <v>46</v>
      </c>
      <c r="H709" s="117" t="s">
        <v>46</v>
      </c>
      <c r="I709" s="117" t="s">
        <v>46</v>
      </c>
      <c r="J709" s="117" t="s">
        <v>46</v>
      </c>
      <c r="K709" s="117" t="s">
        <v>46</v>
      </c>
      <c r="L709" s="108" t="s">
        <v>46</v>
      </c>
      <c r="M709" s="108" t="s">
        <v>46</v>
      </c>
      <c r="N709" s="108">
        <v>95</v>
      </c>
      <c r="O709" s="108" t="s">
        <v>46</v>
      </c>
      <c r="P709" s="108" t="s">
        <v>46</v>
      </c>
      <c r="Q709" s="108" t="s">
        <v>46</v>
      </c>
      <c r="R709" s="108" t="s">
        <v>46</v>
      </c>
      <c r="S709" s="108">
        <v>95</v>
      </c>
      <c r="T709" s="108" t="s">
        <v>46</v>
      </c>
      <c r="U709" s="108" t="s">
        <v>46</v>
      </c>
      <c r="V709" s="108" t="s">
        <v>46</v>
      </c>
      <c r="W709" s="108" t="s">
        <v>46</v>
      </c>
      <c r="X709" s="108" t="s">
        <v>46</v>
      </c>
      <c r="Y709" s="108" t="s">
        <v>46</v>
      </c>
      <c r="Z709" s="108" t="s">
        <v>46</v>
      </c>
      <c r="AA709" s="108" t="s">
        <v>46</v>
      </c>
      <c r="AB709" s="108" t="s">
        <v>46</v>
      </c>
      <c r="AC709" s="108" t="s">
        <v>46</v>
      </c>
      <c r="AD709" s="108" t="s">
        <v>46</v>
      </c>
      <c r="AE709" s="108" t="s">
        <v>46</v>
      </c>
      <c r="AF709" s="108" t="s">
        <v>46</v>
      </c>
      <c r="AG709" s="108" t="s">
        <v>46</v>
      </c>
    </row>
    <row r="710" spans="1:33">
      <c r="A710" s="108" t="s">
        <v>291</v>
      </c>
      <c r="B710" s="108">
        <v>1983</v>
      </c>
      <c r="C710" s="110" t="s">
        <v>292</v>
      </c>
      <c r="D710" s="108" t="s">
        <v>4567</v>
      </c>
      <c r="E710" s="108" t="s">
        <v>221</v>
      </c>
      <c r="F710" s="108"/>
      <c r="G710" s="117" t="s">
        <v>46</v>
      </c>
      <c r="H710" s="117" t="s">
        <v>46</v>
      </c>
      <c r="I710" s="117" t="s">
        <v>46</v>
      </c>
      <c r="J710" s="117" t="s">
        <v>46</v>
      </c>
      <c r="K710" s="117" t="s">
        <v>46</v>
      </c>
      <c r="L710" s="108" t="s">
        <v>46</v>
      </c>
      <c r="M710" s="108" t="s">
        <v>46</v>
      </c>
      <c r="N710" s="108">
        <v>73</v>
      </c>
      <c r="O710" s="108" t="s">
        <v>46</v>
      </c>
      <c r="P710" s="108" t="s">
        <v>46</v>
      </c>
      <c r="Q710" s="108" t="s">
        <v>46</v>
      </c>
      <c r="R710" s="108" t="s">
        <v>46</v>
      </c>
      <c r="S710" s="108">
        <v>73</v>
      </c>
      <c r="T710" s="108" t="s">
        <v>46</v>
      </c>
      <c r="U710" s="108" t="s">
        <v>46</v>
      </c>
      <c r="V710" s="108" t="s">
        <v>46</v>
      </c>
      <c r="W710" s="108" t="s">
        <v>46</v>
      </c>
      <c r="X710" s="108" t="s">
        <v>46</v>
      </c>
      <c r="Y710" s="108" t="s">
        <v>46</v>
      </c>
      <c r="Z710" s="108" t="s">
        <v>46</v>
      </c>
      <c r="AA710" s="108" t="s">
        <v>46</v>
      </c>
      <c r="AB710" s="108" t="s">
        <v>46</v>
      </c>
      <c r="AC710" s="108" t="s">
        <v>46</v>
      </c>
      <c r="AD710" s="108" t="s">
        <v>46</v>
      </c>
      <c r="AE710" s="108" t="s">
        <v>46</v>
      </c>
      <c r="AF710" s="108" t="s">
        <v>46</v>
      </c>
      <c r="AG710" s="108" t="s">
        <v>46</v>
      </c>
    </row>
    <row r="711" spans="1:33">
      <c r="A711" s="108" t="s">
        <v>291</v>
      </c>
      <c r="B711" s="108">
        <v>1979</v>
      </c>
      <c r="C711" s="110" t="s">
        <v>277</v>
      </c>
      <c r="D711" s="108" t="s">
        <v>4567</v>
      </c>
      <c r="E711" s="108" t="s">
        <v>221</v>
      </c>
      <c r="F711" s="108"/>
      <c r="G711" s="117" t="s">
        <v>46</v>
      </c>
      <c r="H711" s="117" t="s">
        <v>46</v>
      </c>
      <c r="I711" s="117" t="s">
        <v>46</v>
      </c>
      <c r="J711" s="117" t="s">
        <v>46</v>
      </c>
      <c r="K711" s="117" t="s">
        <v>46</v>
      </c>
      <c r="L711" s="108" t="s">
        <v>46</v>
      </c>
      <c r="M711" s="108" t="s">
        <v>46</v>
      </c>
      <c r="N711" s="108">
        <v>73</v>
      </c>
      <c r="O711" s="108" t="s">
        <v>46</v>
      </c>
      <c r="P711" s="108" t="s">
        <v>46</v>
      </c>
      <c r="Q711" s="108" t="s">
        <v>46</v>
      </c>
      <c r="R711" s="108" t="s">
        <v>46</v>
      </c>
      <c r="S711" s="108">
        <v>73</v>
      </c>
      <c r="T711" s="108" t="s">
        <v>46</v>
      </c>
      <c r="U711" s="108" t="s">
        <v>46</v>
      </c>
      <c r="V711" s="108" t="s">
        <v>46</v>
      </c>
      <c r="W711" s="108" t="s">
        <v>46</v>
      </c>
      <c r="X711" s="108" t="s">
        <v>46</v>
      </c>
      <c r="Y711" s="108" t="s">
        <v>46</v>
      </c>
      <c r="Z711" s="108" t="s">
        <v>46</v>
      </c>
      <c r="AA711" s="108" t="s">
        <v>46</v>
      </c>
      <c r="AB711" s="108" t="s">
        <v>46</v>
      </c>
      <c r="AC711" s="108" t="s">
        <v>46</v>
      </c>
      <c r="AD711" s="108" t="s">
        <v>46</v>
      </c>
      <c r="AE711" s="108" t="s">
        <v>46</v>
      </c>
      <c r="AF711" s="108" t="s">
        <v>46</v>
      </c>
      <c r="AG711" s="108" t="s">
        <v>46</v>
      </c>
    </row>
    <row r="712" spans="1:33">
      <c r="A712" s="109" t="s">
        <v>293</v>
      </c>
      <c r="B712" s="109">
        <v>1974</v>
      </c>
      <c r="C712" s="115" t="s">
        <v>281</v>
      </c>
      <c r="D712" s="108" t="s">
        <v>4567</v>
      </c>
      <c r="E712" s="109" t="s">
        <v>63</v>
      </c>
      <c r="G712" s="117" t="s">
        <v>46</v>
      </c>
      <c r="H712" s="117" t="s">
        <v>46</v>
      </c>
      <c r="I712" s="117" t="s">
        <v>46</v>
      </c>
      <c r="J712" s="117" t="s">
        <v>46</v>
      </c>
      <c r="K712" s="117" t="s">
        <v>46</v>
      </c>
      <c r="L712" s="108" t="s">
        <v>46</v>
      </c>
      <c r="M712" s="108" t="s">
        <v>46</v>
      </c>
      <c r="N712" s="109">
        <v>63</v>
      </c>
      <c r="O712" s="108" t="s">
        <v>46</v>
      </c>
      <c r="P712" s="108" t="s">
        <v>46</v>
      </c>
      <c r="Q712" s="108" t="s">
        <v>46</v>
      </c>
      <c r="R712" s="108" t="s">
        <v>46</v>
      </c>
      <c r="S712" s="109">
        <v>63</v>
      </c>
      <c r="T712" s="108" t="s">
        <v>46</v>
      </c>
      <c r="U712" s="108" t="s">
        <v>46</v>
      </c>
      <c r="V712" s="108" t="s">
        <v>46</v>
      </c>
      <c r="W712" s="108" t="s">
        <v>46</v>
      </c>
      <c r="X712" s="108" t="s">
        <v>46</v>
      </c>
      <c r="Y712" s="108" t="s">
        <v>46</v>
      </c>
      <c r="Z712" s="108" t="s">
        <v>46</v>
      </c>
      <c r="AA712" s="108" t="s">
        <v>46</v>
      </c>
      <c r="AB712" s="108" t="s">
        <v>46</v>
      </c>
      <c r="AC712" s="108" t="s">
        <v>46</v>
      </c>
      <c r="AD712" s="108" t="s">
        <v>46</v>
      </c>
      <c r="AE712" s="108" t="s">
        <v>46</v>
      </c>
      <c r="AF712" s="108" t="s">
        <v>46</v>
      </c>
      <c r="AG712" s="108" t="s">
        <v>46</v>
      </c>
    </row>
    <row r="713" spans="1:33">
      <c r="A713" s="108" t="s">
        <v>263</v>
      </c>
      <c r="B713" s="108">
        <v>1988</v>
      </c>
      <c r="C713" s="110" t="s">
        <v>264</v>
      </c>
      <c r="D713" s="108" t="s">
        <v>4567</v>
      </c>
      <c r="E713" s="108" t="s">
        <v>221</v>
      </c>
      <c r="F713" s="108"/>
      <c r="G713" s="117" t="s">
        <v>46</v>
      </c>
      <c r="H713" s="117" t="s">
        <v>46</v>
      </c>
      <c r="I713" s="117" t="s">
        <v>770</v>
      </c>
      <c r="J713" s="117">
        <v>6753</v>
      </c>
      <c r="K713" s="117" t="s">
        <v>46</v>
      </c>
      <c r="L713" s="108" t="s">
        <v>771</v>
      </c>
      <c r="M713" s="108" t="s">
        <v>46</v>
      </c>
      <c r="N713" s="108" t="s">
        <v>46</v>
      </c>
      <c r="O713" s="108" t="s">
        <v>46</v>
      </c>
      <c r="P713" s="108" t="s">
        <v>46</v>
      </c>
      <c r="Q713" s="108" t="s">
        <v>46</v>
      </c>
      <c r="R713" s="108" t="s">
        <v>46</v>
      </c>
      <c r="S713" s="108" t="s">
        <v>46</v>
      </c>
      <c r="T713" s="108" t="s">
        <v>46</v>
      </c>
      <c r="U713" s="108" t="s">
        <v>46</v>
      </c>
      <c r="V713" s="108" t="s">
        <v>46</v>
      </c>
      <c r="W713" s="108" t="s">
        <v>46</v>
      </c>
      <c r="X713" s="108" t="s">
        <v>46</v>
      </c>
      <c r="Y713" s="108" t="s">
        <v>46</v>
      </c>
      <c r="Z713" s="108" t="s">
        <v>46</v>
      </c>
      <c r="AA713" s="108" t="s">
        <v>46</v>
      </c>
      <c r="AB713" s="108" t="s">
        <v>46</v>
      </c>
      <c r="AC713" s="108" t="s">
        <v>46</v>
      </c>
      <c r="AD713" s="108" t="s">
        <v>46</v>
      </c>
      <c r="AE713" s="108" t="s">
        <v>46</v>
      </c>
      <c r="AF713" s="108" t="s">
        <v>46</v>
      </c>
      <c r="AG713" s="108" t="s">
        <v>46</v>
      </c>
    </row>
    <row r="714" spans="1:33">
      <c r="A714" s="108" t="s">
        <v>263</v>
      </c>
      <c r="B714" s="108">
        <v>1988</v>
      </c>
      <c r="C714" s="110" t="s">
        <v>264</v>
      </c>
      <c r="D714" s="108" t="s">
        <v>4567</v>
      </c>
      <c r="E714" s="108" t="s">
        <v>221</v>
      </c>
      <c r="F714" s="108"/>
      <c r="G714" s="117" t="s">
        <v>46</v>
      </c>
      <c r="H714" s="117" t="s">
        <v>46</v>
      </c>
      <c r="I714" s="117" t="s">
        <v>772</v>
      </c>
      <c r="J714" s="117">
        <v>2832</v>
      </c>
      <c r="K714" s="117" t="s">
        <v>46</v>
      </c>
      <c r="L714" s="108" t="s">
        <v>46</v>
      </c>
      <c r="M714" s="108" t="s">
        <v>46</v>
      </c>
      <c r="N714" s="108" t="s">
        <v>46</v>
      </c>
      <c r="O714" s="108" t="s">
        <v>46</v>
      </c>
      <c r="P714" s="108" t="s">
        <v>46</v>
      </c>
      <c r="Q714" s="108" t="s">
        <v>46</v>
      </c>
      <c r="R714" s="108" t="s">
        <v>46</v>
      </c>
      <c r="S714" s="108" t="s">
        <v>46</v>
      </c>
      <c r="T714" s="108" t="s">
        <v>46</v>
      </c>
      <c r="U714" s="108" t="s">
        <v>46</v>
      </c>
      <c r="V714" s="108" t="s">
        <v>46</v>
      </c>
      <c r="W714" s="108" t="s">
        <v>46</v>
      </c>
      <c r="X714" s="108" t="s">
        <v>46</v>
      </c>
      <c r="Y714" s="108" t="s">
        <v>46</v>
      </c>
      <c r="Z714" s="108" t="s">
        <v>46</v>
      </c>
      <c r="AA714" s="108" t="s">
        <v>46</v>
      </c>
      <c r="AB714" s="108" t="s">
        <v>46</v>
      </c>
      <c r="AC714" s="108" t="s">
        <v>46</v>
      </c>
      <c r="AD714" s="108" t="s">
        <v>46</v>
      </c>
      <c r="AE714" s="108" t="s">
        <v>46</v>
      </c>
      <c r="AF714" s="108" t="s">
        <v>46</v>
      </c>
      <c r="AG714" s="108" t="s">
        <v>46</v>
      </c>
    </row>
    <row r="715" spans="1:33">
      <c r="A715" s="108" t="s">
        <v>263</v>
      </c>
      <c r="B715" s="108">
        <v>1988</v>
      </c>
      <c r="C715" s="110" t="s">
        <v>264</v>
      </c>
      <c r="D715" s="108" t="s">
        <v>4567</v>
      </c>
      <c r="E715" s="108" t="s">
        <v>221</v>
      </c>
      <c r="F715" s="108"/>
      <c r="G715" s="117" t="s">
        <v>46</v>
      </c>
      <c r="H715" s="117" t="s">
        <v>46</v>
      </c>
      <c r="I715" s="117" t="s">
        <v>773</v>
      </c>
      <c r="J715" s="117">
        <v>506</v>
      </c>
      <c r="K715" s="117" t="s">
        <v>46</v>
      </c>
      <c r="L715" s="108">
        <v>38</v>
      </c>
      <c r="M715" s="108" t="s">
        <v>46</v>
      </c>
      <c r="N715" s="108" t="s">
        <v>46</v>
      </c>
      <c r="O715" s="108" t="s">
        <v>46</v>
      </c>
      <c r="P715" s="108" t="s">
        <v>46</v>
      </c>
      <c r="Q715" s="108" t="s">
        <v>46</v>
      </c>
      <c r="R715" s="108" t="s">
        <v>46</v>
      </c>
      <c r="S715" s="108" t="s">
        <v>46</v>
      </c>
      <c r="T715" s="108" t="s">
        <v>46</v>
      </c>
      <c r="U715" s="108" t="s">
        <v>46</v>
      </c>
      <c r="V715" s="108" t="s">
        <v>46</v>
      </c>
      <c r="W715" s="108" t="s">
        <v>46</v>
      </c>
      <c r="X715" s="108" t="s">
        <v>46</v>
      </c>
      <c r="Y715" s="108" t="s">
        <v>46</v>
      </c>
      <c r="Z715" s="108" t="s">
        <v>46</v>
      </c>
      <c r="AA715" s="108" t="s">
        <v>46</v>
      </c>
      <c r="AB715" s="108" t="s">
        <v>46</v>
      </c>
      <c r="AC715" s="108" t="s">
        <v>46</v>
      </c>
      <c r="AD715" s="108" t="s">
        <v>46</v>
      </c>
      <c r="AE715" s="108" t="s">
        <v>46</v>
      </c>
      <c r="AF715" s="108" t="s">
        <v>46</v>
      </c>
      <c r="AG715" s="108" t="s">
        <v>46</v>
      </c>
    </row>
    <row r="716" spans="1:33">
      <c r="A716" s="108" t="s">
        <v>348</v>
      </c>
      <c r="B716" s="108">
        <v>2013</v>
      </c>
      <c r="C716" s="110" t="s">
        <v>349</v>
      </c>
      <c r="D716" s="108" t="s">
        <v>4567</v>
      </c>
      <c r="E716" s="108" t="s">
        <v>221</v>
      </c>
      <c r="F716" s="108"/>
      <c r="G716" s="117" t="s">
        <v>46</v>
      </c>
      <c r="H716" s="117" t="s">
        <v>46</v>
      </c>
      <c r="I716" s="117" t="s">
        <v>46</v>
      </c>
      <c r="J716" s="117" t="s">
        <v>46</v>
      </c>
      <c r="K716" s="117" t="s">
        <v>46</v>
      </c>
      <c r="L716" s="108" t="s">
        <v>46</v>
      </c>
      <c r="M716" s="108" t="s">
        <v>46</v>
      </c>
      <c r="N716" s="108" t="s">
        <v>46</v>
      </c>
      <c r="O716" s="108" t="s">
        <v>46</v>
      </c>
      <c r="P716" s="108" t="s">
        <v>46</v>
      </c>
      <c r="Q716" s="108" t="s">
        <v>46</v>
      </c>
      <c r="R716" s="108" t="s">
        <v>46</v>
      </c>
      <c r="S716" s="108" t="s">
        <v>46</v>
      </c>
      <c r="T716" s="108" t="s">
        <v>46</v>
      </c>
      <c r="U716" s="108" t="s">
        <v>46</v>
      </c>
      <c r="V716" s="108" t="s">
        <v>46</v>
      </c>
      <c r="W716" s="108" t="s">
        <v>46</v>
      </c>
      <c r="X716" s="108" t="s">
        <v>46</v>
      </c>
      <c r="Y716" s="108" t="s">
        <v>46</v>
      </c>
      <c r="Z716" s="108" t="s">
        <v>46</v>
      </c>
      <c r="AA716" s="108" t="s">
        <v>46</v>
      </c>
      <c r="AB716" s="108" t="s">
        <v>46</v>
      </c>
      <c r="AC716" s="108" t="s">
        <v>46</v>
      </c>
      <c r="AD716" s="108">
        <v>96</v>
      </c>
      <c r="AE716" s="108" t="s">
        <v>46</v>
      </c>
      <c r="AF716" s="108" t="s">
        <v>46</v>
      </c>
      <c r="AG716" s="108" t="s">
        <v>46</v>
      </c>
    </row>
    <row r="717" spans="1:33">
      <c r="A717" s="108" t="s">
        <v>306</v>
      </c>
      <c r="B717" s="108">
        <v>2020</v>
      </c>
      <c r="C717" s="110" t="s">
        <v>307</v>
      </c>
      <c r="D717" s="108" t="s">
        <v>4567</v>
      </c>
      <c r="E717" s="108" t="s">
        <v>221</v>
      </c>
      <c r="F717" s="108"/>
      <c r="G717" s="117" t="s">
        <v>46</v>
      </c>
      <c r="H717" s="117" t="s">
        <v>46</v>
      </c>
      <c r="I717" s="117" t="s">
        <v>46</v>
      </c>
      <c r="J717" s="117" t="s">
        <v>46</v>
      </c>
      <c r="K717" s="117" t="s">
        <v>46</v>
      </c>
      <c r="L717" s="108" t="s">
        <v>46</v>
      </c>
      <c r="M717" s="108" t="s">
        <v>46</v>
      </c>
      <c r="N717" s="108" t="s">
        <v>46</v>
      </c>
      <c r="O717" s="108" t="s">
        <v>46</v>
      </c>
      <c r="P717" s="108" t="s">
        <v>46</v>
      </c>
      <c r="Q717" s="108" t="s">
        <v>46</v>
      </c>
      <c r="R717" s="108" t="s">
        <v>46</v>
      </c>
      <c r="S717" s="108" t="s">
        <v>46</v>
      </c>
      <c r="T717" s="108" t="s">
        <v>46</v>
      </c>
      <c r="U717" s="108" t="s">
        <v>46</v>
      </c>
      <c r="V717" s="108" t="s">
        <v>46</v>
      </c>
      <c r="W717" s="108" t="s">
        <v>46</v>
      </c>
      <c r="X717" s="108" t="s">
        <v>46</v>
      </c>
      <c r="Y717" s="108" t="s">
        <v>46</v>
      </c>
      <c r="Z717" s="108" t="s">
        <v>46</v>
      </c>
      <c r="AA717" s="108" t="s">
        <v>46</v>
      </c>
      <c r="AB717" s="108" t="s">
        <v>46</v>
      </c>
      <c r="AC717" s="108" t="s">
        <v>46</v>
      </c>
      <c r="AD717" s="108" t="s">
        <v>689</v>
      </c>
      <c r="AE717" s="108" t="s">
        <v>46</v>
      </c>
      <c r="AF717" s="108" t="s">
        <v>46</v>
      </c>
      <c r="AG717" s="108" t="s">
        <v>46</v>
      </c>
    </row>
    <row r="718" spans="1:33">
      <c r="A718" s="108" t="s">
        <v>314</v>
      </c>
      <c r="B718" s="108">
        <v>1973</v>
      </c>
      <c r="C718" s="112" t="s">
        <v>315</v>
      </c>
      <c r="D718" s="108" t="s">
        <v>4567</v>
      </c>
      <c r="E718" s="108" t="s">
        <v>221</v>
      </c>
      <c r="F718" s="108"/>
      <c r="G718" s="117" t="s">
        <v>46</v>
      </c>
      <c r="H718" s="117" t="s">
        <v>46</v>
      </c>
      <c r="I718" s="117" t="s">
        <v>46</v>
      </c>
      <c r="J718" s="117" t="s">
        <v>46</v>
      </c>
      <c r="K718" s="117" t="s">
        <v>46</v>
      </c>
      <c r="L718" s="108" t="s">
        <v>46</v>
      </c>
      <c r="M718" s="108" t="s">
        <v>46</v>
      </c>
      <c r="N718" s="108" t="s">
        <v>46</v>
      </c>
      <c r="O718" s="108" t="s">
        <v>46</v>
      </c>
      <c r="P718" s="108" t="s">
        <v>46</v>
      </c>
      <c r="Q718" s="108" t="s">
        <v>46</v>
      </c>
      <c r="R718" s="108" t="s">
        <v>46</v>
      </c>
      <c r="S718" s="108" t="s">
        <v>46</v>
      </c>
      <c r="T718" s="108" t="s">
        <v>46</v>
      </c>
      <c r="U718" s="108" t="s">
        <v>46</v>
      </c>
      <c r="V718" s="108" t="s">
        <v>46</v>
      </c>
      <c r="W718" s="108" t="s">
        <v>46</v>
      </c>
      <c r="X718" s="108" t="s">
        <v>46</v>
      </c>
      <c r="Y718" s="108" t="s">
        <v>46</v>
      </c>
      <c r="Z718" s="108" t="s">
        <v>46</v>
      </c>
      <c r="AA718" s="108" t="s">
        <v>46</v>
      </c>
      <c r="AB718" s="108" t="s">
        <v>46</v>
      </c>
      <c r="AC718" s="108" t="s">
        <v>46</v>
      </c>
      <c r="AD718" s="108" t="s">
        <v>46</v>
      </c>
      <c r="AE718" s="108" t="s">
        <v>46</v>
      </c>
      <c r="AF718" s="108" t="s">
        <v>46</v>
      </c>
      <c r="AG718" s="108" t="s">
        <v>46</v>
      </c>
    </row>
    <row r="719" spans="1:33">
      <c r="A719" s="108" t="s">
        <v>268</v>
      </c>
      <c r="B719" s="108">
        <v>1981</v>
      </c>
      <c r="C719" s="112" t="s">
        <v>269</v>
      </c>
      <c r="D719" s="108" t="s">
        <v>4567</v>
      </c>
      <c r="E719" s="108" t="s">
        <v>221</v>
      </c>
      <c r="F719" s="108"/>
      <c r="G719" s="117" t="s">
        <v>46</v>
      </c>
      <c r="H719" s="117" t="s">
        <v>46</v>
      </c>
      <c r="I719" s="117" t="s">
        <v>46</v>
      </c>
      <c r="J719" s="117" t="s">
        <v>46</v>
      </c>
      <c r="K719" s="117" t="s">
        <v>46</v>
      </c>
      <c r="L719" s="108" t="s">
        <v>46</v>
      </c>
      <c r="M719" s="108" t="s">
        <v>774</v>
      </c>
      <c r="N719" s="108" t="s">
        <v>46</v>
      </c>
      <c r="O719" s="108" t="s">
        <v>46</v>
      </c>
      <c r="P719" s="108" t="s">
        <v>46</v>
      </c>
      <c r="Q719" s="108" t="s">
        <v>46</v>
      </c>
      <c r="R719" s="108" t="s">
        <v>46</v>
      </c>
      <c r="S719" s="108" t="s">
        <v>46</v>
      </c>
      <c r="T719" s="108" t="s">
        <v>46</v>
      </c>
      <c r="U719" s="108" t="s">
        <v>46</v>
      </c>
      <c r="V719" s="108" t="s">
        <v>46</v>
      </c>
      <c r="W719" s="108" t="s">
        <v>46</v>
      </c>
      <c r="X719" s="108" t="s">
        <v>46</v>
      </c>
      <c r="Y719" s="108" t="s">
        <v>46</v>
      </c>
      <c r="Z719" s="108" t="s">
        <v>46</v>
      </c>
      <c r="AA719" s="108" t="s">
        <v>46</v>
      </c>
      <c r="AB719" s="108" t="s">
        <v>46</v>
      </c>
      <c r="AC719" s="108" t="s">
        <v>46</v>
      </c>
      <c r="AD719" s="108" t="s">
        <v>46</v>
      </c>
      <c r="AE719" s="108" t="s">
        <v>46</v>
      </c>
      <c r="AF719" s="108" t="s">
        <v>46</v>
      </c>
      <c r="AG719" s="108" t="s">
        <v>46</v>
      </c>
    </row>
    <row r="720" spans="1:33">
      <c r="A720" s="108" t="s">
        <v>342</v>
      </c>
      <c r="B720" s="108">
        <v>2016</v>
      </c>
      <c r="C720" s="110" t="s">
        <v>343</v>
      </c>
      <c r="D720" s="108" t="s">
        <v>4567</v>
      </c>
      <c r="E720" s="108" t="s">
        <v>221</v>
      </c>
      <c r="F720" s="108"/>
      <c r="G720" s="117" t="s">
        <v>46</v>
      </c>
      <c r="H720" s="117" t="s">
        <v>46</v>
      </c>
      <c r="I720" s="117" t="s">
        <v>46</v>
      </c>
      <c r="J720" s="117" t="s">
        <v>46</v>
      </c>
      <c r="K720" s="117" t="s">
        <v>46</v>
      </c>
      <c r="L720" s="108" t="s">
        <v>46</v>
      </c>
      <c r="M720" s="108" t="s">
        <v>775</v>
      </c>
      <c r="N720" s="108" t="s">
        <v>46</v>
      </c>
      <c r="O720" s="108" t="s">
        <v>46</v>
      </c>
      <c r="P720" s="108" t="s">
        <v>46</v>
      </c>
      <c r="Q720" s="108" t="s">
        <v>46</v>
      </c>
      <c r="R720" s="108" t="s">
        <v>46</v>
      </c>
      <c r="S720" s="108" t="s">
        <v>46</v>
      </c>
      <c r="T720" s="108" t="s">
        <v>46</v>
      </c>
      <c r="U720" s="108" t="s">
        <v>46</v>
      </c>
      <c r="V720" s="108" t="s">
        <v>46</v>
      </c>
      <c r="W720" s="108" t="s">
        <v>46</v>
      </c>
      <c r="X720" s="108" t="s">
        <v>46</v>
      </c>
      <c r="Y720" s="108" t="s">
        <v>46</v>
      </c>
      <c r="Z720" s="108" t="s">
        <v>46</v>
      </c>
      <c r="AA720" s="108" t="s">
        <v>46</v>
      </c>
      <c r="AB720" s="108" t="s">
        <v>46</v>
      </c>
      <c r="AC720" s="108" t="s">
        <v>46</v>
      </c>
      <c r="AD720" s="108" t="s">
        <v>46</v>
      </c>
      <c r="AE720" s="108" t="s">
        <v>46</v>
      </c>
      <c r="AF720" s="108" t="s">
        <v>46</v>
      </c>
      <c r="AG720" s="108" t="s">
        <v>46</v>
      </c>
    </row>
    <row r="721" spans="1:42">
      <c r="A721" s="108" t="s">
        <v>237</v>
      </c>
      <c r="B721" s="108">
        <v>2018</v>
      </c>
      <c r="C721" s="110" t="s">
        <v>238</v>
      </c>
      <c r="D721" s="108" t="s">
        <v>4567</v>
      </c>
      <c r="E721" s="108" t="s">
        <v>221</v>
      </c>
      <c r="F721" s="108"/>
      <c r="G721" s="117" t="s">
        <v>46</v>
      </c>
      <c r="H721" s="117" t="s">
        <v>46</v>
      </c>
      <c r="I721" s="117" t="s">
        <v>46</v>
      </c>
      <c r="J721" s="117" t="s">
        <v>46</v>
      </c>
      <c r="K721" s="117" t="s">
        <v>46</v>
      </c>
      <c r="L721" s="108" t="s">
        <v>46</v>
      </c>
      <c r="M721" s="108" t="s">
        <v>776</v>
      </c>
      <c r="N721" s="108" t="s">
        <v>46</v>
      </c>
      <c r="O721" s="108" t="s">
        <v>46</v>
      </c>
      <c r="P721" s="108" t="s">
        <v>46</v>
      </c>
      <c r="Q721" s="108" t="s">
        <v>46</v>
      </c>
      <c r="R721" s="108" t="s">
        <v>46</v>
      </c>
      <c r="S721" s="108" t="s">
        <v>46</v>
      </c>
      <c r="T721" s="108" t="s">
        <v>46</v>
      </c>
      <c r="U721" s="108" t="s">
        <v>46</v>
      </c>
      <c r="V721" s="108" t="s">
        <v>46</v>
      </c>
      <c r="W721" s="108" t="s">
        <v>46</v>
      </c>
      <c r="X721" s="108" t="s">
        <v>46</v>
      </c>
      <c r="Y721" s="108" t="s">
        <v>46</v>
      </c>
      <c r="Z721" s="108" t="s">
        <v>46</v>
      </c>
      <c r="AA721" s="108" t="s">
        <v>46</v>
      </c>
      <c r="AB721" s="108" t="s">
        <v>46</v>
      </c>
      <c r="AC721" s="108" t="s">
        <v>46</v>
      </c>
      <c r="AD721" s="108" t="s">
        <v>46</v>
      </c>
      <c r="AE721" s="108" t="s">
        <v>46</v>
      </c>
      <c r="AF721" s="108" t="s">
        <v>46</v>
      </c>
      <c r="AG721" s="108" t="s">
        <v>46</v>
      </c>
    </row>
    <row r="722" spans="1:42">
      <c r="A722" s="108" t="s">
        <v>211</v>
      </c>
      <c r="B722" s="108">
        <v>2005</v>
      </c>
      <c r="C722" s="110" t="s">
        <v>212</v>
      </c>
      <c r="D722" s="108" t="s">
        <v>4567</v>
      </c>
      <c r="E722" s="108" t="s">
        <v>221</v>
      </c>
      <c r="F722" s="108"/>
      <c r="G722" s="117" t="s">
        <v>46</v>
      </c>
      <c r="H722" s="117" t="s">
        <v>46</v>
      </c>
      <c r="I722" s="117" t="s">
        <v>46</v>
      </c>
      <c r="J722" s="117" t="s">
        <v>46</v>
      </c>
      <c r="K722" s="117" t="s">
        <v>46</v>
      </c>
      <c r="L722" s="108" t="s">
        <v>46</v>
      </c>
      <c r="M722" s="108" t="s">
        <v>777</v>
      </c>
      <c r="N722" s="108" t="s">
        <v>46</v>
      </c>
      <c r="O722" s="108" t="s">
        <v>46</v>
      </c>
      <c r="P722" s="108" t="s">
        <v>46</v>
      </c>
      <c r="Q722" s="108" t="s">
        <v>46</v>
      </c>
      <c r="R722" s="108" t="s">
        <v>46</v>
      </c>
      <c r="S722" s="108" t="s">
        <v>46</v>
      </c>
      <c r="T722" s="108" t="s">
        <v>46</v>
      </c>
      <c r="U722" s="108" t="s">
        <v>46</v>
      </c>
      <c r="V722" s="108" t="s">
        <v>46</v>
      </c>
      <c r="W722" s="108" t="s">
        <v>46</v>
      </c>
      <c r="X722" s="108" t="s">
        <v>46</v>
      </c>
      <c r="Y722" s="108" t="s">
        <v>46</v>
      </c>
      <c r="Z722" s="108" t="s">
        <v>46</v>
      </c>
      <c r="AA722" s="108" t="s">
        <v>46</v>
      </c>
      <c r="AB722" s="108" t="s">
        <v>46</v>
      </c>
      <c r="AC722" s="108" t="s">
        <v>46</v>
      </c>
      <c r="AD722" s="108" t="s">
        <v>46</v>
      </c>
      <c r="AE722" s="108" t="s">
        <v>46</v>
      </c>
      <c r="AF722" s="108" t="s">
        <v>46</v>
      </c>
      <c r="AG722" s="108" t="s">
        <v>46</v>
      </c>
    </row>
    <row r="723" spans="1:42">
      <c r="A723" s="108" t="s">
        <v>199</v>
      </c>
      <c r="B723" s="108">
        <v>2010</v>
      </c>
      <c r="C723" s="108" t="s">
        <v>200</v>
      </c>
      <c r="D723" s="108" t="s">
        <v>4567</v>
      </c>
      <c r="E723" s="108" t="s">
        <v>221</v>
      </c>
      <c r="F723" s="108"/>
      <c r="G723" s="117" t="s">
        <v>83</v>
      </c>
      <c r="H723" s="117" t="s">
        <v>83</v>
      </c>
      <c r="I723" s="117" t="s">
        <v>83</v>
      </c>
      <c r="J723" s="117" t="s">
        <v>83</v>
      </c>
      <c r="K723" s="117" t="s">
        <v>83</v>
      </c>
      <c r="L723" s="108" t="s">
        <v>83</v>
      </c>
      <c r="M723" s="108" t="s">
        <v>83</v>
      </c>
      <c r="N723" s="108" t="s">
        <v>83</v>
      </c>
      <c r="O723" s="108" t="s">
        <v>46</v>
      </c>
      <c r="P723" s="108">
        <v>0</v>
      </c>
      <c r="Q723" s="108" t="s">
        <v>46</v>
      </c>
      <c r="R723" s="108" t="s">
        <v>46</v>
      </c>
      <c r="S723" s="108" t="s">
        <v>83</v>
      </c>
      <c r="T723" s="108" t="s">
        <v>46</v>
      </c>
      <c r="U723" s="108" t="s">
        <v>46</v>
      </c>
      <c r="V723" s="108" t="s">
        <v>83</v>
      </c>
      <c r="W723" s="108" t="s">
        <v>83</v>
      </c>
      <c r="X723" s="108" t="s">
        <v>83</v>
      </c>
      <c r="Y723" s="108" t="s">
        <v>83</v>
      </c>
      <c r="Z723" s="108" t="s">
        <v>83</v>
      </c>
      <c r="AA723" s="108" t="s">
        <v>83</v>
      </c>
      <c r="AB723" s="108" t="s">
        <v>83</v>
      </c>
      <c r="AC723" s="108" t="s">
        <v>83</v>
      </c>
      <c r="AD723" s="108" t="s">
        <v>83</v>
      </c>
      <c r="AE723" s="108" t="s">
        <v>83</v>
      </c>
      <c r="AF723" s="108" t="s">
        <v>83</v>
      </c>
      <c r="AG723" s="108">
        <v>0</v>
      </c>
    </row>
    <row r="724" spans="1:42" s="127" customFormat="1">
      <c r="A724" s="129"/>
      <c r="B724" s="129"/>
      <c r="C724" s="129"/>
      <c r="D724" s="108" t="s">
        <v>4567</v>
      </c>
      <c r="E724" s="129"/>
      <c r="F724" s="127" t="s">
        <v>52</v>
      </c>
      <c r="G724" s="129"/>
      <c r="H724" s="129"/>
      <c r="I724" s="129"/>
      <c r="J724" s="129"/>
      <c r="K724" s="129"/>
      <c r="L724" s="129"/>
      <c r="M724" s="129"/>
      <c r="N724" s="129">
        <f>AVERAGE(N665:N723)</f>
        <v>61.625</v>
      </c>
      <c r="O724" s="129">
        <f t="shared" ref="O724:AG724" si="76">AVERAGE(O665:O723)</f>
        <v>55.06363636363637</v>
      </c>
      <c r="P724" s="129">
        <f t="shared" si="76"/>
        <v>26.5</v>
      </c>
      <c r="Q724" s="129">
        <f t="shared" si="76"/>
        <v>65</v>
      </c>
      <c r="R724" s="129">
        <f t="shared" si="76"/>
        <v>28</v>
      </c>
      <c r="S724" s="129">
        <f t="shared" si="76"/>
        <v>61.625</v>
      </c>
      <c r="T724" s="129" t="e">
        <f t="shared" si="76"/>
        <v>#DIV/0!</v>
      </c>
      <c r="U724" s="129">
        <f t="shared" si="76"/>
        <v>58.855555555555561</v>
      </c>
      <c r="V724" s="129" t="e">
        <f t="shared" si="76"/>
        <v>#DIV/0!</v>
      </c>
      <c r="W724" s="129">
        <f t="shared" si="76"/>
        <v>57</v>
      </c>
      <c r="X724" s="129" t="e">
        <f t="shared" si="76"/>
        <v>#DIV/0!</v>
      </c>
      <c r="Y724" s="129">
        <f t="shared" si="76"/>
        <v>48</v>
      </c>
      <c r="Z724" s="129">
        <f t="shared" si="76"/>
        <v>58</v>
      </c>
      <c r="AA724" s="129">
        <f t="shared" si="76"/>
        <v>50</v>
      </c>
      <c r="AB724" s="129">
        <f t="shared" si="76"/>
        <v>96</v>
      </c>
      <c r="AC724" s="129" t="e">
        <f t="shared" si="76"/>
        <v>#DIV/0!</v>
      </c>
      <c r="AD724" s="129">
        <f t="shared" si="76"/>
        <v>96</v>
      </c>
      <c r="AE724" s="129" t="e">
        <f t="shared" si="76"/>
        <v>#DIV/0!</v>
      </c>
      <c r="AF724" s="129" t="e">
        <f t="shared" si="76"/>
        <v>#DIV/0!</v>
      </c>
      <c r="AG724" s="129">
        <f t="shared" si="76"/>
        <v>26.5</v>
      </c>
    </row>
    <row r="725" spans="1:42" s="127" customFormat="1">
      <c r="A725" s="129"/>
      <c r="B725" s="129"/>
      <c r="C725" s="129"/>
      <c r="D725" s="108" t="s">
        <v>4567</v>
      </c>
      <c r="E725" s="129"/>
      <c r="F725" s="127" t="s">
        <v>53</v>
      </c>
      <c r="G725" s="129"/>
      <c r="H725" s="129"/>
      <c r="I725" s="129"/>
      <c r="J725" s="129"/>
      <c r="K725" s="129"/>
      <c r="L725" s="129"/>
      <c r="M725" s="129"/>
      <c r="N725" s="129">
        <f>STDEV((N665:N723))</f>
        <v>22.740382582533655</v>
      </c>
      <c r="O725" s="129">
        <f t="shared" ref="O725:AG725" si="77">STDEV((O665:O723))</f>
        <v>27.676787123048531</v>
      </c>
      <c r="P725" s="129">
        <f t="shared" si="77"/>
        <v>37.476659402887016</v>
      </c>
      <c r="Q725" s="129" t="e">
        <f t="shared" si="77"/>
        <v>#DIV/0!</v>
      </c>
      <c r="R725" s="129" t="e">
        <f t="shared" si="77"/>
        <v>#DIV/0!</v>
      </c>
      <c r="S725" s="129">
        <f t="shared" si="77"/>
        <v>22.740382582533655</v>
      </c>
      <c r="T725" s="129" t="e">
        <f t="shared" si="77"/>
        <v>#DIV/0!</v>
      </c>
      <c r="U725" s="129">
        <f t="shared" si="77"/>
        <v>29.043721830677576</v>
      </c>
      <c r="V725" s="129" t="e">
        <f t="shared" si="77"/>
        <v>#DIV/0!</v>
      </c>
      <c r="W725" s="129">
        <f t="shared" si="77"/>
        <v>8.5440037453175304</v>
      </c>
      <c r="X725" s="129" t="e">
        <f t="shared" si="77"/>
        <v>#DIV/0!</v>
      </c>
      <c r="Y725" s="129" t="e">
        <f t="shared" si="77"/>
        <v>#DIV/0!</v>
      </c>
      <c r="Z725" s="129" t="e">
        <f t="shared" si="77"/>
        <v>#DIV/0!</v>
      </c>
      <c r="AA725" s="129" t="e">
        <f t="shared" si="77"/>
        <v>#DIV/0!</v>
      </c>
      <c r="AB725" s="129" t="e">
        <f t="shared" si="77"/>
        <v>#DIV/0!</v>
      </c>
      <c r="AC725" s="129" t="e">
        <f t="shared" si="77"/>
        <v>#DIV/0!</v>
      </c>
      <c r="AD725" s="129" t="e">
        <f t="shared" si="77"/>
        <v>#DIV/0!</v>
      </c>
      <c r="AE725" s="129" t="e">
        <f t="shared" si="77"/>
        <v>#DIV/0!</v>
      </c>
      <c r="AF725" s="129" t="e">
        <f t="shared" si="77"/>
        <v>#DIV/0!</v>
      </c>
      <c r="AG725" s="129">
        <f t="shared" si="77"/>
        <v>37.476659402887016</v>
      </c>
    </row>
    <row r="726" spans="1:42" s="127" customFormat="1">
      <c r="A726" s="129"/>
      <c r="B726" s="129"/>
      <c r="C726" s="129"/>
      <c r="D726" s="108" t="s">
        <v>4567</v>
      </c>
      <c r="E726" s="129"/>
      <c r="F726" s="127" t="s">
        <v>55</v>
      </c>
      <c r="G726" s="129"/>
      <c r="H726" s="129"/>
      <c r="I726" s="129"/>
      <c r="J726" s="129"/>
      <c r="K726" s="129"/>
      <c r="L726" s="129"/>
      <c r="M726" s="129"/>
      <c r="N726" s="155">
        <f>AI726</f>
        <v>0.60614901713274272</v>
      </c>
      <c r="O726" s="155">
        <f>AN726-AI726</f>
        <v>0.37692718397317437</v>
      </c>
      <c r="P726" s="129"/>
      <c r="Q726" s="129"/>
      <c r="R726" s="129"/>
      <c r="S726" s="129"/>
      <c r="T726" s="129"/>
      <c r="U726" s="129"/>
      <c r="V726" s="155">
        <f>AK726-AI726</f>
        <v>0.37921544616260316</v>
      </c>
      <c r="W726" s="129"/>
      <c r="X726" s="129"/>
      <c r="Y726" s="129"/>
      <c r="Z726" s="129"/>
      <c r="AA726" s="129"/>
      <c r="AB726" s="129"/>
      <c r="AC726" s="129"/>
      <c r="AD726" s="129"/>
      <c r="AE726" s="129"/>
      <c r="AF726" s="129"/>
      <c r="AG726" s="129"/>
      <c r="AH726" s="144">
        <v>19376.769530036716</v>
      </c>
      <c r="AI726" s="135">
        <v>0.60614901713274272</v>
      </c>
      <c r="AJ726" s="135">
        <v>5.2825885317003426E-2</v>
      </c>
      <c r="AK726" s="135">
        <v>0.98536446329534588</v>
      </c>
      <c r="AL726" s="135">
        <v>1.4635536704653939E-2</v>
      </c>
      <c r="AM726" s="135">
        <v>7.26392449081113E-2</v>
      </c>
      <c r="AN726" s="135">
        <v>0.98307620110591709</v>
      </c>
      <c r="AO726" s="135">
        <v>1.6923798894083693E-2</v>
      </c>
      <c r="AP726" s="136">
        <v>-1</v>
      </c>
    </row>
    <row r="727" spans="1:42" s="127" customFormat="1">
      <c r="A727" s="129"/>
      <c r="B727" s="129"/>
      <c r="C727" s="129"/>
      <c r="D727" s="108" t="s">
        <v>4567</v>
      </c>
      <c r="E727" s="129"/>
      <c r="F727" s="127" t="s">
        <v>56</v>
      </c>
      <c r="G727" s="129"/>
      <c r="H727" s="129"/>
      <c r="I727" s="129"/>
      <c r="J727" s="129"/>
      <c r="K727" s="129"/>
      <c r="L727" s="129"/>
      <c r="M727" s="129"/>
      <c r="N727" s="129">
        <f>N724</f>
        <v>61.625</v>
      </c>
      <c r="O727" s="129">
        <f>O724</f>
        <v>55.06363636363637</v>
      </c>
      <c r="P727" s="129"/>
      <c r="Q727" s="129"/>
      <c r="R727" s="129"/>
      <c r="S727" s="129"/>
      <c r="T727" s="129"/>
      <c r="U727" s="129"/>
      <c r="V727" s="129">
        <f>O727</f>
        <v>55.06363636363637</v>
      </c>
      <c r="W727" s="129">
        <f>W724</f>
        <v>57</v>
      </c>
      <c r="X727" s="129"/>
      <c r="Y727" s="129"/>
      <c r="Z727" s="129"/>
      <c r="AA727" s="129"/>
      <c r="AB727" s="129"/>
      <c r="AC727" s="129"/>
      <c r="AD727" s="129"/>
      <c r="AE727" s="129"/>
      <c r="AF727" s="129"/>
      <c r="AG727" s="129"/>
      <c r="AH727" s="144"/>
      <c r="AI727" s="135"/>
      <c r="AJ727" s="135"/>
      <c r="AK727" s="135"/>
      <c r="AL727" s="135"/>
      <c r="AM727" s="135"/>
      <c r="AN727" s="135"/>
      <c r="AO727" s="135"/>
      <c r="AP727" s="136"/>
    </row>
    <row r="728" spans="1:42">
      <c r="A728" s="108" t="s">
        <v>260</v>
      </c>
      <c r="B728" s="108">
        <v>1973</v>
      </c>
      <c r="C728" s="110" t="s">
        <v>261</v>
      </c>
      <c r="D728" s="108" t="s">
        <v>4568</v>
      </c>
      <c r="E728" s="108" t="s">
        <v>221</v>
      </c>
      <c r="F728" s="108"/>
      <c r="G728" s="117" t="s">
        <v>46</v>
      </c>
      <c r="H728" s="117" t="s">
        <v>46</v>
      </c>
      <c r="I728" s="117" t="s">
        <v>262</v>
      </c>
      <c r="J728" s="117" t="s">
        <v>46</v>
      </c>
      <c r="K728" s="117" t="s">
        <v>46</v>
      </c>
      <c r="L728" s="108" t="s">
        <v>46</v>
      </c>
      <c r="M728" s="108" t="s">
        <v>46</v>
      </c>
      <c r="N728" s="108" t="s">
        <v>46</v>
      </c>
      <c r="O728" s="108">
        <v>25</v>
      </c>
      <c r="P728" s="108" t="s">
        <v>83</v>
      </c>
      <c r="Q728" s="108" t="s">
        <v>46</v>
      </c>
      <c r="R728" s="108">
        <v>25</v>
      </c>
      <c r="S728" s="108" t="s">
        <v>46</v>
      </c>
      <c r="T728" s="108" t="s">
        <v>46</v>
      </c>
      <c r="U728" s="108" t="s">
        <v>46</v>
      </c>
      <c r="V728" s="108" t="s">
        <v>46</v>
      </c>
      <c r="W728" s="108" t="s">
        <v>46</v>
      </c>
      <c r="X728" s="108" t="s">
        <v>46</v>
      </c>
      <c r="Y728" s="108" t="s">
        <v>46</v>
      </c>
      <c r="Z728" s="108" t="s">
        <v>46</v>
      </c>
      <c r="AA728" s="108" t="s">
        <v>46</v>
      </c>
      <c r="AB728" s="108" t="s">
        <v>46</v>
      </c>
      <c r="AC728" s="108" t="s">
        <v>46</v>
      </c>
      <c r="AD728" s="108" t="s">
        <v>46</v>
      </c>
      <c r="AE728" s="108" t="s">
        <v>46</v>
      </c>
      <c r="AF728" s="108" t="s">
        <v>83</v>
      </c>
      <c r="AG728" s="108" t="s">
        <v>83</v>
      </c>
    </row>
    <row r="729" spans="1:42">
      <c r="A729" s="108" t="s">
        <v>779</v>
      </c>
      <c r="B729" s="108">
        <v>2007</v>
      </c>
      <c r="C729" s="110" t="s">
        <v>780</v>
      </c>
      <c r="D729" s="108" t="s">
        <v>4568</v>
      </c>
      <c r="E729" s="108" t="s">
        <v>221</v>
      </c>
      <c r="F729" s="108"/>
      <c r="G729" s="117" t="s">
        <v>46</v>
      </c>
      <c r="H729" s="117" t="s">
        <v>46</v>
      </c>
      <c r="I729" s="117" t="s">
        <v>46</v>
      </c>
      <c r="J729" s="117" t="s">
        <v>46</v>
      </c>
      <c r="K729" s="117" t="s">
        <v>46</v>
      </c>
      <c r="L729" s="108" t="s">
        <v>46</v>
      </c>
      <c r="M729" s="108" t="s">
        <v>46</v>
      </c>
      <c r="N729" s="108">
        <v>93</v>
      </c>
      <c r="O729" s="108">
        <v>95</v>
      </c>
      <c r="P729" s="108" t="s">
        <v>46</v>
      </c>
      <c r="Q729" s="108" t="s">
        <v>46</v>
      </c>
      <c r="R729" s="108" t="s">
        <v>46</v>
      </c>
      <c r="S729" s="108" t="s">
        <v>46</v>
      </c>
      <c r="T729" s="108" t="s">
        <v>46</v>
      </c>
      <c r="U729" s="108">
        <v>95</v>
      </c>
      <c r="V729" s="108" t="s">
        <v>46</v>
      </c>
      <c r="W729" s="108" t="s">
        <v>46</v>
      </c>
      <c r="X729" s="108">
        <v>93</v>
      </c>
      <c r="Y729" s="108" t="s">
        <v>46</v>
      </c>
      <c r="Z729" s="108" t="s">
        <v>46</v>
      </c>
      <c r="AA729" s="108" t="s">
        <v>46</v>
      </c>
      <c r="AB729" s="108" t="s">
        <v>46</v>
      </c>
      <c r="AC729" s="108" t="s">
        <v>46</v>
      </c>
      <c r="AD729" s="108" t="s">
        <v>46</v>
      </c>
      <c r="AE729" s="108" t="s">
        <v>46</v>
      </c>
      <c r="AF729" s="108" t="s">
        <v>46</v>
      </c>
      <c r="AG729" s="108" t="s">
        <v>46</v>
      </c>
    </row>
    <row r="730" spans="1:42">
      <c r="A730" s="108" t="s">
        <v>781</v>
      </c>
      <c r="B730" s="108">
        <v>2019</v>
      </c>
      <c r="C730" s="110" t="s">
        <v>782</v>
      </c>
      <c r="D730" s="108" t="s">
        <v>4568</v>
      </c>
      <c r="E730" s="108" t="s">
        <v>221</v>
      </c>
      <c r="F730" s="108"/>
      <c r="G730" s="117" t="s">
        <v>46</v>
      </c>
      <c r="H730" s="117" t="s">
        <v>46</v>
      </c>
      <c r="I730" s="117" t="s">
        <v>46</v>
      </c>
      <c r="J730" s="117" t="s">
        <v>46</v>
      </c>
      <c r="K730" s="117" t="s">
        <v>46</v>
      </c>
      <c r="L730" s="108" t="s">
        <v>46</v>
      </c>
      <c r="M730" s="108" t="s">
        <v>46</v>
      </c>
      <c r="N730" s="108">
        <v>95</v>
      </c>
      <c r="O730" s="108" t="s">
        <v>46</v>
      </c>
      <c r="P730" s="108" t="s">
        <v>46</v>
      </c>
      <c r="Q730" s="108" t="s">
        <v>46</v>
      </c>
      <c r="R730" s="108" t="s">
        <v>46</v>
      </c>
      <c r="S730" s="108" t="s">
        <v>46</v>
      </c>
      <c r="T730" s="108" t="s">
        <v>46</v>
      </c>
      <c r="U730" s="108" t="s">
        <v>46</v>
      </c>
      <c r="V730" s="108" t="s">
        <v>46</v>
      </c>
      <c r="W730" s="108" t="s">
        <v>46</v>
      </c>
      <c r="X730" s="108">
        <v>95</v>
      </c>
      <c r="Y730" s="108" t="s">
        <v>46</v>
      </c>
      <c r="Z730" s="108" t="s">
        <v>46</v>
      </c>
      <c r="AA730" s="108" t="s">
        <v>46</v>
      </c>
      <c r="AB730" s="108" t="s">
        <v>46</v>
      </c>
      <c r="AC730" s="108" t="s">
        <v>46</v>
      </c>
      <c r="AD730" s="108" t="s">
        <v>46</v>
      </c>
      <c r="AE730" s="108" t="s">
        <v>46</v>
      </c>
      <c r="AF730" s="108" t="s">
        <v>46</v>
      </c>
      <c r="AG730" s="108" t="s">
        <v>46</v>
      </c>
    </row>
    <row r="731" spans="1:42">
      <c r="A731" s="108" t="s">
        <v>783</v>
      </c>
      <c r="B731" s="108">
        <v>1990</v>
      </c>
      <c r="C731" s="110" t="s">
        <v>279</v>
      </c>
      <c r="D731" s="108" t="s">
        <v>4568</v>
      </c>
      <c r="E731" s="108" t="s">
        <v>221</v>
      </c>
      <c r="F731" s="108"/>
      <c r="G731" s="117" t="s">
        <v>46</v>
      </c>
      <c r="H731" s="117" t="s">
        <v>46</v>
      </c>
      <c r="I731" s="117" t="s">
        <v>46</v>
      </c>
      <c r="J731" s="117" t="s">
        <v>46</v>
      </c>
      <c r="K731" s="117" t="s">
        <v>46</v>
      </c>
      <c r="L731" s="108" t="s">
        <v>46</v>
      </c>
      <c r="M731" s="108" t="s">
        <v>46</v>
      </c>
      <c r="N731" s="108" t="s">
        <v>46</v>
      </c>
      <c r="O731" s="108" t="s">
        <v>46</v>
      </c>
      <c r="P731" s="108" t="s">
        <v>46</v>
      </c>
      <c r="Q731" s="108">
        <v>50</v>
      </c>
      <c r="R731" s="108" t="s">
        <v>46</v>
      </c>
      <c r="S731" s="108" t="s">
        <v>46</v>
      </c>
      <c r="T731" s="108" t="s">
        <v>46</v>
      </c>
      <c r="U731" s="108" t="s">
        <v>46</v>
      </c>
      <c r="V731" s="108" t="s">
        <v>46</v>
      </c>
      <c r="W731" s="108" t="s">
        <v>46</v>
      </c>
      <c r="X731" s="108" t="s">
        <v>46</v>
      </c>
      <c r="Y731" s="108" t="s">
        <v>46</v>
      </c>
      <c r="Z731" s="108" t="s">
        <v>46</v>
      </c>
      <c r="AA731" s="108" t="s">
        <v>46</v>
      </c>
      <c r="AB731" s="108" t="s">
        <v>46</v>
      </c>
      <c r="AC731" s="108" t="s">
        <v>46</v>
      </c>
      <c r="AD731" s="108" t="s">
        <v>46</v>
      </c>
      <c r="AE731" s="108" t="s">
        <v>46</v>
      </c>
      <c r="AF731" s="108" t="s">
        <v>46</v>
      </c>
      <c r="AG731" s="108" t="s">
        <v>46</v>
      </c>
    </row>
    <row r="732" spans="1:42">
      <c r="A732" s="108" t="s">
        <v>268</v>
      </c>
      <c r="B732" s="108">
        <v>1981</v>
      </c>
      <c r="C732" s="112" t="s">
        <v>269</v>
      </c>
      <c r="D732" s="108" t="s">
        <v>4568</v>
      </c>
      <c r="E732" s="108" t="s">
        <v>221</v>
      </c>
      <c r="F732" s="108"/>
      <c r="G732" s="117" t="s">
        <v>46</v>
      </c>
      <c r="H732" s="117" t="s">
        <v>46</v>
      </c>
      <c r="I732" s="117" t="s">
        <v>46</v>
      </c>
      <c r="J732" s="117" t="s">
        <v>46</v>
      </c>
      <c r="K732" s="117" t="s">
        <v>46</v>
      </c>
      <c r="L732" s="108" t="s">
        <v>46</v>
      </c>
      <c r="M732" s="108">
        <v>34</v>
      </c>
      <c r="N732" s="108" t="s">
        <v>46</v>
      </c>
      <c r="O732" s="108" t="s">
        <v>46</v>
      </c>
      <c r="P732" s="108" t="s">
        <v>46</v>
      </c>
      <c r="Q732" s="108" t="s">
        <v>46</v>
      </c>
      <c r="R732" s="108" t="s">
        <v>46</v>
      </c>
      <c r="S732" s="108" t="s">
        <v>46</v>
      </c>
      <c r="T732" s="108" t="s">
        <v>46</v>
      </c>
      <c r="U732" s="108" t="s">
        <v>46</v>
      </c>
      <c r="V732" s="108" t="s">
        <v>46</v>
      </c>
      <c r="W732" s="108" t="s">
        <v>46</v>
      </c>
      <c r="X732" s="108" t="s">
        <v>46</v>
      </c>
      <c r="Y732" s="108" t="s">
        <v>46</v>
      </c>
      <c r="Z732" s="108" t="s">
        <v>46</v>
      </c>
      <c r="AA732" s="108" t="s">
        <v>46</v>
      </c>
      <c r="AB732" s="108" t="s">
        <v>46</v>
      </c>
      <c r="AC732" s="108" t="s">
        <v>46</v>
      </c>
      <c r="AD732" s="108" t="s">
        <v>46</v>
      </c>
      <c r="AE732" s="108" t="s">
        <v>46</v>
      </c>
      <c r="AF732" s="108" t="s">
        <v>46</v>
      </c>
      <c r="AG732" s="108" t="s">
        <v>46</v>
      </c>
    </row>
    <row r="733" spans="1:42">
      <c r="A733" s="108" t="s">
        <v>287</v>
      </c>
      <c r="B733" s="108">
        <v>2016</v>
      </c>
      <c r="C733" s="112" t="s">
        <v>288</v>
      </c>
      <c r="D733" s="108" t="s">
        <v>4568</v>
      </c>
      <c r="E733" s="108" t="s">
        <v>221</v>
      </c>
      <c r="F733" s="108"/>
      <c r="G733" s="117" t="s">
        <v>46</v>
      </c>
      <c r="H733" s="117" t="s">
        <v>46</v>
      </c>
      <c r="I733" s="117" t="s">
        <v>46</v>
      </c>
      <c r="J733" s="117" t="s">
        <v>46</v>
      </c>
      <c r="K733" s="117" t="s">
        <v>46</v>
      </c>
      <c r="L733" s="108" t="s">
        <v>46</v>
      </c>
      <c r="M733" s="108">
        <v>52</v>
      </c>
      <c r="N733" s="108" t="s">
        <v>46</v>
      </c>
      <c r="O733" s="108" t="s">
        <v>46</v>
      </c>
      <c r="P733" s="108" t="s">
        <v>46</v>
      </c>
      <c r="Q733" s="108" t="s">
        <v>46</v>
      </c>
      <c r="R733" s="108" t="s">
        <v>46</v>
      </c>
      <c r="S733" s="108" t="s">
        <v>46</v>
      </c>
      <c r="T733" s="108" t="s">
        <v>46</v>
      </c>
      <c r="U733" s="108" t="s">
        <v>46</v>
      </c>
      <c r="V733" s="108" t="s">
        <v>46</v>
      </c>
      <c r="W733" s="108" t="s">
        <v>46</v>
      </c>
      <c r="X733" s="108" t="s">
        <v>46</v>
      </c>
      <c r="Y733" s="108" t="s">
        <v>46</v>
      </c>
      <c r="Z733" s="108" t="s">
        <v>46</v>
      </c>
      <c r="AA733" s="108" t="s">
        <v>46</v>
      </c>
      <c r="AB733" s="108" t="s">
        <v>46</v>
      </c>
      <c r="AC733" s="108" t="s">
        <v>46</v>
      </c>
      <c r="AD733" s="108" t="s">
        <v>46</v>
      </c>
      <c r="AE733" s="108" t="s">
        <v>46</v>
      </c>
      <c r="AF733" s="108" t="s">
        <v>46</v>
      </c>
      <c r="AG733" s="108" t="s">
        <v>46</v>
      </c>
    </row>
    <row r="734" spans="1:42">
      <c r="A734" s="108" t="s">
        <v>280</v>
      </c>
      <c r="B734" s="108">
        <v>1974</v>
      </c>
      <c r="C734" s="112" t="s">
        <v>281</v>
      </c>
      <c r="D734" s="108" t="s">
        <v>4568</v>
      </c>
      <c r="E734" s="108" t="s">
        <v>221</v>
      </c>
      <c r="F734" s="108"/>
      <c r="G734" s="117" t="s">
        <v>46</v>
      </c>
      <c r="H734" s="117" t="s">
        <v>46</v>
      </c>
      <c r="I734" s="117" t="s">
        <v>46</v>
      </c>
      <c r="J734" s="117" t="s">
        <v>46</v>
      </c>
      <c r="K734" s="117" t="s">
        <v>46</v>
      </c>
      <c r="L734" s="108" t="s">
        <v>46</v>
      </c>
      <c r="M734" s="108">
        <v>57</v>
      </c>
      <c r="N734" s="108" t="s">
        <v>46</v>
      </c>
      <c r="O734" s="108" t="s">
        <v>46</v>
      </c>
      <c r="P734" s="108" t="s">
        <v>46</v>
      </c>
      <c r="Q734" s="108" t="s">
        <v>46</v>
      </c>
      <c r="R734" s="108" t="s">
        <v>46</v>
      </c>
      <c r="S734" s="108" t="s">
        <v>46</v>
      </c>
      <c r="T734" s="108" t="s">
        <v>46</v>
      </c>
      <c r="U734" s="108" t="s">
        <v>46</v>
      </c>
      <c r="V734" s="108" t="s">
        <v>46</v>
      </c>
      <c r="W734" s="108" t="s">
        <v>46</v>
      </c>
      <c r="X734" s="108" t="s">
        <v>46</v>
      </c>
      <c r="Y734" s="108" t="s">
        <v>46</v>
      </c>
      <c r="Z734" s="108" t="s">
        <v>46</v>
      </c>
      <c r="AA734" s="108" t="s">
        <v>46</v>
      </c>
      <c r="AB734" s="108" t="s">
        <v>46</v>
      </c>
      <c r="AC734" s="108" t="s">
        <v>46</v>
      </c>
      <c r="AD734" s="108" t="s">
        <v>46</v>
      </c>
      <c r="AE734" s="108" t="s">
        <v>46</v>
      </c>
      <c r="AF734" s="108" t="s">
        <v>46</v>
      </c>
      <c r="AG734" s="108" t="s">
        <v>46</v>
      </c>
    </row>
    <row r="735" spans="1:42">
      <c r="A735" s="108" t="s">
        <v>285</v>
      </c>
      <c r="B735" s="108">
        <v>2015</v>
      </c>
      <c r="C735" s="112" t="s">
        <v>286</v>
      </c>
      <c r="D735" s="108" t="s">
        <v>4568</v>
      </c>
      <c r="E735" s="108" t="s">
        <v>221</v>
      </c>
      <c r="F735" s="108"/>
      <c r="G735" s="117" t="s">
        <v>46</v>
      </c>
      <c r="H735" s="117" t="s">
        <v>46</v>
      </c>
      <c r="I735" s="117" t="s">
        <v>46</v>
      </c>
      <c r="J735" s="117" t="s">
        <v>46</v>
      </c>
      <c r="K735" s="117" t="s">
        <v>46</v>
      </c>
      <c r="L735" s="108" t="s">
        <v>46</v>
      </c>
      <c r="M735" s="108">
        <v>61</v>
      </c>
      <c r="N735" s="108" t="s">
        <v>46</v>
      </c>
      <c r="O735" s="108" t="s">
        <v>46</v>
      </c>
      <c r="P735" s="108" t="s">
        <v>46</v>
      </c>
      <c r="Q735" s="108" t="s">
        <v>46</v>
      </c>
      <c r="R735" s="108" t="s">
        <v>46</v>
      </c>
      <c r="S735" s="108" t="s">
        <v>46</v>
      </c>
      <c r="T735" s="108" t="s">
        <v>46</v>
      </c>
      <c r="U735" s="108" t="s">
        <v>46</v>
      </c>
      <c r="V735" s="108" t="s">
        <v>46</v>
      </c>
      <c r="W735" s="108" t="s">
        <v>46</v>
      </c>
      <c r="X735" s="108" t="s">
        <v>46</v>
      </c>
      <c r="Y735" s="108" t="s">
        <v>46</v>
      </c>
      <c r="Z735" s="108" t="s">
        <v>46</v>
      </c>
      <c r="AA735" s="108" t="s">
        <v>46</v>
      </c>
      <c r="AB735" s="108" t="s">
        <v>46</v>
      </c>
      <c r="AC735" s="108" t="s">
        <v>46</v>
      </c>
      <c r="AD735" s="108" t="s">
        <v>46</v>
      </c>
      <c r="AE735" s="108" t="s">
        <v>46</v>
      </c>
      <c r="AF735" s="108" t="s">
        <v>46</v>
      </c>
      <c r="AG735" s="108" t="s">
        <v>46</v>
      </c>
    </row>
    <row r="736" spans="1:42">
      <c r="A736" s="108" t="s">
        <v>278</v>
      </c>
      <c r="B736" s="108">
        <v>1990</v>
      </c>
      <c r="C736" s="112" t="s">
        <v>279</v>
      </c>
      <c r="D736" s="108" t="s">
        <v>4568</v>
      </c>
      <c r="E736" s="108" t="s">
        <v>221</v>
      </c>
      <c r="F736" s="108"/>
      <c r="G736" s="117" t="s">
        <v>46</v>
      </c>
      <c r="H736" s="117" t="s">
        <v>46</v>
      </c>
      <c r="I736" s="117" t="s">
        <v>46</v>
      </c>
      <c r="J736" s="117" t="s">
        <v>46</v>
      </c>
      <c r="K736" s="117" t="s">
        <v>46</v>
      </c>
      <c r="L736" s="108" t="s">
        <v>46</v>
      </c>
      <c r="M736" s="108">
        <v>62</v>
      </c>
      <c r="N736" s="108" t="s">
        <v>46</v>
      </c>
      <c r="O736" s="108" t="s">
        <v>46</v>
      </c>
      <c r="P736" s="108" t="s">
        <v>46</v>
      </c>
      <c r="Q736" s="108" t="s">
        <v>46</v>
      </c>
      <c r="R736" s="108" t="s">
        <v>46</v>
      </c>
      <c r="S736" s="108" t="s">
        <v>46</v>
      </c>
      <c r="T736" s="108" t="s">
        <v>46</v>
      </c>
      <c r="U736" s="108" t="s">
        <v>46</v>
      </c>
      <c r="V736" s="108" t="s">
        <v>46</v>
      </c>
      <c r="W736" s="108" t="s">
        <v>46</v>
      </c>
      <c r="X736" s="108" t="s">
        <v>46</v>
      </c>
      <c r="Y736" s="108" t="s">
        <v>46</v>
      </c>
      <c r="Z736" s="108" t="s">
        <v>46</v>
      </c>
      <c r="AA736" s="108" t="s">
        <v>46</v>
      </c>
      <c r="AB736" s="108" t="s">
        <v>46</v>
      </c>
      <c r="AC736" s="108" t="s">
        <v>46</v>
      </c>
      <c r="AD736" s="108" t="s">
        <v>46</v>
      </c>
      <c r="AE736" s="108" t="s">
        <v>46</v>
      </c>
      <c r="AF736" s="108" t="s">
        <v>46</v>
      </c>
      <c r="AG736" s="108" t="s">
        <v>46</v>
      </c>
    </row>
    <row r="737" spans="1:33">
      <c r="A737" s="108" t="s">
        <v>278</v>
      </c>
      <c r="B737" s="108">
        <v>1990</v>
      </c>
      <c r="C737" s="112" t="s">
        <v>284</v>
      </c>
      <c r="D737" s="108" t="s">
        <v>4568</v>
      </c>
      <c r="E737" s="108" t="s">
        <v>221</v>
      </c>
      <c r="F737" s="108"/>
      <c r="G737" s="117" t="s">
        <v>46</v>
      </c>
      <c r="H737" s="117" t="s">
        <v>46</v>
      </c>
      <c r="I737" s="117" t="s">
        <v>46</v>
      </c>
      <c r="J737" s="117" t="s">
        <v>46</v>
      </c>
      <c r="K737" s="117" t="s">
        <v>46</v>
      </c>
      <c r="L737" s="108" t="s">
        <v>46</v>
      </c>
      <c r="M737" s="108">
        <v>75</v>
      </c>
      <c r="N737" s="108" t="s">
        <v>46</v>
      </c>
      <c r="O737" s="108" t="s">
        <v>46</v>
      </c>
      <c r="P737" s="108" t="s">
        <v>46</v>
      </c>
      <c r="Q737" s="108" t="s">
        <v>46</v>
      </c>
      <c r="R737" s="108" t="s">
        <v>46</v>
      </c>
      <c r="S737" s="108" t="s">
        <v>46</v>
      </c>
      <c r="T737" s="108" t="s">
        <v>46</v>
      </c>
      <c r="U737" s="108" t="s">
        <v>46</v>
      </c>
      <c r="V737" s="108" t="s">
        <v>46</v>
      </c>
      <c r="W737" s="108" t="s">
        <v>46</v>
      </c>
      <c r="X737" s="108" t="s">
        <v>46</v>
      </c>
      <c r="Y737" s="108" t="s">
        <v>46</v>
      </c>
      <c r="Z737" s="108" t="s">
        <v>46</v>
      </c>
      <c r="AA737" s="108" t="s">
        <v>46</v>
      </c>
      <c r="AB737" s="108" t="s">
        <v>46</v>
      </c>
      <c r="AC737" s="108" t="s">
        <v>46</v>
      </c>
      <c r="AD737" s="108" t="s">
        <v>46</v>
      </c>
      <c r="AE737" s="108" t="s">
        <v>46</v>
      </c>
      <c r="AF737" s="108" t="s">
        <v>46</v>
      </c>
      <c r="AG737" s="108" t="s">
        <v>46</v>
      </c>
    </row>
    <row r="738" spans="1:33">
      <c r="A738" s="108" t="s">
        <v>211</v>
      </c>
      <c r="B738" s="108">
        <v>2005</v>
      </c>
      <c r="C738" s="110" t="s">
        <v>212</v>
      </c>
      <c r="D738" s="108" t="s">
        <v>4568</v>
      </c>
      <c r="E738" s="108" t="s">
        <v>221</v>
      </c>
      <c r="F738" s="108"/>
      <c r="G738" s="117" t="s">
        <v>46</v>
      </c>
      <c r="H738" s="117" t="s">
        <v>46</v>
      </c>
      <c r="I738" s="117" t="s">
        <v>46</v>
      </c>
      <c r="J738" s="117" t="s">
        <v>46</v>
      </c>
      <c r="K738" s="117" t="s">
        <v>46</v>
      </c>
      <c r="L738" s="108" t="s">
        <v>46</v>
      </c>
      <c r="M738" s="108">
        <v>83</v>
      </c>
      <c r="N738" s="108" t="s">
        <v>46</v>
      </c>
      <c r="O738" s="108" t="s">
        <v>46</v>
      </c>
      <c r="P738" s="108" t="s">
        <v>46</v>
      </c>
      <c r="Q738" s="108" t="s">
        <v>46</v>
      </c>
      <c r="R738" s="108" t="s">
        <v>46</v>
      </c>
      <c r="S738" s="108" t="s">
        <v>46</v>
      </c>
      <c r="T738" s="108" t="s">
        <v>46</v>
      </c>
      <c r="U738" s="108" t="s">
        <v>46</v>
      </c>
      <c r="V738" s="108" t="s">
        <v>46</v>
      </c>
      <c r="W738" s="108" t="s">
        <v>46</v>
      </c>
      <c r="X738" s="108" t="s">
        <v>46</v>
      </c>
      <c r="Y738" s="108" t="s">
        <v>46</v>
      </c>
      <c r="Z738" s="108" t="s">
        <v>46</v>
      </c>
      <c r="AA738" s="108" t="s">
        <v>46</v>
      </c>
      <c r="AB738" s="108" t="s">
        <v>46</v>
      </c>
      <c r="AC738" s="108" t="s">
        <v>46</v>
      </c>
      <c r="AD738" s="108" t="s">
        <v>46</v>
      </c>
      <c r="AE738" s="108" t="s">
        <v>46</v>
      </c>
      <c r="AF738" s="108" t="s">
        <v>46</v>
      </c>
      <c r="AG738" s="108" t="s">
        <v>46</v>
      </c>
    </row>
    <row r="739" spans="1:33">
      <c r="A739" s="108" t="s">
        <v>211</v>
      </c>
      <c r="B739" s="108">
        <v>2005</v>
      </c>
      <c r="C739" s="110" t="s">
        <v>212</v>
      </c>
      <c r="D739" s="108" t="s">
        <v>4568</v>
      </c>
      <c r="E739" s="108" t="s">
        <v>221</v>
      </c>
      <c r="F739" s="108"/>
      <c r="G739" s="117" t="s">
        <v>46</v>
      </c>
      <c r="H739" s="117" t="s">
        <v>46</v>
      </c>
      <c r="I739" s="117" t="s">
        <v>46</v>
      </c>
      <c r="J739" s="117" t="s">
        <v>46</v>
      </c>
      <c r="K739" s="117" t="s">
        <v>46</v>
      </c>
      <c r="L739" s="108" t="s">
        <v>46</v>
      </c>
      <c r="M739" s="108">
        <v>94</v>
      </c>
      <c r="N739" s="108" t="s">
        <v>46</v>
      </c>
      <c r="O739" s="108" t="s">
        <v>46</v>
      </c>
      <c r="P739" s="108" t="s">
        <v>46</v>
      </c>
      <c r="Q739" s="108" t="s">
        <v>46</v>
      </c>
      <c r="R739" s="108" t="s">
        <v>46</v>
      </c>
      <c r="S739" s="108" t="s">
        <v>46</v>
      </c>
      <c r="T739" s="108" t="s">
        <v>46</v>
      </c>
      <c r="U739" s="108" t="s">
        <v>46</v>
      </c>
      <c r="V739" s="108" t="s">
        <v>46</v>
      </c>
      <c r="W739" s="108" t="s">
        <v>46</v>
      </c>
      <c r="X739" s="108" t="s">
        <v>46</v>
      </c>
      <c r="Y739" s="108" t="s">
        <v>46</v>
      </c>
      <c r="Z739" s="108" t="s">
        <v>46</v>
      </c>
      <c r="AA739" s="108" t="s">
        <v>46</v>
      </c>
      <c r="AB739" s="108" t="s">
        <v>46</v>
      </c>
      <c r="AC739" s="108" t="s">
        <v>46</v>
      </c>
      <c r="AD739" s="108" t="s">
        <v>46</v>
      </c>
      <c r="AE739" s="108" t="s">
        <v>46</v>
      </c>
      <c r="AF739" s="108" t="s">
        <v>46</v>
      </c>
      <c r="AG739" s="108" t="s">
        <v>46</v>
      </c>
    </row>
    <row r="740" spans="1:33">
      <c r="A740" s="108" t="s">
        <v>784</v>
      </c>
      <c r="B740" s="108">
        <v>1995</v>
      </c>
      <c r="C740" s="113" t="s">
        <v>785</v>
      </c>
      <c r="D740" s="108" t="s">
        <v>4568</v>
      </c>
      <c r="E740" s="108" t="s">
        <v>221</v>
      </c>
      <c r="F740" s="108"/>
      <c r="G740" s="117" t="s">
        <v>46</v>
      </c>
      <c r="H740" s="117" t="s">
        <v>46</v>
      </c>
      <c r="I740" s="117" t="s">
        <v>46</v>
      </c>
      <c r="J740" s="117" t="s">
        <v>46</v>
      </c>
      <c r="K740" s="117" t="s">
        <v>46</v>
      </c>
      <c r="L740" s="108" t="s">
        <v>46</v>
      </c>
      <c r="M740" s="108">
        <v>96</v>
      </c>
      <c r="N740" s="108">
        <v>79</v>
      </c>
      <c r="O740" s="108" t="s">
        <v>46</v>
      </c>
      <c r="P740" s="108" t="s">
        <v>46</v>
      </c>
      <c r="Q740" s="108" t="s">
        <v>46</v>
      </c>
      <c r="R740" s="108" t="s">
        <v>46</v>
      </c>
      <c r="S740" s="108">
        <v>79</v>
      </c>
      <c r="T740" s="108" t="s">
        <v>46</v>
      </c>
      <c r="U740" s="108" t="s">
        <v>46</v>
      </c>
      <c r="V740" s="108" t="s">
        <v>46</v>
      </c>
      <c r="W740" s="108" t="s">
        <v>46</v>
      </c>
      <c r="X740" s="108" t="s">
        <v>46</v>
      </c>
      <c r="Y740" s="108" t="s">
        <v>46</v>
      </c>
      <c r="Z740" s="108" t="s">
        <v>46</v>
      </c>
      <c r="AA740" s="108" t="s">
        <v>46</v>
      </c>
      <c r="AB740" s="108" t="s">
        <v>46</v>
      </c>
      <c r="AC740" s="108" t="s">
        <v>46</v>
      </c>
      <c r="AD740" s="108" t="s">
        <v>46</v>
      </c>
      <c r="AE740" s="108" t="s">
        <v>46</v>
      </c>
      <c r="AF740" s="108" t="s">
        <v>46</v>
      </c>
      <c r="AG740" s="108" t="s">
        <v>46</v>
      </c>
    </row>
    <row r="741" spans="1:33">
      <c r="A741" s="108" t="s">
        <v>786</v>
      </c>
      <c r="B741" s="108">
        <v>2008</v>
      </c>
      <c r="C741" s="110" t="s">
        <v>787</v>
      </c>
      <c r="D741" s="108" t="s">
        <v>4568</v>
      </c>
      <c r="E741" s="108" t="s">
        <v>221</v>
      </c>
      <c r="F741" s="108"/>
      <c r="G741" s="117" t="s">
        <v>46</v>
      </c>
      <c r="H741" s="117" t="s">
        <v>46</v>
      </c>
      <c r="I741" s="117" t="s">
        <v>46</v>
      </c>
      <c r="J741" s="117" t="s">
        <v>46</v>
      </c>
      <c r="K741" s="117" t="s">
        <v>46</v>
      </c>
      <c r="L741" s="108" t="s">
        <v>46</v>
      </c>
      <c r="M741" s="108">
        <v>98</v>
      </c>
      <c r="N741" s="108">
        <v>58</v>
      </c>
      <c r="O741" s="108" t="s">
        <v>46</v>
      </c>
      <c r="P741" s="108" t="s">
        <v>46</v>
      </c>
      <c r="Q741" s="108" t="s">
        <v>46</v>
      </c>
      <c r="R741" s="108" t="s">
        <v>46</v>
      </c>
      <c r="S741" s="108">
        <v>58</v>
      </c>
      <c r="T741" s="108" t="s">
        <v>46</v>
      </c>
      <c r="U741" s="108" t="s">
        <v>46</v>
      </c>
      <c r="V741" s="108" t="s">
        <v>46</v>
      </c>
      <c r="W741" s="108" t="s">
        <v>46</v>
      </c>
      <c r="X741" s="108" t="s">
        <v>46</v>
      </c>
      <c r="Y741" s="108" t="s">
        <v>46</v>
      </c>
      <c r="Z741" s="108" t="s">
        <v>46</v>
      </c>
      <c r="AA741" s="108" t="s">
        <v>46</v>
      </c>
      <c r="AB741" s="108" t="s">
        <v>46</v>
      </c>
      <c r="AC741" s="108" t="s">
        <v>46</v>
      </c>
      <c r="AD741" s="108" t="s">
        <v>46</v>
      </c>
      <c r="AE741" s="108" t="s">
        <v>46</v>
      </c>
      <c r="AF741" s="108" t="s">
        <v>46</v>
      </c>
      <c r="AG741" s="108" t="s">
        <v>46</v>
      </c>
    </row>
    <row r="742" spans="1:33">
      <c r="A742" s="108" t="s">
        <v>788</v>
      </c>
      <c r="B742" s="108">
        <v>1998</v>
      </c>
      <c r="C742" s="110" t="s">
        <v>789</v>
      </c>
      <c r="D742" s="108" t="s">
        <v>4568</v>
      </c>
      <c r="E742" s="108" t="s">
        <v>221</v>
      </c>
      <c r="F742" s="108"/>
      <c r="G742" s="117" t="s">
        <v>46</v>
      </c>
      <c r="H742" s="117" t="s">
        <v>46</v>
      </c>
      <c r="I742" s="117" t="s">
        <v>46</v>
      </c>
      <c r="J742" s="117" t="s">
        <v>46</v>
      </c>
      <c r="K742" s="117" t="s">
        <v>46</v>
      </c>
      <c r="L742" s="108" t="s">
        <v>46</v>
      </c>
      <c r="M742" s="108" t="s">
        <v>46</v>
      </c>
      <c r="N742" s="108" t="s">
        <v>46</v>
      </c>
      <c r="O742" s="108" t="s">
        <v>46</v>
      </c>
      <c r="P742" s="108" t="s">
        <v>46</v>
      </c>
      <c r="Q742" s="108" t="s">
        <v>46</v>
      </c>
      <c r="R742" s="108" t="s">
        <v>46</v>
      </c>
      <c r="S742" s="108" t="s">
        <v>46</v>
      </c>
      <c r="T742" s="108">
        <v>88</v>
      </c>
      <c r="U742" s="108" t="s">
        <v>46</v>
      </c>
      <c r="V742" s="108" t="s">
        <v>46</v>
      </c>
      <c r="W742" s="108" t="s">
        <v>46</v>
      </c>
      <c r="X742" s="108" t="s">
        <v>46</v>
      </c>
      <c r="Y742" s="108" t="s">
        <v>46</v>
      </c>
      <c r="Z742" s="108" t="s">
        <v>46</v>
      </c>
      <c r="AA742" s="108" t="s">
        <v>46</v>
      </c>
      <c r="AB742" s="108" t="s">
        <v>46</v>
      </c>
      <c r="AC742" s="108" t="s">
        <v>46</v>
      </c>
      <c r="AD742" s="108" t="s">
        <v>46</v>
      </c>
      <c r="AE742" s="108" t="s">
        <v>46</v>
      </c>
      <c r="AF742" s="108" t="s">
        <v>46</v>
      </c>
      <c r="AG742" s="108" t="s">
        <v>46</v>
      </c>
    </row>
    <row r="743" spans="1:33">
      <c r="A743" s="108" t="s">
        <v>223</v>
      </c>
      <c r="B743" s="108" t="s">
        <v>46</v>
      </c>
      <c r="C743" s="108" t="s">
        <v>224</v>
      </c>
      <c r="D743" s="108" t="s">
        <v>4568</v>
      </c>
      <c r="E743" s="108" t="s">
        <v>60</v>
      </c>
      <c r="F743" s="108"/>
      <c r="G743" s="117" t="s">
        <v>46</v>
      </c>
      <c r="H743" s="117" t="s">
        <v>46</v>
      </c>
      <c r="I743" s="120" t="s">
        <v>790</v>
      </c>
      <c r="J743" s="117" t="s">
        <v>46</v>
      </c>
      <c r="K743" s="117">
        <v>911</v>
      </c>
      <c r="L743" s="108" t="s">
        <v>46</v>
      </c>
      <c r="M743" s="108" t="s">
        <v>46</v>
      </c>
      <c r="N743" s="108" t="s">
        <v>46</v>
      </c>
      <c r="O743" s="108" t="s">
        <v>46</v>
      </c>
      <c r="P743" s="108" t="s">
        <v>46</v>
      </c>
      <c r="Q743" s="108" t="s">
        <v>46</v>
      </c>
      <c r="R743" s="108" t="s">
        <v>46</v>
      </c>
      <c r="S743" s="108" t="s">
        <v>46</v>
      </c>
      <c r="T743" s="108" t="s">
        <v>46</v>
      </c>
      <c r="U743" s="108" t="s">
        <v>46</v>
      </c>
      <c r="V743" s="108" t="s">
        <v>46</v>
      </c>
      <c r="W743" s="108" t="s">
        <v>46</v>
      </c>
      <c r="X743" s="108" t="s">
        <v>46</v>
      </c>
      <c r="Y743" s="108" t="s">
        <v>46</v>
      </c>
      <c r="Z743" s="108" t="s">
        <v>46</v>
      </c>
      <c r="AA743" s="108" t="s">
        <v>46</v>
      </c>
      <c r="AB743" s="108" t="s">
        <v>46</v>
      </c>
      <c r="AC743" s="108" t="s">
        <v>46</v>
      </c>
      <c r="AD743" s="108" t="s">
        <v>46</v>
      </c>
      <c r="AE743" s="108" t="s">
        <v>46</v>
      </c>
      <c r="AF743" s="108" t="s">
        <v>46</v>
      </c>
      <c r="AG743" s="108" t="s">
        <v>46</v>
      </c>
    </row>
    <row r="744" spans="1:33">
      <c r="A744" s="108" t="s">
        <v>199</v>
      </c>
      <c r="B744" s="108">
        <v>2010</v>
      </c>
      <c r="C744" s="108" t="s">
        <v>200</v>
      </c>
      <c r="D744" s="108" t="s">
        <v>4568</v>
      </c>
      <c r="E744" s="108" t="s">
        <v>221</v>
      </c>
      <c r="F744" s="108"/>
      <c r="G744" s="117" t="s">
        <v>46</v>
      </c>
      <c r="H744" s="117" t="s">
        <v>46</v>
      </c>
      <c r="I744" s="117" t="s">
        <v>46</v>
      </c>
      <c r="J744" s="117" t="s">
        <v>46</v>
      </c>
      <c r="K744" s="117" t="s">
        <v>46</v>
      </c>
      <c r="L744" s="108" t="s">
        <v>46</v>
      </c>
      <c r="M744" s="108" t="s">
        <v>46</v>
      </c>
      <c r="N744" s="108" t="s">
        <v>46</v>
      </c>
      <c r="O744" s="108" t="s">
        <v>46</v>
      </c>
      <c r="P744" s="108" t="s">
        <v>46</v>
      </c>
      <c r="Q744" s="108" t="s">
        <v>46</v>
      </c>
      <c r="R744" s="108" t="s">
        <v>46</v>
      </c>
      <c r="S744" s="108" t="s">
        <v>46</v>
      </c>
      <c r="T744" s="108" t="s">
        <v>46</v>
      </c>
      <c r="U744" s="108" t="s">
        <v>46</v>
      </c>
      <c r="V744" s="108" t="s">
        <v>46</v>
      </c>
      <c r="W744" s="108" t="s">
        <v>46</v>
      </c>
      <c r="X744" s="108" t="s">
        <v>46</v>
      </c>
      <c r="Y744" s="108" t="s">
        <v>46</v>
      </c>
      <c r="Z744" s="108" t="s">
        <v>46</v>
      </c>
      <c r="AA744" s="108" t="s">
        <v>46</v>
      </c>
      <c r="AB744" s="108" t="s">
        <v>46</v>
      </c>
      <c r="AC744" s="108" t="s">
        <v>46</v>
      </c>
      <c r="AD744" s="108" t="s">
        <v>46</v>
      </c>
      <c r="AE744" s="108" t="s">
        <v>46</v>
      </c>
      <c r="AF744" s="108" t="s">
        <v>46</v>
      </c>
      <c r="AG744" s="108" t="s">
        <v>46</v>
      </c>
    </row>
    <row r="745" spans="1:33">
      <c r="A745" s="108" t="s">
        <v>276</v>
      </c>
      <c r="B745" s="108">
        <v>1979</v>
      </c>
      <c r="C745" s="110" t="s">
        <v>277</v>
      </c>
      <c r="D745" s="108" t="s">
        <v>4568</v>
      </c>
      <c r="E745" s="108" t="s">
        <v>221</v>
      </c>
      <c r="F745" s="108"/>
      <c r="G745" s="117" t="s">
        <v>46</v>
      </c>
      <c r="H745" s="117" t="s">
        <v>46</v>
      </c>
      <c r="I745" s="117" t="s">
        <v>46</v>
      </c>
      <c r="J745" s="117" t="s">
        <v>46</v>
      </c>
      <c r="K745" s="117" t="s">
        <v>46</v>
      </c>
      <c r="L745" s="108" t="s">
        <v>46</v>
      </c>
      <c r="M745" s="108" t="s">
        <v>46</v>
      </c>
      <c r="N745" s="108" t="s">
        <v>46</v>
      </c>
      <c r="O745" s="108" t="s">
        <v>46</v>
      </c>
      <c r="P745" s="108" t="s">
        <v>46</v>
      </c>
      <c r="Q745" s="108" t="s">
        <v>46</v>
      </c>
      <c r="R745" s="108" t="s">
        <v>46</v>
      </c>
      <c r="S745" s="108" t="s">
        <v>46</v>
      </c>
      <c r="T745" s="108" t="s">
        <v>46</v>
      </c>
      <c r="U745" s="108" t="s">
        <v>46</v>
      </c>
      <c r="V745" s="108" t="s">
        <v>46</v>
      </c>
      <c r="W745" s="108" t="s">
        <v>46</v>
      </c>
      <c r="X745" s="108" t="s">
        <v>46</v>
      </c>
      <c r="Y745" s="108" t="s">
        <v>46</v>
      </c>
      <c r="Z745" s="108" t="s">
        <v>46</v>
      </c>
      <c r="AA745" s="108" t="s">
        <v>46</v>
      </c>
      <c r="AB745" s="108" t="s">
        <v>46</v>
      </c>
      <c r="AC745" s="108" t="s">
        <v>46</v>
      </c>
      <c r="AD745" s="108" t="s">
        <v>46</v>
      </c>
      <c r="AE745" s="108" t="s">
        <v>46</v>
      </c>
      <c r="AF745" s="108" t="s">
        <v>46</v>
      </c>
      <c r="AG745" s="108" t="s">
        <v>46</v>
      </c>
    </row>
    <row r="746" spans="1:33">
      <c r="A746" s="108" t="s">
        <v>276</v>
      </c>
      <c r="B746" s="108">
        <v>1979</v>
      </c>
      <c r="C746" s="112" t="s">
        <v>277</v>
      </c>
      <c r="D746" s="108" t="s">
        <v>4568</v>
      </c>
      <c r="E746" s="108" t="s">
        <v>221</v>
      </c>
      <c r="F746" s="108"/>
      <c r="G746" s="117" t="s">
        <v>46</v>
      </c>
      <c r="H746" s="117" t="s">
        <v>46</v>
      </c>
      <c r="I746" s="117" t="s">
        <v>46</v>
      </c>
      <c r="J746" s="117" t="s">
        <v>46</v>
      </c>
      <c r="K746" s="117" t="s">
        <v>46</v>
      </c>
      <c r="L746" s="108" t="s">
        <v>46</v>
      </c>
      <c r="M746" s="108" t="s">
        <v>46</v>
      </c>
      <c r="N746" s="108" t="s">
        <v>46</v>
      </c>
      <c r="O746" s="108" t="s">
        <v>46</v>
      </c>
      <c r="P746" s="108" t="s">
        <v>46</v>
      </c>
      <c r="Q746" s="108" t="s">
        <v>46</v>
      </c>
      <c r="R746" s="108" t="s">
        <v>46</v>
      </c>
      <c r="S746" s="108" t="s">
        <v>46</v>
      </c>
      <c r="T746" s="108" t="s">
        <v>46</v>
      </c>
      <c r="U746" s="108" t="s">
        <v>46</v>
      </c>
      <c r="V746" s="108" t="s">
        <v>46</v>
      </c>
      <c r="W746" s="108" t="s">
        <v>46</v>
      </c>
      <c r="X746" s="108" t="s">
        <v>46</v>
      </c>
      <c r="Y746" s="108" t="s">
        <v>46</v>
      </c>
      <c r="Z746" s="108" t="s">
        <v>46</v>
      </c>
      <c r="AA746" s="108" t="s">
        <v>46</v>
      </c>
      <c r="AB746" s="108" t="s">
        <v>46</v>
      </c>
      <c r="AC746" s="108" t="s">
        <v>46</v>
      </c>
      <c r="AD746" s="108" t="s">
        <v>46</v>
      </c>
      <c r="AE746" s="108" t="s">
        <v>46</v>
      </c>
      <c r="AF746" s="108" t="s">
        <v>46</v>
      </c>
      <c r="AG746" s="108" t="s">
        <v>46</v>
      </c>
    </row>
    <row r="747" spans="1:33">
      <c r="A747" s="108" t="s">
        <v>226</v>
      </c>
      <c r="B747" s="108">
        <v>2018</v>
      </c>
      <c r="C747" s="110" t="s">
        <v>227</v>
      </c>
      <c r="D747" s="108" t="s">
        <v>4568</v>
      </c>
      <c r="E747" s="108" t="s">
        <v>221</v>
      </c>
      <c r="F747" s="108"/>
      <c r="G747" s="117" t="s">
        <v>46</v>
      </c>
      <c r="H747" s="117" t="s">
        <v>46</v>
      </c>
      <c r="I747" s="117" t="s">
        <v>791</v>
      </c>
      <c r="J747" s="117" t="s">
        <v>46</v>
      </c>
      <c r="K747" s="117">
        <v>10370</v>
      </c>
      <c r="L747" s="108" t="s">
        <v>46</v>
      </c>
      <c r="M747" s="108" t="s">
        <v>46</v>
      </c>
      <c r="N747" s="108" t="s">
        <v>46</v>
      </c>
      <c r="O747" s="108" t="s">
        <v>46</v>
      </c>
      <c r="P747" s="108" t="s">
        <v>46</v>
      </c>
      <c r="Q747" s="108" t="s">
        <v>46</v>
      </c>
      <c r="R747" s="108" t="s">
        <v>46</v>
      </c>
      <c r="S747" s="108" t="s">
        <v>46</v>
      </c>
      <c r="T747" s="108" t="s">
        <v>46</v>
      </c>
      <c r="U747" s="108" t="s">
        <v>46</v>
      </c>
      <c r="V747" s="108" t="s">
        <v>46</v>
      </c>
      <c r="W747" s="108" t="s">
        <v>46</v>
      </c>
      <c r="X747" s="108" t="s">
        <v>46</v>
      </c>
      <c r="Y747" s="108" t="s">
        <v>46</v>
      </c>
      <c r="Z747" s="108" t="s">
        <v>46</v>
      </c>
      <c r="AA747" s="108" t="s">
        <v>46</v>
      </c>
      <c r="AB747" s="108" t="s">
        <v>46</v>
      </c>
      <c r="AC747" s="108" t="s">
        <v>46</v>
      </c>
      <c r="AD747" s="108" t="s">
        <v>46</v>
      </c>
      <c r="AE747" s="108" t="s">
        <v>46</v>
      </c>
      <c r="AF747" s="108" t="s">
        <v>46</v>
      </c>
      <c r="AG747" s="108" t="s">
        <v>46</v>
      </c>
    </row>
    <row r="748" spans="1:33">
      <c r="A748" s="108" t="s">
        <v>226</v>
      </c>
      <c r="B748" s="108">
        <v>2018</v>
      </c>
      <c r="C748" s="110" t="s">
        <v>227</v>
      </c>
      <c r="D748" s="108" t="s">
        <v>4568</v>
      </c>
      <c r="E748" s="108" t="s">
        <v>221</v>
      </c>
      <c r="F748" s="108"/>
      <c r="G748" s="117" t="s">
        <v>46</v>
      </c>
      <c r="H748" s="117" t="s">
        <v>46</v>
      </c>
      <c r="I748" s="117" t="s">
        <v>792</v>
      </c>
      <c r="J748" s="117" t="s">
        <v>46</v>
      </c>
      <c r="K748" s="117">
        <v>12900</v>
      </c>
      <c r="L748" s="108" t="s">
        <v>46</v>
      </c>
      <c r="M748" s="108" t="s">
        <v>46</v>
      </c>
      <c r="N748" s="108" t="s">
        <v>46</v>
      </c>
      <c r="O748" s="108" t="s">
        <v>46</v>
      </c>
      <c r="P748" s="108" t="s">
        <v>46</v>
      </c>
      <c r="Q748" s="108" t="s">
        <v>46</v>
      </c>
      <c r="R748" s="108" t="s">
        <v>46</v>
      </c>
      <c r="S748" s="108" t="s">
        <v>46</v>
      </c>
      <c r="T748" s="108" t="s">
        <v>46</v>
      </c>
      <c r="U748" s="108" t="s">
        <v>46</v>
      </c>
      <c r="V748" s="108" t="s">
        <v>46</v>
      </c>
      <c r="W748" s="108" t="s">
        <v>46</v>
      </c>
      <c r="X748" s="108" t="s">
        <v>46</v>
      </c>
      <c r="Y748" s="108" t="s">
        <v>46</v>
      </c>
      <c r="Z748" s="108" t="s">
        <v>46</v>
      </c>
      <c r="AA748" s="108" t="s">
        <v>46</v>
      </c>
      <c r="AB748" s="108" t="s">
        <v>46</v>
      </c>
      <c r="AC748" s="108" t="s">
        <v>46</v>
      </c>
      <c r="AD748" s="108" t="s">
        <v>46</v>
      </c>
      <c r="AE748" s="108" t="s">
        <v>46</v>
      </c>
      <c r="AF748" s="108" t="s">
        <v>46</v>
      </c>
      <c r="AG748" s="108" t="s">
        <v>46</v>
      </c>
    </row>
    <row r="749" spans="1:33">
      <c r="A749" s="108" t="s">
        <v>287</v>
      </c>
      <c r="B749" s="108">
        <v>2016</v>
      </c>
      <c r="C749" s="112" t="s">
        <v>288</v>
      </c>
      <c r="D749" s="108" t="s">
        <v>4568</v>
      </c>
      <c r="E749" s="109" t="s">
        <v>63</v>
      </c>
      <c r="G749" s="117" t="s">
        <v>46</v>
      </c>
      <c r="H749" s="117" t="s">
        <v>46</v>
      </c>
      <c r="I749" s="117" t="s">
        <v>46</v>
      </c>
      <c r="J749" s="117" t="s">
        <v>46</v>
      </c>
      <c r="K749" s="117" t="s">
        <v>46</v>
      </c>
      <c r="L749" s="108" t="s">
        <v>46</v>
      </c>
      <c r="M749" s="108" t="s">
        <v>46</v>
      </c>
      <c r="N749" s="108" t="s">
        <v>46</v>
      </c>
      <c r="O749" s="109">
        <v>29.5</v>
      </c>
      <c r="P749" s="108" t="s">
        <v>46</v>
      </c>
      <c r="Q749" s="108" t="s">
        <v>46</v>
      </c>
      <c r="R749" s="108" t="s">
        <v>46</v>
      </c>
      <c r="S749" s="108" t="s">
        <v>46</v>
      </c>
      <c r="T749" s="108" t="s">
        <v>46</v>
      </c>
      <c r="U749" s="109">
        <v>29.5</v>
      </c>
      <c r="V749" s="108" t="s">
        <v>46</v>
      </c>
      <c r="W749" s="108" t="s">
        <v>46</v>
      </c>
      <c r="X749" s="108" t="s">
        <v>46</v>
      </c>
      <c r="Y749" s="108" t="s">
        <v>46</v>
      </c>
      <c r="Z749" s="108" t="s">
        <v>46</v>
      </c>
      <c r="AA749" s="108" t="s">
        <v>46</v>
      </c>
      <c r="AB749" s="108" t="s">
        <v>46</v>
      </c>
      <c r="AC749" s="108" t="s">
        <v>46</v>
      </c>
      <c r="AD749" s="108" t="s">
        <v>46</v>
      </c>
      <c r="AE749" s="108" t="s">
        <v>46</v>
      </c>
      <c r="AF749" s="108" t="s">
        <v>46</v>
      </c>
      <c r="AG749" s="108" t="s">
        <v>46</v>
      </c>
    </row>
    <row r="750" spans="1:33">
      <c r="A750" s="109" t="s">
        <v>280</v>
      </c>
      <c r="B750" s="109">
        <v>1974</v>
      </c>
      <c r="C750" s="115" t="s">
        <v>281</v>
      </c>
      <c r="D750" s="108" t="s">
        <v>4568</v>
      </c>
      <c r="E750" s="109" t="s">
        <v>63</v>
      </c>
      <c r="G750" s="117" t="s">
        <v>46</v>
      </c>
      <c r="H750" s="117" t="s">
        <v>46</v>
      </c>
      <c r="I750" s="117" t="s">
        <v>46</v>
      </c>
      <c r="J750" s="117" t="s">
        <v>46</v>
      </c>
      <c r="K750" s="117" t="s">
        <v>46</v>
      </c>
      <c r="L750" s="108" t="s">
        <v>46</v>
      </c>
      <c r="M750" s="108" t="s">
        <v>46</v>
      </c>
      <c r="N750" s="108" t="s">
        <v>46</v>
      </c>
      <c r="O750" s="109" t="s">
        <v>793</v>
      </c>
      <c r="P750" s="108" t="s">
        <v>46</v>
      </c>
      <c r="Q750" s="108" t="s">
        <v>46</v>
      </c>
      <c r="R750" s="108" t="s">
        <v>46</v>
      </c>
      <c r="S750" s="108" t="s">
        <v>46</v>
      </c>
      <c r="T750" s="108" t="s">
        <v>46</v>
      </c>
      <c r="U750" s="109" t="s">
        <v>793</v>
      </c>
      <c r="V750" s="108" t="s">
        <v>46</v>
      </c>
      <c r="W750" s="108" t="s">
        <v>46</v>
      </c>
      <c r="X750" s="108" t="s">
        <v>46</v>
      </c>
      <c r="Y750" s="108" t="s">
        <v>46</v>
      </c>
      <c r="Z750" s="108" t="s">
        <v>46</v>
      </c>
      <c r="AA750" s="108" t="s">
        <v>46</v>
      </c>
      <c r="AB750" s="108" t="s">
        <v>46</v>
      </c>
      <c r="AC750" s="108" t="s">
        <v>46</v>
      </c>
      <c r="AD750" s="108" t="s">
        <v>46</v>
      </c>
      <c r="AE750" s="108" t="s">
        <v>46</v>
      </c>
      <c r="AF750" s="108" t="s">
        <v>46</v>
      </c>
      <c r="AG750" s="108" t="s">
        <v>46</v>
      </c>
    </row>
    <row r="751" spans="1:33">
      <c r="A751" s="108" t="s">
        <v>260</v>
      </c>
      <c r="B751" s="108">
        <v>1973</v>
      </c>
      <c r="C751" s="110" t="s">
        <v>261</v>
      </c>
      <c r="D751" s="108" t="s">
        <v>4568</v>
      </c>
      <c r="E751" s="109" t="s">
        <v>63</v>
      </c>
      <c r="G751" s="117" t="s">
        <v>46</v>
      </c>
      <c r="H751" s="117" t="s">
        <v>46</v>
      </c>
      <c r="I751" s="117" t="s">
        <v>46</v>
      </c>
      <c r="J751" s="117" t="s">
        <v>46</v>
      </c>
      <c r="K751" s="117" t="s">
        <v>46</v>
      </c>
      <c r="L751" s="108" t="s">
        <v>46</v>
      </c>
      <c r="M751" s="108" t="s">
        <v>46</v>
      </c>
      <c r="N751" s="108" t="s">
        <v>46</v>
      </c>
      <c r="O751" s="109">
        <v>13</v>
      </c>
      <c r="P751" s="108" t="s">
        <v>46</v>
      </c>
      <c r="Q751" s="108" t="s">
        <v>46</v>
      </c>
      <c r="R751" s="108" t="s">
        <v>46</v>
      </c>
      <c r="S751" s="108" t="s">
        <v>46</v>
      </c>
      <c r="T751" s="108" t="s">
        <v>46</v>
      </c>
      <c r="U751" s="109">
        <v>13</v>
      </c>
      <c r="V751" s="108" t="s">
        <v>46</v>
      </c>
      <c r="W751" s="108" t="s">
        <v>46</v>
      </c>
      <c r="X751" s="108" t="s">
        <v>46</v>
      </c>
      <c r="Y751" s="108" t="s">
        <v>46</v>
      </c>
      <c r="Z751" s="108" t="s">
        <v>46</v>
      </c>
      <c r="AA751" s="108" t="s">
        <v>46</v>
      </c>
      <c r="AB751" s="108" t="s">
        <v>46</v>
      </c>
      <c r="AC751" s="108" t="s">
        <v>46</v>
      </c>
      <c r="AD751" s="108" t="s">
        <v>46</v>
      </c>
      <c r="AE751" s="108" t="s">
        <v>46</v>
      </c>
      <c r="AF751" s="108" t="s">
        <v>46</v>
      </c>
      <c r="AG751" s="108" t="s">
        <v>46</v>
      </c>
    </row>
    <row r="752" spans="1:33">
      <c r="A752" s="108" t="s">
        <v>260</v>
      </c>
      <c r="B752" s="108">
        <v>1973</v>
      </c>
      <c r="C752" s="110" t="s">
        <v>261</v>
      </c>
      <c r="D752" s="108" t="s">
        <v>4568</v>
      </c>
      <c r="E752" s="109" t="s">
        <v>63</v>
      </c>
      <c r="G752" s="117" t="s">
        <v>46</v>
      </c>
      <c r="H752" s="117" t="s">
        <v>46</v>
      </c>
      <c r="I752" s="117" t="s">
        <v>46</v>
      </c>
      <c r="J752" s="117" t="s">
        <v>46</v>
      </c>
      <c r="K752" s="117" t="s">
        <v>46</v>
      </c>
      <c r="L752" s="108" t="s">
        <v>46</v>
      </c>
      <c r="M752" s="108" t="s">
        <v>46</v>
      </c>
      <c r="N752" s="108" t="s">
        <v>46</v>
      </c>
      <c r="O752" s="109">
        <v>17</v>
      </c>
      <c r="P752" s="108" t="s">
        <v>46</v>
      </c>
      <c r="Q752" s="108" t="s">
        <v>46</v>
      </c>
      <c r="R752" s="108" t="s">
        <v>46</v>
      </c>
      <c r="S752" s="108" t="s">
        <v>46</v>
      </c>
      <c r="T752" s="108" t="s">
        <v>46</v>
      </c>
      <c r="U752" s="109">
        <v>17</v>
      </c>
      <c r="V752" s="108" t="s">
        <v>46</v>
      </c>
      <c r="W752" s="108" t="s">
        <v>46</v>
      </c>
      <c r="X752" s="108" t="s">
        <v>46</v>
      </c>
      <c r="Y752" s="108" t="s">
        <v>46</v>
      </c>
      <c r="Z752" s="108" t="s">
        <v>46</v>
      </c>
      <c r="AA752" s="108" t="s">
        <v>46</v>
      </c>
      <c r="AB752" s="108" t="s">
        <v>46</v>
      </c>
      <c r="AC752" s="108" t="s">
        <v>46</v>
      </c>
      <c r="AD752" s="108" t="s">
        <v>46</v>
      </c>
      <c r="AE752" s="108" t="s">
        <v>46</v>
      </c>
      <c r="AF752" s="108" t="s">
        <v>46</v>
      </c>
      <c r="AG752" s="108" t="s">
        <v>46</v>
      </c>
    </row>
    <row r="753" spans="1:33">
      <c r="A753" s="108" t="s">
        <v>260</v>
      </c>
      <c r="B753" s="108">
        <v>1973</v>
      </c>
      <c r="C753" s="110" t="s">
        <v>261</v>
      </c>
      <c r="D753" s="108" t="s">
        <v>4568</v>
      </c>
      <c r="E753" s="109" t="s">
        <v>63</v>
      </c>
      <c r="G753" s="117" t="s">
        <v>46</v>
      </c>
      <c r="H753" s="117" t="s">
        <v>46</v>
      </c>
      <c r="I753" s="117" t="s">
        <v>46</v>
      </c>
      <c r="J753" s="117" t="s">
        <v>46</v>
      </c>
      <c r="K753" s="117" t="s">
        <v>46</v>
      </c>
      <c r="L753" s="108" t="s">
        <v>46</v>
      </c>
      <c r="M753" s="108" t="s">
        <v>46</v>
      </c>
      <c r="N753" s="108" t="s">
        <v>46</v>
      </c>
      <c r="O753" s="109">
        <v>47</v>
      </c>
      <c r="P753" s="108" t="s">
        <v>46</v>
      </c>
      <c r="Q753" s="108" t="s">
        <v>46</v>
      </c>
      <c r="R753" s="108" t="s">
        <v>46</v>
      </c>
      <c r="S753" s="108" t="s">
        <v>46</v>
      </c>
      <c r="T753" s="108" t="s">
        <v>46</v>
      </c>
      <c r="U753" s="109">
        <v>47</v>
      </c>
      <c r="V753" s="108" t="s">
        <v>46</v>
      </c>
      <c r="W753" s="108" t="s">
        <v>46</v>
      </c>
      <c r="X753" s="108" t="s">
        <v>46</v>
      </c>
      <c r="Y753" s="108" t="s">
        <v>46</v>
      </c>
      <c r="Z753" s="108" t="s">
        <v>46</v>
      </c>
      <c r="AA753" s="108" t="s">
        <v>46</v>
      </c>
      <c r="AB753" s="108" t="s">
        <v>46</v>
      </c>
      <c r="AC753" s="108" t="s">
        <v>46</v>
      </c>
      <c r="AD753" s="108" t="s">
        <v>46</v>
      </c>
      <c r="AE753" s="108" t="s">
        <v>46</v>
      </c>
      <c r="AF753" s="108" t="s">
        <v>46</v>
      </c>
      <c r="AG753" s="108" t="s">
        <v>46</v>
      </c>
    </row>
    <row r="754" spans="1:33">
      <c r="A754" s="109" t="s">
        <v>211</v>
      </c>
      <c r="B754" s="109">
        <v>2005</v>
      </c>
      <c r="C754" s="110" t="s">
        <v>212</v>
      </c>
      <c r="D754" s="108" t="s">
        <v>4568</v>
      </c>
      <c r="E754" s="109" t="s">
        <v>63</v>
      </c>
      <c r="G754" s="117" t="s">
        <v>46</v>
      </c>
      <c r="H754" s="117" t="s">
        <v>46</v>
      </c>
      <c r="I754" s="117" t="s">
        <v>46</v>
      </c>
      <c r="J754" s="117" t="s">
        <v>46</v>
      </c>
      <c r="K754" s="117" t="s">
        <v>46</v>
      </c>
      <c r="L754" s="108" t="s">
        <v>46</v>
      </c>
      <c r="M754" s="108" t="s">
        <v>46</v>
      </c>
      <c r="N754" s="108" t="s">
        <v>46</v>
      </c>
      <c r="O754" s="109">
        <v>85</v>
      </c>
      <c r="P754" s="108" t="s">
        <v>46</v>
      </c>
      <c r="Q754" s="108" t="s">
        <v>46</v>
      </c>
      <c r="R754" s="108" t="s">
        <v>46</v>
      </c>
      <c r="S754" s="108" t="s">
        <v>46</v>
      </c>
      <c r="T754" s="108" t="s">
        <v>46</v>
      </c>
      <c r="U754" s="109">
        <v>85</v>
      </c>
      <c r="V754" s="108" t="s">
        <v>46</v>
      </c>
      <c r="W754" s="108" t="s">
        <v>46</v>
      </c>
      <c r="X754" s="108" t="s">
        <v>46</v>
      </c>
      <c r="Y754" s="108" t="s">
        <v>46</v>
      </c>
      <c r="Z754" s="108" t="s">
        <v>46</v>
      </c>
      <c r="AA754" s="108" t="s">
        <v>46</v>
      </c>
      <c r="AB754" s="108" t="s">
        <v>46</v>
      </c>
      <c r="AC754" s="108" t="s">
        <v>46</v>
      </c>
      <c r="AD754" s="108" t="s">
        <v>46</v>
      </c>
      <c r="AE754" s="108" t="s">
        <v>46</v>
      </c>
      <c r="AF754" s="108" t="s">
        <v>46</v>
      </c>
      <c r="AG754" s="108" t="s">
        <v>46</v>
      </c>
    </row>
    <row r="755" spans="1:33">
      <c r="A755" s="109" t="s">
        <v>211</v>
      </c>
      <c r="B755" s="109">
        <v>2005</v>
      </c>
      <c r="C755" s="110" t="s">
        <v>212</v>
      </c>
      <c r="D755" s="108" t="s">
        <v>4568</v>
      </c>
      <c r="E755" s="109" t="s">
        <v>63</v>
      </c>
      <c r="G755" s="117" t="s">
        <v>46</v>
      </c>
      <c r="H755" s="117" t="s">
        <v>46</v>
      </c>
      <c r="I755" s="117" t="s">
        <v>46</v>
      </c>
      <c r="J755" s="117" t="s">
        <v>46</v>
      </c>
      <c r="K755" s="117" t="s">
        <v>46</v>
      </c>
      <c r="L755" s="108" t="s">
        <v>46</v>
      </c>
      <c r="M755" s="108" t="s">
        <v>46</v>
      </c>
      <c r="N755" s="108" t="s">
        <v>46</v>
      </c>
      <c r="O755" s="109">
        <v>93</v>
      </c>
      <c r="P755" s="108" t="s">
        <v>46</v>
      </c>
      <c r="Q755" s="108" t="s">
        <v>46</v>
      </c>
      <c r="R755" s="108" t="s">
        <v>46</v>
      </c>
      <c r="S755" s="108" t="s">
        <v>46</v>
      </c>
      <c r="T755" s="108" t="s">
        <v>46</v>
      </c>
      <c r="U755" s="109">
        <v>93</v>
      </c>
      <c r="V755" s="108" t="s">
        <v>46</v>
      </c>
      <c r="W755" s="108" t="s">
        <v>46</v>
      </c>
      <c r="X755" s="108" t="s">
        <v>46</v>
      </c>
      <c r="Y755" s="108" t="s">
        <v>46</v>
      </c>
      <c r="Z755" s="108" t="s">
        <v>46</v>
      </c>
      <c r="AA755" s="108" t="s">
        <v>46</v>
      </c>
      <c r="AB755" s="108" t="s">
        <v>46</v>
      </c>
      <c r="AC755" s="108" t="s">
        <v>46</v>
      </c>
      <c r="AD755" s="108" t="s">
        <v>46</v>
      </c>
      <c r="AE755" s="108" t="s">
        <v>46</v>
      </c>
      <c r="AF755" s="108" t="s">
        <v>46</v>
      </c>
      <c r="AG755" s="108" t="s">
        <v>46</v>
      </c>
    </row>
    <row r="756" spans="1:33">
      <c r="A756" s="108" t="s">
        <v>282</v>
      </c>
      <c r="B756" s="108">
        <v>2007</v>
      </c>
      <c r="C756" s="110" t="s">
        <v>283</v>
      </c>
      <c r="D756" s="108" t="s">
        <v>4568</v>
      </c>
      <c r="E756" s="109" t="s">
        <v>63</v>
      </c>
      <c r="G756" s="117" t="s">
        <v>46</v>
      </c>
      <c r="H756" s="117" t="s">
        <v>46</v>
      </c>
      <c r="I756" s="117" t="s">
        <v>46</v>
      </c>
      <c r="J756" s="117" t="s">
        <v>46</v>
      </c>
      <c r="K756" s="117" t="s">
        <v>46</v>
      </c>
      <c r="L756" s="108" t="s">
        <v>46</v>
      </c>
      <c r="M756" s="108" t="s">
        <v>46</v>
      </c>
      <c r="N756" s="108" t="s">
        <v>46</v>
      </c>
      <c r="O756" s="109">
        <v>61.5</v>
      </c>
      <c r="P756" s="108" t="s">
        <v>46</v>
      </c>
      <c r="Q756" s="108" t="s">
        <v>46</v>
      </c>
      <c r="R756" s="108" t="s">
        <v>46</v>
      </c>
      <c r="S756" s="108" t="s">
        <v>46</v>
      </c>
      <c r="T756" s="108" t="s">
        <v>46</v>
      </c>
      <c r="U756" s="109">
        <v>61.5</v>
      </c>
      <c r="V756" s="108" t="s">
        <v>46</v>
      </c>
      <c r="W756" s="108" t="s">
        <v>46</v>
      </c>
      <c r="X756" s="108" t="s">
        <v>46</v>
      </c>
      <c r="Y756" s="108" t="s">
        <v>46</v>
      </c>
      <c r="Z756" s="108" t="s">
        <v>46</v>
      </c>
      <c r="AA756" s="108" t="s">
        <v>46</v>
      </c>
      <c r="AB756" s="108" t="s">
        <v>46</v>
      </c>
      <c r="AC756" s="108" t="s">
        <v>46</v>
      </c>
      <c r="AD756" s="108" t="s">
        <v>46</v>
      </c>
      <c r="AE756" s="108" t="s">
        <v>46</v>
      </c>
      <c r="AF756" s="108" t="s">
        <v>46</v>
      </c>
      <c r="AG756" s="108" t="s">
        <v>46</v>
      </c>
    </row>
    <row r="757" spans="1:33">
      <c r="A757" s="108" t="s">
        <v>215</v>
      </c>
      <c r="B757" s="108">
        <v>2018</v>
      </c>
      <c r="C757" s="110" t="s">
        <v>216</v>
      </c>
      <c r="D757" s="108" t="s">
        <v>4568</v>
      </c>
      <c r="E757" s="108" t="s">
        <v>221</v>
      </c>
      <c r="F757" s="108"/>
      <c r="G757" s="117" t="s">
        <v>46</v>
      </c>
      <c r="H757" s="117" t="s">
        <v>46</v>
      </c>
      <c r="I757" s="117" t="s">
        <v>46</v>
      </c>
      <c r="J757" s="117" t="s">
        <v>46</v>
      </c>
      <c r="K757" s="117" t="s">
        <v>46</v>
      </c>
      <c r="L757" s="108" t="s">
        <v>46</v>
      </c>
      <c r="M757" s="108" t="s">
        <v>46</v>
      </c>
      <c r="N757" s="108" t="s">
        <v>46</v>
      </c>
      <c r="O757" s="108" t="s">
        <v>794</v>
      </c>
      <c r="P757" s="108" t="s">
        <v>46</v>
      </c>
      <c r="Q757" s="108" t="s">
        <v>46</v>
      </c>
      <c r="R757" s="108" t="s">
        <v>46</v>
      </c>
      <c r="S757" s="108" t="s">
        <v>46</v>
      </c>
      <c r="T757" s="108" t="s">
        <v>46</v>
      </c>
      <c r="U757" s="108" t="s">
        <v>794</v>
      </c>
      <c r="V757" s="108" t="s">
        <v>46</v>
      </c>
      <c r="W757" s="108" t="s">
        <v>46</v>
      </c>
      <c r="X757" s="108" t="s">
        <v>46</v>
      </c>
      <c r="Y757" s="108" t="s">
        <v>46</v>
      </c>
      <c r="Z757" s="108" t="s">
        <v>46</v>
      </c>
      <c r="AA757" s="108" t="s">
        <v>46</v>
      </c>
      <c r="AB757" s="108" t="s">
        <v>46</v>
      </c>
      <c r="AC757" s="108" t="s">
        <v>46</v>
      </c>
      <c r="AD757" s="108" t="s">
        <v>46</v>
      </c>
      <c r="AE757" s="108" t="s">
        <v>46</v>
      </c>
      <c r="AF757" s="108" t="s">
        <v>46</v>
      </c>
      <c r="AG757" s="108" t="s">
        <v>46</v>
      </c>
    </row>
    <row r="758" spans="1:33">
      <c r="A758" s="108" t="s">
        <v>287</v>
      </c>
      <c r="B758" s="108">
        <v>2016</v>
      </c>
      <c r="C758" s="110" t="s">
        <v>288</v>
      </c>
      <c r="D758" s="108" t="s">
        <v>4568</v>
      </c>
      <c r="E758" s="109" t="s">
        <v>63</v>
      </c>
      <c r="G758" s="117" t="s">
        <v>46</v>
      </c>
      <c r="H758" s="117" t="s">
        <v>46</v>
      </c>
      <c r="I758" s="117" t="s">
        <v>46</v>
      </c>
      <c r="J758" s="117" t="s">
        <v>46</v>
      </c>
      <c r="K758" s="117" t="s">
        <v>46</v>
      </c>
      <c r="L758" s="108" t="s">
        <v>46</v>
      </c>
      <c r="M758" s="108" t="s">
        <v>46</v>
      </c>
      <c r="N758" s="109">
        <v>52.2</v>
      </c>
      <c r="O758" s="108" t="s">
        <v>46</v>
      </c>
      <c r="P758" s="108" t="s">
        <v>46</v>
      </c>
      <c r="Q758" s="108" t="s">
        <v>46</v>
      </c>
      <c r="R758" s="108" t="s">
        <v>46</v>
      </c>
      <c r="S758" s="109">
        <v>52.2</v>
      </c>
      <c r="T758" s="108" t="s">
        <v>46</v>
      </c>
      <c r="U758" s="108" t="s">
        <v>46</v>
      </c>
      <c r="V758" s="108" t="s">
        <v>46</v>
      </c>
      <c r="W758" s="108" t="s">
        <v>46</v>
      </c>
      <c r="X758" s="108" t="s">
        <v>46</v>
      </c>
      <c r="Y758" s="108" t="s">
        <v>46</v>
      </c>
      <c r="Z758" s="108" t="s">
        <v>46</v>
      </c>
      <c r="AA758" s="108" t="s">
        <v>46</v>
      </c>
      <c r="AB758" s="108" t="s">
        <v>46</v>
      </c>
      <c r="AC758" s="108" t="s">
        <v>46</v>
      </c>
      <c r="AD758" s="108" t="s">
        <v>46</v>
      </c>
      <c r="AE758" s="108" t="s">
        <v>46</v>
      </c>
      <c r="AF758" s="108" t="s">
        <v>46</v>
      </c>
      <c r="AG758" s="108" t="s">
        <v>46</v>
      </c>
    </row>
    <row r="759" spans="1:33">
      <c r="A759" s="108" t="s">
        <v>260</v>
      </c>
      <c r="B759" s="108">
        <v>1973</v>
      </c>
      <c r="C759" s="110" t="s">
        <v>261</v>
      </c>
      <c r="D759" s="108" t="s">
        <v>4568</v>
      </c>
      <c r="E759" s="109" t="s">
        <v>63</v>
      </c>
      <c r="G759" s="117" t="s">
        <v>46</v>
      </c>
      <c r="H759" s="117" t="s">
        <v>46</v>
      </c>
      <c r="I759" s="117" t="s">
        <v>46</v>
      </c>
      <c r="J759" s="117" t="s">
        <v>46</v>
      </c>
      <c r="K759" s="117" t="s">
        <v>46</v>
      </c>
      <c r="L759" s="108" t="s">
        <v>46</v>
      </c>
      <c r="M759" s="108" t="s">
        <v>46</v>
      </c>
      <c r="N759" s="109">
        <v>25</v>
      </c>
      <c r="O759" s="108" t="s">
        <v>46</v>
      </c>
      <c r="P759" s="108" t="s">
        <v>46</v>
      </c>
      <c r="Q759" s="108" t="s">
        <v>46</v>
      </c>
      <c r="R759" s="108" t="s">
        <v>46</v>
      </c>
      <c r="S759" s="109">
        <v>25</v>
      </c>
      <c r="T759" s="108" t="s">
        <v>46</v>
      </c>
      <c r="U759" s="108" t="s">
        <v>46</v>
      </c>
      <c r="V759" s="108" t="s">
        <v>46</v>
      </c>
      <c r="W759" s="108" t="s">
        <v>46</v>
      </c>
      <c r="X759" s="108" t="s">
        <v>46</v>
      </c>
      <c r="Y759" s="108" t="s">
        <v>46</v>
      </c>
      <c r="Z759" s="108" t="s">
        <v>46</v>
      </c>
      <c r="AA759" s="108" t="s">
        <v>46</v>
      </c>
      <c r="AB759" s="108" t="s">
        <v>46</v>
      </c>
      <c r="AC759" s="108" t="s">
        <v>46</v>
      </c>
      <c r="AD759" s="108" t="s">
        <v>46</v>
      </c>
      <c r="AE759" s="108" t="s">
        <v>46</v>
      </c>
      <c r="AF759" s="108" t="s">
        <v>46</v>
      </c>
      <c r="AG759" s="108" t="s">
        <v>46</v>
      </c>
    </row>
    <row r="760" spans="1:33">
      <c r="A760" s="108" t="s">
        <v>260</v>
      </c>
      <c r="B760" s="108">
        <v>1973</v>
      </c>
      <c r="C760" s="110" t="s">
        <v>261</v>
      </c>
      <c r="D760" s="108" t="s">
        <v>4568</v>
      </c>
      <c r="E760" s="109" t="s">
        <v>63</v>
      </c>
      <c r="G760" s="117" t="s">
        <v>46</v>
      </c>
      <c r="H760" s="117" t="s">
        <v>46</v>
      </c>
      <c r="I760" s="117" t="s">
        <v>46</v>
      </c>
      <c r="J760" s="117" t="s">
        <v>46</v>
      </c>
      <c r="K760" s="117" t="s">
        <v>46</v>
      </c>
      <c r="L760" s="108" t="s">
        <v>46</v>
      </c>
      <c r="M760" s="108" t="s">
        <v>46</v>
      </c>
      <c r="N760" s="109">
        <v>35</v>
      </c>
      <c r="O760" s="108" t="s">
        <v>46</v>
      </c>
      <c r="P760" s="108" t="s">
        <v>46</v>
      </c>
      <c r="Q760" s="108" t="s">
        <v>46</v>
      </c>
      <c r="R760" s="108" t="s">
        <v>46</v>
      </c>
      <c r="S760" s="109">
        <v>35</v>
      </c>
      <c r="T760" s="108" t="s">
        <v>46</v>
      </c>
      <c r="U760" s="108" t="s">
        <v>46</v>
      </c>
      <c r="V760" s="108" t="s">
        <v>46</v>
      </c>
      <c r="W760" s="108" t="s">
        <v>46</v>
      </c>
      <c r="X760" s="108" t="s">
        <v>46</v>
      </c>
      <c r="Y760" s="108" t="s">
        <v>46</v>
      </c>
      <c r="Z760" s="108" t="s">
        <v>46</v>
      </c>
      <c r="AA760" s="108" t="s">
        <v>46</v>
      </c>
      <c r="AB760" s="108" t="s">
        <v>46</v>
      </c>
      <c r="AC760" s="108" t="s">
        <v>46</v>
      </c>
      <c r="AD760" s="108" t="s">
        <v>46</v>
      </c>
      <c r="AE760" s="108" t="s">
        <v>46</v>
      </c>
      <c r="AF760" s="108" t="s">
        <v>46</v>
      </c>
      <c r="AG760" s="108" t="s">
        <v>46</v>
      </c>
    </row>
    <row r="761" spans="1:33">
      <c r="A761" s="108" t="s">
        <v>760</v>
      </c>
      <c r="B761" s="108">
        <v>2016</v>
      </c>
      <c r="C761" s="110" t="s">
        <v>761</v>
      </c>
      <c r="D761" s="108" t="s">
        <v>4568</v>
      </c>
      <c r="E761" s="108" t="s">
        <v>221</v>
      </c>
      <c r="F761" s="108"/>
      <c r="G761" s="117" t="s">
        <v>46</v>
      </c>
      <c r="H761" s="117" t="s">
        <v>46</v>
      </c>
      <c r="I761" s="117" t="s">
        <v>46</v>
      </c>
      <c r="J761" s="117" t="s">
        <v>46</v>
      </c>
      <c r="K761" s="117" t="s">
        <v>46</v>
      </c>
      <c r="L761" s="108" t="s">
        <v>46</v>
      </c>
      <c r="M761" s="108" t="s">
        <v>46</v>
      </c>
      <c r="N761" s="108" t="s">
        <v>795</v>
      </c>
      <c r="O761" s="108" t="s">
        <v>796</v>
      </c>
      <c r="P761" s="108" t="s">
        <v>46</v>
      </c>
      <c r="Q761" s="108" t="s">
        <v>46</v>
      </c>
      <c r="R761" s="108" t="s">
        <v>46</v>
      </c>
      <c r="S761" s="108" t="s">
        <v>795</v>
      </c>
      <c r="T761" s="108" t="s">
        <v>46</v>
      </c>
      <c r="U761" s="108" t="s">
        <v>796</v>
      </c>
      <c r="V761" s="108" t="s">
        <v>46</v>
      </c>
      <c r="W761" s="108" t="s">
        <v>46</v>
      </c>
      <c r="X761" s="108" t="s">
        <v>46</v>
      </c>
      <c r="Y761" s="108" t="s">
        <v>46</v>
      </c>
      <c r="Z761" s="108" t="s">
        <v>46</v>
      </c>
      <c r="AA761" s="108" t="s">
        <v>46</v>
      </c>
      <c r="AB761" s="108" t="s">
        <v>46</v>
      </c>
      <c r="AC761" s="108" t="s">
        <v>46</v>
      </c>
      <c r="AD761" s="108" t="s">
        <v>46</v>
      </c>
      <c r="AE761" s="108" t="s">
        <v>46</v>
      </c>
      <c r="AF761" s="108" t="s">
        <v>46</v>
      </c>
      <c r="AG761" s="108" t="s">
        <v>46</v>
      </c>
    </row>
    <row r="762" spans="1:33">
      <c r="A762" s="108" t="s">
        <v>260</v>
      </c>
      <c r="B762" s="108">
        <v>1973</v>
      </c>
      <c r="C762" s="110" t="s">
        <v>261</v>
      </c>
      <c r="D762" s="108" t="s">
        <v>4568</v>
      </c>
      <c r="E762" s="109" t="s">
        <v>63</v>
      </c>
      <c r="G762" s="117" t="s">
        <v>46</v>
      </c>
      <c r="H762" s="117" t="s">
        <v>46</v>
      </c>
      <c r="I762" s="117" t="s">
        <v>46</v>
      </c>
      <c r="J762" s="117" t="s">
        <v>46</v>
      </c>
      <c r="K762" s="117" t="s">
        <v>46</v>
      </c>
      <c r="L762" s="108" t="s">
        <v>46</v>
      </c>
      <c r="M762" s="108" t="s">
        <v>46</v>
      </c>
      <c r="N762" s="109">
        <v>54</v>
      </c>
      <c r="O762" s="108" t="s">
        <v>46</v>
      </c>
      <c r="P762" s="108" t="s">
        <v>46</v>
      </c>
      <c r="Q762" s="108" t="s">
        <v>46</v>
      </c>
      <c r="R762" s="108" t="s">
        <v>46</v>
      </c>
      <c r="S762" s="109">
        <v>54</v>
      </c>
      <c r="T762" s="108" t="s">
        <v>46</v>
      </c>
      <c r="U762" s="108" t="s">
        <v>46</v>
      </c>
      <c r="V762" s="108" t="s">
        <v>46</v>
      </c>
      <c r="W762" s="108" t="s">
        <v>46</v>
      </c>
      <c r="X762" s="108" t="s">
        <v>46</v>
      </c>
      <c r="Y762" s="108" t="s">
        <v>46</v>
      </c>
      <c r="Z762" s="108" t="s">
        <v>46</v>
      </c>
      <c r="AA762" s="108" t="s">
        <v>46</v>
      </c>
      <c r="AB762" s="108" t="s">
        <v>46</v>
      </c>
      <c r="AC762" s="108" t="s">
        <v>46</v>
      </c>
      <c r="AD762" s="108" t="s">
        <v>46</v>
      </c>
      <c r="AE762" s="108" t="s">
        <v>46</v>
      </c>
      <c r="AF762" s="108" t="s">
        <v>46</v>
      </c>
      <c r="AG762" s="108" t="s">
        <v>46</v>
      </c>
    </row>
    <row r="763" spans="1:33">
      <c r="A763" s="109" t="s">
        <v>293</v>
      </c>
      <c r="B763" s="109">
        <v>1974</v>
      </c>
      <c r="C763" s="115" t="s">
        <v>281</v>
      </c>
      <c r="D763" s="108" t="s">
        <v>4568</v>
      </c>
      <c r="E763" s="109" t="s">
        <v>63</v>
      </c>
      <c r="G763" s="117" t="s">
        <v>46</v>
      </c>
      <c r="H763" s="117" t="s">
        <v>46</v>
      </c>
      <c r="I763" s="117" t="s">
        <v>46</v>
      </c>
      <c r="J763" s="117" t="s">
        <v>46</v>
      </c>
      <c r="K763" s="117" t="s">
        <v>46</v>
      </c>
      <c r="L763" s="108" t="s">
        <v>46</v>
      </c>
      <c r="M763" s="108" t="s">
        <v>46</v>
      </c>
      <c r="N763" s="109">
        <v>60</v>
      </c>
      <c r="O763" s="108" t="s">
        <v>46</v>
      </c>
      <c r="P763" s="108" t="s">
        <v>46</v>
      </c>
      <c r="Q763" s="108" t="s">
        <v>46</v>
      </c>
      <c r="R763" s="108" t="s">
        <v>46</v>
      </c>
      <c r="S763" s="109">
        <v>60</v>
      </c>
      <c r="T763" s="108" t="s">
        <v>46</v>
      </c>
      <c r="U763" s="108" t="s">
        <v>46</v>
      </c>
      <c r="V763" s="108" t="s">
        <v>46</v>
      </c>
      <c r="W763" s="108" t="s">
        <v>46</v>
      </c>
      <c r="X763" s="108" t="s">
        <v>46</v>
      </c>
      <c r="Y763" s="108" t="s">
        <v>46</v>
      </c>
      <c r="Z763" s="108" t="s">
        <v>46</v>
      </c>
      <c r="AA763" s="108" t="s">
        <v>46</v>
      </c>
      <c r="AB763" s="108" t="s">
        <v>46</v>
      </c>
      <c r="AC763" s="108" t="s">
        <v>46</v>
      </c>
      <c r="AD763" s="108" t="s">
        <v>46</v>
      </c>
      <c r="AE763" s="108" t="s">
        <v>46</v>
      </c>
      <c r="AF763" s="108" t="s">
        <v>46</v>
      </c>
      <c r="AG763" s="108" t="s">
        <v>46</v>
      </c>
    </row>
    <row r="764" spans="1:33">
      <c r="A764" s="108" t="s">
        <v>263</v>
      </c>
      <c r="B764" s="108">
        <v>1988</v>
      </c>
      <c r="C764" s="110" t="s">
        <v>264</v>
      </c>
      <c r="D764" s="108" t="s">
        <v>4568</v>
      </c>
      <c r="E764" s="108" t="s">
        <v>221</v>
      </c>
      <c r="F764" s="108"/>
      <c r="G764" s="117" t="s">
        <v>46</v>
      </c>
      <c r="H764" s="117" t="s">
        <v>46</v>
      </c>
      <c r="I764" s="117" t="s">
        <v>797</v>
      </c>
      <c r="J764" s="117" t="s">
        <v>46</v>
      </c>
      <c r="K764" s="117">
        <v>7300</v>
      </c>
      <c r="L764" s="108" t="s">
        <v>46</v>
      </c>
      <c r="M764" s="108" t="s">
        <v>46</v>
      </c>
      <c r="N764" s="108" t="s">
        <v>46</v>
      </c>
      <c r="O764" s="108" t="s">
        <v>46</v>
      </c>
      <c r="P764" s="108" t="s">
        <v>46</v>
      </c>
      <c r="Q764" s="108" t="s">
        <v>46</v>
      </c>
      <c r="R764" s="108" t="s">
        <v>46</v>
      </c>
      <c r="S764" s="108" t="s">
        <v>46</v>
      </c>
      <c r="T764" s="108" t="s">
        <v>46</v>
      </c>
      <c r="U764" s="108" t="s">
        <v>46</v>
      </c>
      <c r="V764" s="108" t="s">
        <v>46</v>
      </c>
      <c r="W764" s="108" t="s">
        <v>46</v>
      </c>
      <c r="X764" s="108" t="s">
        <v>46</v>
      </c>
      <c r="Y764" s="108" t="s">
        <v>46</v>
      </c>
      <c r="Z764" s="108" t="s">
        <v>46</v>
      </c>
      <c r="AA764" s="108" t="s">
        <v>46</v>
      </c>
      <c r="AB764" s="108" t="s">
        <v>46</v>
      </c>
      <c r="AC764" s="108" t="s">
        <v>46</v>
      </c>
      <c r="AD764" s="108" t="s">
        <v>46</v>
      </c>
      <c r="AE764" s="108" t="s">
        <v>46</v>
      </c>
      <c r="AF764" s="108" t="s">
        <v>46</v>
      </c>
      <c r="AG764" s="108" t="s">
        <v>46</v>
      </c>
    </row>
    <row r="765" spans="1:33">
      <c r="A765" s="108" t="s">
        <v>263</v>
      </c>
      <c r="B765" s="108">
        <v>1988</v>
      </c>
      <c r="C765" s="110" t="s">
        <v>264</v>
      </c>
      <c r="D765" s="108" t="s">
        <v>4568</v>
      </c>
      <c r="E765" s="108" t="s">
        <v>221</v>
      </c>
      <c r="F765" s="108"/>
      <c r="G765" s="117" t="s">
        <v>46</v>
      </c>
      <c r="H765" s="117" t="s">
        <v>46</v>
      </c>
      <c r="I765" s="117" t="s">
        <v>798</v>
      </c>
      <c r="J765" s="117" t="s">
        <v>46</v>
      </c>
      <c r="K765" s="117">
        <v>8186</v>
      </c>
      <c r="L765" s="108" t="s">
        <v>46</v>
      </c>
      <c r="M765" s="108" t="s">
        <v>799</v>
      </c>
      <c r="N765" s="108" t="s">
        <v>46</v>
      </c>
      <c r="O765" s="108" t="s">
        <v>46</v>
      </c>
      <c r="P765" s="108" t="s">
        <v>46</v>
      </c>
      <c r="Q765" s="108" t="s">
        <v>46</v>
      </c>
      <c r="R765" s="108" t="s">
        <v>46</v>
      </c>
      <c r="S765" s="108" t="s">
        <v>46</v>
      </c>
      <c r="T765" s="108" t="s">
        <v>46</v>
      </c>
      <c r="U765" s="108" t="s">
        <v>46</v>
      </c>
      <c r="V765" s="108" t="s">
        <v>46</v>
      </c>
      <c r="W765" s="108" t="s">
        <v>46</v>
      </c>
      <c r="X765" s="108" t="s">
        <v>46</v>
      </c>
      <c r="Y765" s="108" t="s">
        <v>46</v>
      </c>
      <c r="Z765" s="108" t="s">
        <v>46</v>
      </c>
      <c r="AA765" s="108" t="s">
        <v>46</v>
      </c>
      <c r="AB765" s="108" t="s">
        <v>46</v>
      </c>
      <c r="AC765" s="108" t="s">
        <v>46</v>
      </c>
      <c r="AD765" s="108" t="s">
        <v>46</v>
      </c>
      <c r="AE765" s="108" t="s">
        <v>46</v>
      </c>
      <c r="AF765" s="108" t="s">
        <v>46</v>
      </c>
      <c r="AG765" s="108" t="s">
        <v>46</v>
      </c>
    </row>
    <row r="766" spans="1:33">
      <c r="A766" s="108" t="s">
        <v>237</v>
      </c>
      <c r="B766" s="108">
        <v>2018</v>
      </c>
      <c r="C766" s="110" t="s">
        <v>238</v>
      </c>
      <c r="D766" s="108" t="s">
        <v>4568</v>
      </c>
      <c r="E766" s="108" t="s">
        <v>221</v>
      </c>
      <c r="F766" s="108"/>
      <c r="G766" s="117" t="s">
        <v>46</v>
      </c>
      <c r="H766" s="117" t="s">
        <v>46</v>
      </c>
      <c r="I766" s="117" t="s">
        <v>46</v>
      </c>
      <c r="J766" s="117" t="s">
        <v>46</v>
      </c>
      <c r="K766" s="117" t="s">
        <v>46</v>
      </c>
      <c r="L766" s="108" t="s">
        <v>46</v>
      </c>
      <c r="M766" s="108" t="s">
        <v>800</v>
      </c>
      <c r="N766" s="108" t="s">
        <v>46</v>
      </c>
      <c r="O766" s="108" t="s">
        <v>46</v>
      </c>
      <c r="P766" s="108" t="s">
        <v>46</v>
      </c>
      <c r="Q766" s="108" t="s">
        <v>46</v>
      </c>
      <c r="R766" s="108" t="s">
        <v>46</v>
      </c>
      <c r="S766" s="108" t="s">
        <v>46</v>
      </c>
      <c r="T766" s="108" t="s">
        <v>46</v>
      </c>
      <c r="U766" s="108" t="s">
        <v>46</v>
      </c>
      <c r="V766" s="108" t="s">
        <v>46</v>
      </c>
      <c r="W766" s="108" t="s">
        <v>46</v>
      </c>
      <c r="X766" s="108" t="s">
        <v>46</v>
      </c>
      <c r="Y766" s="108" t="s">
        <v>46</v>
      </c>
      <c r="Z766" s="108" t="s">
        <v>46</v>
      </c>
      <c r="AA766" s="108" t="s">
        <v>46</v>
      </c>
      <c r="AB766" s="108" t="s">
        <v>46</v>
      </c>
      <c r="AC766" s="108" t="s">
        <v>46</v>
      </c>
      <c r="AD766" s="108" t="s">
        <v>46</v>
      </c>
      <c r="AE766" s="108" t="s">
        <v>46</v>
      </c>
      <c r="AF766" s="108" t="s">
        <v>46</v>
      </c>
      <c r="AG766" s="108" t="s">
        <v>46</v>
      </c>
    </row>
    <row r="767" spans="1:33">
      <c r="A767" s="108" t="s">
        <v>282</v>
      </c>
      <c r="B767" s="108">
        <v>2007</v>
      </c>
      <c r="C767" s="110" t="s">
        <v>283</v>
      </c>
      <c r="D767" s="108" t="s">
        <v>4568</v>
      </c>
      <c r="E767" s="108" t="s">
        <v>221</v>
      </c>
      <c r="F767" s="108"/>
      <c r="G767" s="117" t="s">
        <v>46</v>
      </c>
      <c r="H767" s="117" t="s">
        <v>46</v>
      </c>
      <c r="I767" s="117" t="s">
        <v>46</v>
      </c>
      <c r="J767" s="117" t="s">
        <v>46</v>
      </c>
      <c r="K767" s="117" t="s">
        <v>46</v>
      </c>
      <c r="L767" s="108" t="s">
        <v>46</v>
      </c>
      <c r="M767" s="108" t="s">
        <v>483</v>
      </c>
      <c r="N767" s="108" t="s">
        <v>46</v>
      </c>
      <c r="O767" s="108" t="s">
        <v>46</v>
      </c>
      <c r="P767" s="108" t="s">
        <v>46</v>
      </c>
      <c r="Q767" s="108" t="s">
        <v>46</v>
      </c>
      <c r="R767" s="108" t="s">
        <v>46</v>
      </c>
      <c r="S767" s="108" t="s">
        <v>46</v>
      </c>
      <c r="T767" s="108" t="s">
        <v>46</v>
      </c>
      <c r="U767" s="108" t="s">
        <v>46</v>
      </c>
      <c r="V767" s="108" t="s">
        <v>46</v>
      </c>
      <c r="W767" s="108" t="s">
        <v>46</v>
      </c>
      <c r="X767" s="108" t="s">
        <v>46</v>
      </c>
      <c r="Y767" s="108" t="s">
        <v>46</v>
      </c>
      <c r="Z767" s="108" t="s">
        <v>46</v>
      </c>
      <c r="AA767" s="108" t="s">
        <v>46</v>
      </c>
      <c r="AB767" s="108" t="s">
        <v>46</v>
      </c>
      <c r="AC767" s="108" t="s">
        <v>46</v>
      </c>
      <c r="AD767" s="108" t="s">
        <v>46</v>
      </c>
      <c r="AE767" s="108" t="s">
        <v>46</v>
      </c>
      <c r="AF767" s="108" t="s">
        <v>46</v>
      </c>
      <c r="AG767" s="108" t="s">
        <v>46</v>
      </c>
    </row>
    <row r="768" spans="1:33" s="127" customFormat="1">
      <c r="A768" s="129"/>
      <c r="B768" s="129"/>
      <c r="C768" s="128"/>
      <c r="D768" s="108" t="s">
        <v>4568</v>
      </c>
      <c r="E768" s="129"/>
      <c r="F768" s="127" t="s">
        <v>52</v>
      </c>
      <c r="G768" s="129"/>
      <c r="H768" s="129"/>
      <c r="I768" s="129"/>
      <c r="J768" s="129"/>
      <c r="K768" s="129"/>
      <c r="L768" s="129"/>
      <c r="M768" s="129"/>
      <c r="N768" s="129">
        <f>AVERAGE(N728:N767)</f>
        <v>61.244444444444447</v>
      </c>
      <c r="O768" s="129">
        <f t="shared" ref="O768:AG768" si="78">AVERAGE(O728:O767)</f>
        <v>51.777777777777779</v>
      </c>
      <c r="P768" s="129" t="e">
        <f t="shared" si="78"/>
        <v>#DIV/0!</v>
      </c>
      <c r="Q768" s="129">
        <f t="shared" si="78"/>
        <v>50</v>
      </c>
      <c r="R768" s="129">
        <f t="shared" si="78"/>
        <v>25</v>
      </c>
      <c r="S768" s="129">
        <f t="shared" si="78"/>
        <v>51.885714285714286</v>
      </c>
      <c r="T768" s="129">
        <f t="shared" si="78"/>
        <v>88</v>
      </c>
      <c r="U768" s="129">
        <f t="shared" si="78"/>
        <v>55.125</v>
      </c>
      <c r="V768" s="129" t="e">
        <f t="shared" si="78"/>
        <v>#DIV/0!</v>
      </c>
      <c r="W768" s="129" t="e">
        <f t="shared" si="78"/>
        <v>#DIV/0!</v>
      </c>
      <c r="X768" s="129">
        <f t="shared" si="78"/>
        <v>94</v>
      </c>
      <c r="Y768" s="129" t="e">
        <f t="shared" si="78"/>
        <v>#DIV/0!</v>
      </c>
      <c r="Z768" s="129" t="e">
        <f t="shared" si="78"/>
        <v>#DIV/0!</v>
      </c>
      <c r="AA768" s="129" t="e">
        <f t="shared" si="78"/>
        <v>#DIV/0!</v>
      </c>
      <c r="AB768" s="129" t="e">
        <f t="shared" si="78"/>
        <v>#DIV/0!</v>
      </c>
      <c r="AC768" s="129" t="e">
        <f t="shared" si="78"/>
        <v>#DIV/0!</v>
      </c>
      <c r="AD768" s="129" t="e">
        <f t="shared" si="78"/>
        <v>#DIV/0!</v>
      </c>
      <c r="AE768" s="129" t="e">
        <f t="shared" si="78"/>
        <v>#DIV/0!</v>
      </c>
      <c r="AF768" s="129" t="e">
        <f t="shared" si="78"/>
        <v>#DIV/0!</v>
      </c>
      <c r="AG768" s="129" t="e">
        <f t="shared" si="78"/>
        <v>#DIV/0!</v>
      </c>
    </row>
    <row r="769" spans="1:42" s="127" customFormat="1">
      <c r="A769" s="129"/>
      <c r="B769" s="129"/>
      <c r="C769" s="128"/>
      <c r="D769" s="108" t="s">
        <v>4568</v>
      </c>
      <c r="E769" s="129"/>
      <c r="F769" s="127" t="s">
        <v>53</v>
      </c>
      <c r="G769" s="129"/>
      <c r="H769" s="129"/>
      <c r="I769" s="129"/>
      <c r="J769" s="129"/>
      <c r="K769" s="129"/>
      <c r="L769" s="129"/>
      <c r="M769" s="129"/>
      <c r="N769" s="129">
        <f>STDEV((N728:N767))</f>
        <v>24.010159886551705</v>
      </c>
      <c r="O769" s="129">
        <f t="shared" ref="O769:AG769" si="79">STDEV((O728:O767))</f>
        <v>33.005786529704821</v>
      </c>
      <c r="P769" s="129" t="e">
        <f t="shared" si="79"/>
        <v>#DIV/0!</v>
      </c>
      <c r="Q769" s="129" t="e">
        <f t="shared" si="79"/>
        <v>#DIV/0!</v>
      </c>
      <c r="R769" s="129" t="e">
        <f t="shared" si="79"/>
        <v>#DIV/0!</v>
      </c>
      <c r="S769" s="129">
        <f t="shared" si="79"/>
        <v>17.56392406529443</v>
      </c>
      <c r="T769" s="129" t="e">
        <f t="shared" si="79"/>
        <v>#DIV/0!</v>
      </c>
      <c r="U769" s="129">
        <f t="shared" si="79"/>
        <v>33.612019533834278</v>
      </c>
      <c r="V769" s="129" t="e">
        <f t="shared" si="79"/>
        <v>#DIV/0!</v>
      </c>
      <c r="W769" s="129" t="e">
        <f t="shared" si="79"/>
        <v>#DIV/0!</v>
      </c>
      <c r="X769" s="129">
        <f t="shared" si="79"/>
        <v>1.4142135623730951</v>
      </c>
      <c r="Y769" s="129" t="e">
        <f t="shared" si="79"/>
        <v>#DIV/0!</v>
      </c>
      <c r="Z769" s="129" t="e">
        <f t="shared" si="79"/>
        <v>#DIV/0!</v>
      </c>
      <c r="AA769" s="129" t="e">
        <f t="shared" si="79"/>
        <v>#DIV/0!</v>
      </c>
      <c r="AB769" s="129" t="e">
        <f t="shared" si="79"/>
        <v>#DIV/0!</v>
      </c>
      <c r="AC769" s="129" t="e">
        <f t="shared" si="79"/>
        <v>#DIV/0!</v>
      </c>
      <c r="AD769" s="129" t="e">
        <f t="shared" si="79"/>
        <v>#DIV/0!</v>
      </c>
      <c r="AE769" s="129" t="e">
        <f t="shared" si="79"/>
        <v>#DIV/0!</v>
      </c>
      <c r="AF769" s="129" t="e">
        <f t="shared" si="79"/>
        <v>#DIV/0!</v>
      </c>
      <c r="AG769" s="129" t="e">
        <f t="shared" si="79"/>
        <v>#DIV/0!</v>
      </c>
    </row>
    <row r="770" spans="1:42" s="127" customFormat="1">
      <c r="A770" s="129"/>
      <c r="B770" s="129"/>
      <c r="C770" s="128"/>
      <c r="D770" s="108" t="s">
        <v>4568</v>
      </c>
      <c r="E770" s="129"/>
      <c r="F770" s="127" t="s">
        <v>55</v>
      </c>
      <c r="G770" s="129"/>
      <c r="H770" s="129"/>
      <c r="I770" s="129"/>
      <c r="J770" s="129"/>
      <c r="K770" s="129"/>
      <c r="L770" s="129"/>
      <c r="M770" s="129"/>
      <c r="N770" s="155">
        <f>AI770</f>
        <v>8.8665164775775644E-5</v>
      </c>
      <c r="O770" s="155">
        <f>AN770-AI770</f>
        <v>0.9718552486497507</v>
      </c>
      <c r="P770" s="129"/>
      <c r="Q770" s="129"/>
      <c r="R770" s="129"/>
      <c r="S770" s="129"/>
      <c r="T770" s="129"/>
      <c r="U770" s="129"/>
      <c r="V770" s="155">
        <f>AK770-AI770</f>
        <v>0.97210655693361914</v>
      </c>
      <c r="W770" s="129"/>
      <c r="X770" s="129"/>
      <c r="Y770" s="129"/>
      <c r="Z770" s="129"/>
      <c r="AA770" s="129"/>
      <c r="AB770" s="129"/>
      <c r="AC770" s="129"/>
      <c r="AD770" s="129"/>
      <c r="AE770" s="129"/>
      <c r="AF770" s="129"/>
      <c r="AG770" s="129"/>
      <c r="AH770" s="144">
        <v>433.62766762057885</v>
      </c>
      <c r="AI770" s="135">
        <v>8.8665164775775644E-5</v>
      </c>
      <c r="AJ770" s="135">
        <v>1.6039677292332351E-6</v>
      </c>
      <c r="AK770" s="135">
        <v>0.97219522209839493</v>
      </c>
      <c r="AL770" s="135">
        <v>2.7804777901604582E-2</v>
      </c>
      <c r="AM770" s="135">
        <v>1.7366527255609761E-6</v>
      </c>
      <c r="AN770" s="135">
        <v>0.97194391381452649</v>
      </c>
      <c r="AO770" s="135">
        <v>2.8056086185473218E-2</v>
      </c>
      <c r="AP770" s="136">
        <v>-1</v>
      </c>
    </row>
    <row r="771" spans="1:42" s="127" customFormat="1">
      <c r="A771" s="129"/>
      <c r="B771" s="129"/>
      <c r="C771" s="128"/>
      <c r="D771" s="108" t="s">
        <v>4568</v>
      </c>
      <c r="E771" s="129"/>
      <c r="F771" s="127" t="s">
        <v>56</v>
      </c>
      <c r="G771" s="129"/>
      <c r="H771" s="129"/>
      <c r="I771" s="129"/>
      <c r="J771" s="129"/>
      <c r="K771" s="129"/>
      <c r="L771" s="129"/>
      <c r="M771" s="129"/>
      <c r="N771" s="129">
        <f>N768</f>
        <v>61.244444444444447</v>
      </c>
      <c r="O771" s="129">
        <f>O768</f>
        <v>51.777777777777779</v>
      </c>
      <c r="P771" s="129"/>
      <c r="Q771" s="129"/>
      <c r="R771" s="129"/>
      <c r="S771" s="129"/>
      <c r="T771" s="129"/>
      <c r="U771" s="129"/>
      <c r="V771" s="129">
        <f>O771</f>
        <v>51.777777777777779</v>
      </c>
      <c r="W771" s="129">
        <f>O771</f>
        <v>51.777777777777779</v>
      </c>
      <c r="X771" s="129"/>
      <c r="Y771" s="129"/>
      <c r="Z771" s="129"/>
      <c r="AA771" s="129"/>
      <c r="AB771" s="129"/>
      <c r="AC771" s="129"/>
      <c r="AD771" s="129"/>
      <c r="AE771" s="129"/>
      <c r="AF771" s="129"/>
      <c r="AG771" s="129"/>
      <c r="AH771" s="144"/>
      <c r="AI771" s="135"/>
      <c r="AJ771" s="135"/>
      <c r="AK771" s="135"/>
      <c r="AL771" s="135"/>
      <c r="AM771" s="135"/>
      <c r="AN771" s="135"/>
      <c r="AO771" s="135"/>
      <c r="AP771" s="136"/>
    </row>
    <row r="772" spans="1:42">
      <c r="A772" s="109" t="s">
        <v>67</v>
      </c>
      <c r="B772" s="109">
        <v>2008</v>
      </c>
      <c r="C772" s="110" t="s">
        <v>68</v>
      </c>
      <c r="D772" s="109" t="s">
        <v>4542</v>
      </c>
      <c r="E772" s="108" t="s">
        <v>46</v>
      </c>
      <c r="F772" s="108"/>
      <c r="G772" s="117" t="s">
        <v>46</v>
      </c>
      <c r="H772" s="117" t="s">
        <v>46</v>
      </c>
      <c r="I772" s="117" t="s">
        <v>46</v>
      </c>
      <c r="J772" s="117" t="s">
        <v>46</v>
      </c>
      <c r="K772" s="117" t="s">
        <v>46</v>
      </c>
      <c r="L772" s="108" t="s">
        <v>46</v>
      </c>
      <c r="M772" s="108" t="s">
        <v>46</v>
      </c>
      <c r="N772" s="108" t="s">
        <v>46</v>
      </c>
      <c r="O772" s="108" t="s">
        <v>46</v>
      </c>
      <c r="P772" s="108" t="s">
        <v>46</v>
      </c>
      <c r="Q772" s="108" t="s">
        <v>46</v>
      </c>
      <c r="R772" s="108" t="s">
        <v>46</v>
      </c>
      <c r="S772" s="108" t="s">
        <v>46</v>
      </c>
      <c r="T772" s="108" t="s">
        <v>46</v>
      </c>
      <c r="U772" s="108" t="s">
        <v>46</v>
      </c>
      <c r="V772" s="108" t="s">
        <v>46</v>
      </c>
      <c r="W772" s="108" t="s">
        <v>46</v>
      </c>
      <c r="X772" s="108" t="s">
        <v>46</v>
      </c>
      <c r="Y772" s="108" t="s">
        <v>46</v>
      </c>
      <c r="Z772" s="108" t="s">
        <v>46</v>
      </c>
      <c r="AA772" s="108" t="s">
        <v>46</v>
      </c>
      <c r="AB772" s="108" t="s">
        <v>46</v>
      </c>
      <c r="AC772" s="109">
        <v>35</v>
      </c>
      <c r="AD772" s="108" t="s">
        <v>46</v>
      </c>
      <c r="AE772" s="108" t="s">
        <v>46</v>
      </c>
      <c r="AF772" s="108" t="s">
        <v>46</v>
      </c>
      <c r="AG772" s="108" t="s">
        <v>46</v>
      </c>
    </row>
    <row r="773" spans="1:42">
      <c r="A773" s="109" t="s">
        <v>802</v>
      </c>
      <c r="B773" s="109">
        <v>2004</v>
      </c>
      <c r="C773" s="110" t="s">
        <v>803</v>
      </c>
      <c r="D773" s="109" t="s">
        <v>4542</v>
      </c>
      <c r="E773" s="109" t="s">
        <v>45</v>
      </c>
      <c r="G773" s="117" t="s">
        <v>46</v>
      </c>
      <c r="H773" s="117" t="s">
        <v>46</v>
      </c>
      <c r="I773" s="117" t="s">
        <v>46</v>
      </c>
      <c r="J773" s="117" t="s">
        <v>46</v>
      </c>
      <c r="K773" s="117" t="s">
        <v>46</v>
      </c>
      <c r="L773" s="108" t="s">
        <v>46</v>
      </c>
      <c r="M773" s="108" t="s">
        <v>46</v>
      </c>
      <c r="N773" s="108" t="s">
        <v>46</v>
      </c>
      <c r="O773" s="108" t="s">
        <v>46</v>
      </c>
      <c r="P773" s="108" t="s">
        <v>46</v>
      </c>
      <c r="Q773" s="108" t="s">
        <v>46</v>
      </c>
      <c r="R773" s="108" t="s">
        <v>46</v>
      </c>
      <c r="S773" s="108" t="s">
        <v>46</v>
      </c>
      <c r="T773" s="108" t="s">
        <v>46</v>
      </c>
      <c r="U773" s="108" t="s">
        <v>46</v>
      </c>
      <c r="V773" s="108" t="s">
        <v>46</v>
      </c>
      <c r="W773" s="108" t="s">
        <v>46</v>
      </c>
      <c r="X773" s="108" t="s">
        <v>46</v>
      </c>
      <c r="Y773" s="108" t="s">
        <v>46</v>
      </c>
      <c r="Z773" s="108" t="s">
        <v>46</v>
      </c>
      <c r="AA773" s="108" t="s">
        <v>46</v>
      </c>
      <c r="AB773" s="108" t="s">
        <v>46</v>
      </c>
      <c r="AC773" s="108" t="s">
        <v>46</v>
      </c>
      <c r="AD773" s="109">
        <v>86</v>
      </c>
      <c r="AE773" s="108" t="s">
        <v>46</v>
      </c>
      <c r="AF773" s="108" t="s">
        <v>46</v>
      </c>
      <c r="AG773" s="108" t="s">
        <v>46</v>
      </c>
    </row>
    <row r="774" spans="1:42">
      <c r="A774" s="109" t="s">
        <v>802</v>
      </c>
      <c r="B774" s="109">
        <v>2004</v>
      </c>
      <c r="C774" s="110" t="s">
        <v>803</v>
      </c>
      <c r="D774" s="109" t="s">
        <v>4542</v>
      </c>
      <c r="E774" s="109" t="s">
        <v>45</v>
      </c>
      <c r="G774" s="117" t="s">
        <v>46</v>
      </c>
      <c r="H774" s="117" t="s">
        <v>46</v>
      </c>
      <c r="I774" s="117" t="s">
        <v>46</v>
      </c>
      <c r="J774" s="117" t="s">
        <v>46</v>
      </c>
      <c r="K774" s="118" t="s">
        <v>46</v>
      </c>
      <c r="L774" s="108" t="s">
        <v>46</v>
      </c>
      <c r="M774" s="108" t="s">
        <v>46</v>
      </c>
      <c r="N774" s="108" t="s">
        <v>46</v>
      </c>
      <c r="O774" s="108" t="s">
        <v>46</v>
      </c>
      <c r="P774" s="108" t="s">
        <v>46</v>
      </c>
      <c r="Q774" s="108" t="s">
        <v>46</v>
      </c>
      <c r="R774" s="108" t="s">
        <v>46</v>
      </c>
      <c r="S774" s="108" t="s">
        <v>46</v>
      </c>
      <c r="T774" s="108" t="s">
        <v>46</v>
      </c>
      <c r="U774" s="108" t="s">
        <v>46</v>
      </c>
      <c r="V774" s="108" t="s">
        <v>46</v>
      </c>
      <c r="W774" s="108" t="s">
        <v>46</v>
      </c>
      <c r="X774" s="108" t="s">
        <v>46</v>
      </c>
      <c r="Y774" s="108" t="s">
        <v>46</v>
      </c>
      <c r="Z774" s="108" t="s">
        <v>46</v>
      </c>
      <c r="AA774" s="108" t="s">
        <v>46</v>
      </c>
      <c r="AB774" s="108" t="s">
        <v>46</v>
      </c>
      <c r="AC774" s="108" t="s">
        <v>46</v>
      </c>
      <c r="AD774" s="109">
        <v>93</v>
      </c>
      <c r="AE774" s="108" t="s">
        <v>46</v>
      </c>
      <c r="AF774" s="108" t="s">
        <v>46</v>
      </c>
      <c r="AG774" s="108" t="s">
        <v>46</v>
      </c>
    </row>
    <row r="775" spans="1:42">
      <c r="A775" s="109" t="s">
        <v>67</v>
      </c>
      <c r="B775" s="109">
        <v>2008</v>
      </c>
      <c r="C775" s="110" t="s">
        <v>68</v>
      </c>
      <c r="D775" s="109" t="s">
        <v>4542</v>
      </c>
      <c r="E775" s="109" t="s">
        <v>801</v>
      </c>
      <c r="F775" s="108"/>
      <c r="G775" s="117" t="s">
        <v>46</v>
      </c>
      <c r="H775" s="117" t="s">
        <v>46</v>
      </c>
      <c r="I775" s="117" t="s">
        <v>46</v>
      </c>
      <c r="J775" s="117" t="s">
        <v>46</v>
      </c>
      <c r="K775" s="117" t="s">
        <v>46</v>
      </c>
      <c r="L775" s="108" t="s">
        <v>46</v>
      </c>
      <c r="M775" s="108" t="s">
        <v>46</v>
      </c>
      <c r="N775" s="108" t="s">
        <v>46</v>
      </c>
      <c r="O775" s="108" t="s">
        <v>46</v>
      </c>
      <c r="P775" s="108" t="s">
        <v>46</v>
      </c>
      <c r="Q775" s="108" t="s">
        <v>46</v>
      </c>
      <c r="R775" s="108" t="s">
        <v>46</v>
      </c>
      <c r="S775" s="108" t="s">
        <v>46</v>
      </c>
      <c r="T775" s="108" t="s">
        <v>46</v>
      </c>
      <c r="U775" s="108" t="s">
        <v>46</v>
      </c>
      <c r="V775" s="108" t="s">
        <v>46</v>
      </c>
      <c r="W775" s="108" t="s">
        <v>46</v>
      </c>
      <c r="X775" s="108" t="s">
        <v>46</v>
      </c>
      <c r="Y775" s="108" t="s">
        <v>46</v>
      </c>
      <c r="Z775" s="108" t="s">
        <v>46</v>
      </c>
      <c r="AA775" s="108" t="s">
        <v>46</v>
      </c>
      <c r="AB775" s="108" t="s">
        <v>46</v>
      </c>
      <c r="AC775" s="108" t="s">
        <v>46</v>
      </c>
      <c r="AD775" s="109">
        <v>75</v>
      </c>
      <c r="AE775" s="108" t="s">
        <v>46</v>
      </c>
      <c r="AF775" s="108" t="s">
        <v>46</v>
      </c>
      <c r="AG775" s="108" t="s">
        <v>46</v>
      </c>
    </row>
    <row r="776" spans="1:42" s="127" customFormat="1">
      <c r="C776" s="128"/>
      <c r="D776" s="109" t="s">
        <v>4542</v>
      </c>
      <c r="E776" s="129"/>
      <c r="F776" s="127" t="s">
        <v>52</v>
      </c>
      <c r="G776" s="129"/>
      <c r="H776" s="129"/>
      <c r="I776" s="129"/>
      <c r="J776" s="129"/>
      <c r="K776" s="129"/>
      <c r="L776" s="129"/>
      <c r="M776" s="129"/>
      <c r="N776" s="129" t="e">
        <f>AVERAGE(N772:N775)</f>
        <v>#DIV/0!</v>
      </c>
      <c r="O776" s="129" t="e">
        <f t="shared" ref="O776:AG776" si="80">AVERAGE(O772:O775)</f>
        <v>#DIV/0!</v>
      </c>
      <c r="P776" s="129" t="e">
        <f t="shared" si="80"/>
        <v>#DIV/0!</v>
      </c>
      <c r="Q776" s="129" t="e">
        <f t="shared" si="80"/>
        <v>#DIV/0!</v>
      </c>
      <c r="R776" s="129" t="e">
        <f t="shared" si="80"/>
        <v>#DIV/0!</v>
      </c>
      <c r="S776" s="129" t="e">
        <f t="shared" si="80"/>
        <v>#DIV/0!</v>
      </c>
      <c r="T776" s="129" t="e">
        <f t="shared" si="80"/>
        <v>#DIV/0!</v>
      </c>
      <c r="U776" s="129" t="e">
        <f t="shared" si="80"/>
        <v>#DIV/0!</v>
      </c>
      <c r="V776" s="129" t="e">
        <f t="shared" si="80"/>
        <v>#DIV/0!</v>
      </c>
      <c r="W776" s="129" t="e">
        <f t="shared" si="80"/>
        <v>#DIV/0!</v>
      </c>
      <c r="X776" s="129" t="e">
        <f t="shared" si="80"/>
        <v>#DIV/0!</v>
      </c>
      <c r="Y776" s="129" t="e">
        <f t="shared" si="80"/>
        <v>#DIV/0!</v>
      </c>
      <c r="Z776" s="129" t="e">
        <f t="shared" si="80"/>
        <v>#DIV/0!</v>
      </c>
      <c r="AA776" s="129" t="e">
        <f t="shared" si="80"/>
        <v>#DIV/0!</v>
      </c>
      <c r="AB776" s="129" t="e">
        <f t="shared" si="80"/>
        <v>#DIV/0!</v>
      </c>
      <c r="AC776" s="129">
        <f t="shared" si="80"/>
        <v>35</v>
      </c>
      <c r="AD776" s="129">
        <f t="shared" si="80"/>
        <v>84.666666666666671</v>
      </c>
      <c r="AE776" s="129" t="e">
        <f t="shared" si="80"/>
        <v>#DIV/0!</v>
      </c>
      <c r="AF776" s="129" t="e">
        <f t="shared" si="80"/>
        <v>#DIV/0!</v>
      </c>
      <c r="AG776" s="129" t="e">
        <f t="shared" si="80"/>
        <v>#DIV/0!</v>
      </c>
    </row>
    <row r="777" spans="1:42" s="127" customFormat="1">
      <c r="C777" s="128"/>
      <c r="D777" s="109" t="s">
        <v>4542</v>
      </c>
      <c r="E777" s="129"/>
      <c r="F777" s="127" t="s">
        <v>53</v>
      </c>
      <c r="G777" s="129"/>
      <c r="H777" s="129"/>
      <c r="I777" s="129"/>
      <c r="J777" s="129"/>
      <c r="K777" s="129"/>
      <c r="L777" s="129"/>
      <c r="M777" s="129"/>
      <c r="N777" s="129" t="e">
        <f>STDEV((N772:N775))</f>
        <v>#DIV/0!</v>
      </c>
      <c r="O777" s="129" t="e">
        <f t="shared" ref="O777:AG777" si="81">STDEV((O772:O775))</f>
        <v>#DIV/0!</v>
      </c>
      <c r="P777" s="129" t="e">
        <f t="shared" si="81"/>
        <v>#DIV/0!</v>
      </c>
      <c r="Q777" s="129" t="e">
        <f t="shared" si="81"/>
        <v>#DIV/0!</v>
      </c>
      <c r="R777" s="129" t="e">
        <f t="shared" si="81"/>
        <v>#DIV/0!</v>
      </c>
      <c r="S777" s="129" t="e">
        <f t="shared" si="81"/>
        <v>#DIV/0!</v>
      </c>
      <c r="T777" s="129" t="e">
        <f t="shared" si="81"/>
        <v>#DIV/0!</v>
      </c>
      <c r="U777" s="129" t="e">
        <f t="shared" si="81"/>
        <v>#DIV/0!</v>
      </c>
      <c r="V777" s="129" t="e">
        <f t="shared" si="81"/>
        <v>#DIV/0!</v>
      </c>
      <c r="W777" s="129" t="e">
        <f t="shared" si="81"/>
        <v>#DIV/0!</v>
      </c>
      <c r="X777" s="129" t="e">
        <f t="shared" si="81"/>
        <v>#DIV/0!</v>
      </c>
      <c r="Y777" s="129" t="e">
        <f t="shared" si="81"/>
        <v>#DIV/0!</v>
      </c>
      <c r="Z777" s="129" t="e">
        <f t="shared" si="81"/>
        <v>#DIV/0!</v>
      </c>
      <c r="AA777" s="129" t="e">
        <f t="shared" si="81"/>
        <v>#DIV/0!</v>
      </c>
      <c r="AB777" s="129" t="e">
        <f t="shared" si="81"/>
        <v>#DIV/0!</v>
      </c>
      <c r="AC777" s="129" t="e">
        <f t="shared" si="81"/>
        <v>#DIV/0!</v>
      </c>
      <c r="AD777" s="129">
        <f t="shared" si="81"/>
        <v>9.0737717258774673</v>
      </c>
      <c r="AE777" s="129" t="e">
        <f t="shared" si="81"/>
        <v>#DIV/0!</v>
      </c>
      <c r="AF777" s="129" t="e">
        <f t="shared" si="81"/>
        <v>#DIV/0!</v>
      </c>
      <c r="AG777" s="129" t="e">
        <f t="shared" si="81"/>
        <v>#DIV/0!</v>
      </c>
    </row>
    <row r="778" spans="1:42" s="127" customFormat="1">
      <c r="C778" s="128"/>
      <c r="D778" s="109" t="s">
        <v>4542</v>
      </c>
      <c r="E778" s="129"/>
      <c r="F778" s="127" t="s">
        <v>55</v>
      </c>
      <c r="G778" s="129"/>
      <c r="H778" s="129"/>
      <c r="I778" s="129"/>
      <c r="J778" s="129"/>
      <c r="K778" s="129"/>
      <c r="L778" s="129"/>
      <c r="M778" s="129"/>
      <c r="N778" s="155">
        <f>AI778</f>
        <v>0.29679692098809873</v>
      </c>
      <c r="O778" s="155">
        <f>AN778-AI778</f>
        <v>0.15899560401209811</v>
      </c>
      <c r="P778" s="129"/>
      <c r="Q778" s="129"/>
      <c r="R778" s="129"/>
      <c r="S778" s="129"/>
      <c r="T778" s="129"/>
      <c r="U778" s="129"/>
      <c r="V778" s="155">
        <f>AK778-AI778</f>
        <v>0.15304606964566736</v>
      </c>
      <c r="W778" s="129"/>
      <c r="X778" s="129"/>
      <c r="Y778" s="129"/>
      <c r="Z778" s="129"/>
      <c r="AA778" s="129"/>
      <c r="AB778" s="129"/>
      <c r="AC778" s="129"/>
      <c r="AE778" s="129"/>
      <c r="AF778" s="129"/>
      <c r="AG778" s="129"/>
      <c r="AH778" s="144">
        <v>265.27940080753422</v>
      </c>
      <c r="AI778" s="135">
        <v>0.29679692098809873</v>
      </c>
      <c r="AJ778" s="135">
        <v>0.15303319212684521</v>
      </c>
      <c r="AK778" s="135">
        <v>0.44984299063376609</v>
      </c>
      <c r="AL778" s="135">
        <v>0.55015700936622725</v>
      </c>
      <c r="AM778" s="135">
        <v>0.15898798317547683</v>
      </c>
      <c r="AN778" s="135">
        <v>0.45579252500019685</v>
      </c>
      <c r="AO778" s="135">
        <v>0.54420747499980471</v>
      </c>
      <c r="AP778" s="136">
        <v>-1</v>
      </c>
    </row>
    <row r="779" spans="1:42" s="127" customFormat="1">
      <c r="C779" s="128"/>
      <c r="D779" s="109" t="s">
        <v>4542</v>
      </c>
      <c r="E779" s="129"/>
      <c r="F779" s="127" t="s">
        <v>56</v>
      </c>
      <c r="G779" s="129"/>
      <c r="H779" s="129"/>
      <c r="I779" s="129"/>
      <c r="J779" s="129"/>
      <c r="K779" s="129"/>
      <c r="L779" s="129"/>
      <c r="M779" s="129"/>
      <c r="N779" s="155">
        <f>N778</f>
        <v>0.29679692098809873</v>
      </c>
      <c r="O779" s="155">
        <f>O778</f>
        <v>0.15899560401209811</v>
      </c>
      <c r="P779" s="129"/>
      <c r="Q779" s="129"/>
      <c r="R779" s="129"/>
      <c r="S779" s="129"/>
      <c r="T779" s="129"/>
      <c r="U779" s="129"/>
      <c r="V779" s="155">
        <f>V778</f>
        <v>0.15304606964566736</v>
      </c>
      <c r="W779" s="155">
        <f>O779</f>
        <v>0.15899560401209811</v>
      </c>
      <c r="X779" s="129"/>
      <c r="Y779" s="129"/>
      <c r="Z779" s="129"/>
      <c r="AA779" s="129"/>
      <c r="AB779" s="129"/>
      <c r="AC779" s="129"/>
      <c r="AE779" s="129"/>
      <c r="AF779" s="129"/>
      <c r="AG779" s="129"/>
      <c r="AH779" s="144"/>
      <c r="AI779" s="135"/>
      <c r="AJ779" s="135"/>
      <c r="AK779" s="135"/>
      <c r="AL779" s="135"/>
      <c r="AM779" s="135"/>
      <c r="AN779" s="135"/>
      <c r="AO779" s="135"/>
      <c r="AP779" s="136"/>
    </row>
    <row r="780" spans="1:42">
      <c r="A780" s="108" t="s">
        <v>457</v>
      </c>
      <c r="B780" s="108">
        <v>2019</v>
      </c>
      <c r="C780" s="110" t="s">
        <v>458</v>
      </c>
      <c r="D780" s="108" t="s">
        <v>4543</v>
      </c>
      <c r="E780" s="108" t="s">
        <v>82</v>
      </c>
      <c r="F780" s="108"/>
      <c r="G780" s="117" t="s">
        <v>83</v>
      </c>
      <c r="H780" s="117" t="s">
        <v>523</v>
      </c>
      <c r="I780" s="117" t="s">
        <v>805</v>
      </c>
      <c r="J780" s="117" t="s">
        <v>806</v>
      </c>
      <c r="K780" s="117" t="s">
        <v>83</v>
      </c>
      <c r="L780" s="108" t="s">
        <v>807</v>
      </c>
      <c r="M780" s="108" t="s">
        <v>46</v>
      </c>
      <c r="N780" s="108" t="s">
        <v>46</v>
      </c>
      <c r="O780" s="108" t="s">
        <v>83</v>
      </c>
      <c r="P780" s="108" t="s">
        <v>46</v>
      </c>
      <c r="Q780" s="108" t="s">
        <v>46</v>
      </c>
      <c r="R780" s="108" t="s">
        <v>46</v>
      </c>
      <c r="S780" s="108" t="s">
        <v>46</v>
      </c>
      <c r="T780" s="108" t="s">
        <v>46</v>
      </c>
      <c r="U780" s="108" t="s">
        <v>83</v>
      </c>
      <c r="V780" s="108" t="s">
        <v>83</v>
      </c>
      <c r="W780" s="108" t="s">
        <v>83</v>
      </c>
      <c r="X780" s="108" t="s">
        <v>83</v>
      </c>
      <c r="Y780" s="108" t="s">
        <v>83</v>
      </c>
      <c r="Z780" s="108" t="s">
        <v>83</v>
      </c>
      <c r="AA780" s="108" t="s">
        <v>83</v>
      </c>
      <c r="AB780" s="108" t="s">
        <v>83</v>
      </c>
      <c r="AC780" s="108" t="s">
        <v>83</v>
      </c>
      <c r="AD780" s="108" t="s">
        <v>83</v>
      </c>
      <c r="AE780" s="108" t="s">
        <v>83</v>
      </c>
      <c r="AF780" s="108" t="s">
        <v>83</v>
      </c>
      <c r="AG780" s="108" t="s">
        <v>46</v>
      </c>
    </row>
    <row r="781" spans="1:42">
      <c r="A781" s="108" t="s">
        <v>464</v>
      </c>
      <c r="B781" s="108">
        <v>2017</v>
      </c>
      <c r="C781" s="110" t="s">
        <v>465</v>
      </c>
      <c r="D781" s="108" t="s">
        <v>4543</v>
      </c>
      <c r="E781" s="108" t="s">
        <v>82</v>
      </c>
      <c r="F781" s="108"/>
      <c r="G781" s="117" t="s">
        <v>83</v>
      </c>
      <c r="H781" s="117" t="s">
        <v>222</v>
      </c>
      <c r="I781" s="117" t="s">
        <v>808</v>
      </c>
      <c r="J781" s="117" t="s">
        <v>809</v>
      </c>
      <c r="K781" s="117" t="s">
        <v>83</v>
      </c>
      <c r="L781" s="108">
        <v>91</v>
      </c>
      <c r="M781" s="108" t="s">
        <v>83</v>
      </c>
      <c r="N781" s="108" t="s">
        <v>83</v>
      </c>
      <c r="O781" s="108" t="s">
        <v>83</v>
      </c>
      <c r="P781" s="108" t="s">
        <v>46</v>
      </c>
      <c r="Q781" s="108" t="s">
        <v>83</v>
      </c>
      <c r="R781" s="108" t="s">
        <v>83</v>
      </c>
      <c r="S781" s="108" t="s">
        <v>83</v>
      </c>
      <c r="T781" s="108" t="s">
        <v>83</v>
      </c>
      <c r="U781" s="108" t="s">
        <v>83</v>
      </c>
      <c r="V781" s="108" t="s">
        <v>83</v>
      </c>
      <c r="W781" s="108" t="s">
        <v>83</v>
      </c>
      <c r="X781" s="108" t="s">
        <v>83</v>
      </c>
      <c r="Y781" s="108" t="s">
        <v>83</v>
      </c>
      <c r="Z781" s="108" t="s">
        <v>83</v>
      </c>
      <c r="AA781" s="108" t="s">
        <v>83</v>
      </c>
      <c r="AB781" s="108" t="s">
        <v>83</v>
      </c>
      <c r="AC781" s="108" t="s">
        <v>83</v>
      </c>
      <c r="AD781" s="108" t="s">
        <v>83</v>
      </c>
      <c r="AE781" s="108" t="s">
        <v>83</v>
      </c>
      <c r="AF781" s="108" t="s">
        <v>83</v>
      </c>
      <c r="AG781" s="108" t="s">
        <v>46</v>
      </c>
    </row>
    <row r="782" spans="1:42" s="127" customFormat="1">
      <c r="A782" s="129"/>
      <c r="B782" s="129"/>
      <c r="C782" s="128"/>
      <c r="D782" s="108" t="s">
        <v>4543</v>
      </c>
      <c r="E782" s="129"/>
      <c r="F782" s="127" t="s">
        <v>52</v>
      </c>
      <c r="G782" s="129"/>
      <c r="H782" s="129"/>
      <c r="I782" s="129"/>
      <c r="J782" s="129"/>
      <c r="K782" s="129"/>
      <c r="L782" s="129"/>
      <c r="M782" s="129"/>
      <c r="N782" s="129" t="e">
        <f>AVERAGE(N780:N781)</f>
        <v>#DIV/0!</v>
      </c>
      <c r="O782" s="129" t="e">
        <f t="shared" ref="O782:AG782" si="82">AVERAGE(O780:O781)</f>
        <v>#DIV/0!</v>
      </c>
      <c r="P782" s="129" t="e">
        <f t="shared" si="82"/>
        <v>#DIV/0!</v>
      </c>
      <c r="Q782" s="129" t="e">
        <f t="shared" si="82"/>
        <v>#DIV/0!</v>
      </c>
      <c r="R782" s="129" t="e">
        <f t="shared" si="82"/>
        <v>#DIV/0!</v>
      </c>
      <c r="S782" s="129" t="e">
        <f t="shared" si="82"/>
        <v>#DIV/0!</v>
      </c>
      <c r="T782" s="129" t="e">
        <f t="shared" si="82"/>
        <v>#DIV/0!</v>
      </c>
      <c r="U782" s="129" t="e">
        <f t="shared" si="82"/>
        <v>#DIV/0!</v>
      </c>
      <c r="V782" s="129" t="e">
        <f t="shared" si="82"/>
        <v>#DIV/0!</v>
      </c>
      <c r="W782" s="129" t="e">
        <f t="shared" si="82"/>
        <v>#DIV/0!</v>
      </c>
      <c r="X782" s="129" t="e">
        <f t="shared" si="82"/>
        <v>#DIV/0!</v>
      </c>
      <c r="Y782" s="129" t="e">
        <f t="shared" si="82"/>
        <v>#DIV/0!</v>
      </c>
      <c r="Z782" s="129" t="e">
        <f t="shared" si="82"/>
        <v>#DIV/0!</v>
      </c>
      <c r="AA782" s="129" t="e">
        <f t="shared" si="82"/>
        <v>#DIV/0!</v>
      </c>
      <c r="AB782" s="129" t="e">
        <f t="shared" si="82"/>
        <v>#DIV/0!</v>
      </c>
      <c r="AC782" s="129" t="e">
        <f t="shared" si="82"/>
        <v>#DIV/0!</v>
      </c>
      <c r="AD782" s="129" t="e">
        <f t="shared" si="82"/>
        <v>#DIV/0!</v>
      </c>
      <c r="AE782" s="129" t="e">
        <f t="shared" si="82"/>
        <v>#DIV/0!</v>
      </c>
      <c r="AF782" s="129" t="e">
        <f t="shared" si="82"/>
        <v>#DIV/0!</v>
      </c>
      <c r="AG782" s="129" t="e">
        <f t="shared" si="82"/>
        <v>#DIV/0!</v>
      </c>
    </row>
    <row r="783" spans="1:42" s="127" customFormat="1">
      <c r="A783" s="129"/>
      <c r="B783" s="129"/>
      <c r="C783" s="128"/>
      <c r="D783" s="108" t="s">
        <v>4543</v>
      </c>
      <c r="E783" s="129"/>
      <c r="F783" s="127" t="s">
        <v>53</v>
      </c>
      <c r="G783" s="129"/>
      <c r="H783" s="129"/>
      <c r="I783" s="129"/>
      <c r="J783" s="129"/>
      <c r="K783" s="129"/>
      <c r="L783" s="129"/>
      <c r="M783" s="129"/>
      <c r="N783" s="129" t="e">
        <f>STDEV((N780:N781))</f>
        <v>#DIV/0!</v>
      </c>
      <c r="O783" s="129" t="e">
        <f t="shared" ref="O783:AG783" si="83">STDEV((O780:O781))</f>
        <v>#DIV/0!</v>
      </c>
      <c r="P783" s="129" t="e">
        <f t="shared" si="83"/>
        <v>#DIV/0!</v>
      </c>
      <c r="Q783" s="129" t="e">
        <f t="shared" si="83"/>
        <v>#DIV/0!</v>
      </c>
      <c r="R783" s="129" t="e">
        <f t="shared" si="83"/>
        <v>#DIV/0!</v>
      </c>
      <c r="S783" s="129" t="e">
        <f t="shared" si="83"/>
        <v>#DIV/0!</v>
      </c>
      <c r="T783" s="129" t="e">
        <f t="shared" si="83"/>
        <v>#DIV/0!</v>
      </c>
      <c r="U783" s="129" t="e">
        <f t="shared" si="83"/>
        <v>#DIV/0!</v>
      </c>
      <c r="V783" s="129" t="e">
        <f t="shared" si="83"/>
        <v>#DIV/0!</v>
      </c>
      <c r="W783" s="129" t="e">
        <f t="shared" si="83"/>
        <v>#DIV/0!</v>
      </c>
      <c r="X783" s="129" t="e">
        <f t="shared" si="83"/>
        <v>#DIV/0!</v>
      </c>
      <c r="Y783" s="129" t="e">
        <f t="shared" si="83"/>
        <v>#DIV/0!</v>
      </c>
      <c r="Z783" s="129" t="e">
        <f t="shared" si="83"/>
        <v>#DIV/0!</v>
      </c>
      <c r="AA783" s="129" t="e">
        <f t="shared" si="83"/>
        <v>#DIV/0!</v>
      </c>
      <c r="AB783" s="129" t="e">
        <f t="shared" si="83"/>
        <v>#DIV/0!</v>
      </c>
      <c r="AC783" s="129" t="e">
        <f t="shared" si="83"/>
        <v>#DIV/0!</v>
      </c>
      <c r="AD783" s="129" t="e">
        <f t="shared" si="83"/>
        <v>#DIV/0!</v>
      </c>
      <c r="AE783" s="129" t="e">
        <f t="shared" si="83"/>
        <v>#DIV/0!</v>
      </c>
      <c r="AF783" s="129" t="e">
        <f t="shared" si="83"/>
        <v>#DIV/0!</v>
      </c>
      <c r="AG783" s="129" t="e">
        <f t="shared" si="83"/>
        <v>#DIV/0!</v>
      </c>
    </row>
    <row r="784" spans="1:42" s="127" customFormat="1">
      <c r="A784" s="129"/>
      <c r="B784" s="129"/>
      <c r="C784" s="128"/>
      <c r="D784" s="108" t="s">
        <v>4543</v>
      </c>
      <c r="E784" s="129"/>
      <c r="F784" s="127" t="s">
        <v>55</v>
      </c>
      <c r="G784" s="129"/>
      <c r="H784" s="129"/>
      <c r="I784" s="129"/>
      <c r="J784" s="129"/>
      <c r="K784" s="129"/>
      <c r="L784" s="129"/>
      <c r="M784" s="129"/>
      <c r="N784" s="155">
        <f>AI784</f>
        <v>0.51116880422861777</v>
      </c>
      <c r="O784" s="155">
        <f>AN784-AI784</f>
        <v>0.26081052918326697</v>
      </c>
      <c r="P784" s="129"/>
      <c r="Q784" s="129"/>
      <c r="R784" s="129"/>
      <c r="S784" s="129"/>
      <c r="T784" s="129"/>
      <c r="U784" s="129"/>
      <c r="V784" s="155">
        <f>AK784-AI784</f>
        <v>0.25528906307268251</v>
      </c>
      <c r="W784" s="129"/>
      <c r="X784" s="129"/>
      <c r="Y784" s="129"/>
      <c r="Z784" s="129"/>
      <c r="AA784" s="129"/>
      <c r="AB784" s="129"/>
      <c r="AC784" s="129"/>
      <c r="AD784" s="129"/>
      <c r="AE784" s="129"/>
      <c r="AF784" s="129"/>
      <c r="AG784" s="129"/>
      <c r="AH784" s="144">
        <v>0</v>
      </c>
      <c r="AI784" s="135">
        <v>0.51116880422861777</v>
      </c>
      <c r="AJ784" s="135">
        <v>0.25357549025328968</v>
      </c>
      <c r="AK784" s="135">
        <v>0.76645786730130028</v>
      </c>
      <c r="AL784" s="135">
        <v>0.23354213269869858</v>
      </c>
      <c r="AM784" s="135">
        <v>0.25980221016580474</v>
      </c>
      <c r="AN784" s="135">
        <v>0.77197933341188474</v>
      </c>
      <c r="AO784" s="135">
        <v>0.22802066658811579</v>
      </c>
      <c r="AP784" s="136">
        <v>-1</v>
      </c>
    </row>
    <row r="785" spans="1:42" s="127" customFormat="1">
      <c r="A785" s="129"/>
      <c r="B785" s="129"/>
      <c r="C785" s="128"/>
      <c r="D785" s="108" t="s">
        <v>4543</v>
      </c>
      <c r="E785" s="129"/>
      <c r="F785" s="127" t="s">
        <v>56</v>
      </c>
      <c r="G785" s="129"/>
      <c r="H785" s="129"/>
      <c r="I785" s="129"/>
      <c r="J785" s="129"/>
      <c r="K785" s="129"/>
      <c r="L785" s="129"/>
      <c r="M785" s="129"/>
      <c r="N785" s="155">
        <f>N784</f>
        <v>0.51116880422861777</v>
      </c>
      <c r="O785" s="155">
        <f>O784</f>
        <v>0.26081052918326697</v>
      </c>
      <c r="P785" s="129"/>
      <c r="Q785" s="129"/>
      <c r="R785" s="129"/>
      <c r="S785" s="129"/>
      <c r="T785" s="129"/>
      <c r="U785" s="129"/>
      <c r="V785" s="155">
        <f>V784</f>
        <v>0.25528906307268251</v>
      </c>
      <c r="W785" s="155">
        <f>O785</f>
        <v>0.26081052918326697</v>
      </c>
      <c r="X785" s="129"/>
      <c r="Y785" s="129"/>
      <c r="Z785" s="129"/>
      <c r="AA785" s="129"/>
      <c r="AB785" s="129"/>
      <c r="AC785" s="129"/>
      <c r="AD785" s="129"/>
      <c r="AE785" s="129"/>
      <c r="AF785" s="129"/>
      <c r="AG785" s="129"/>
      <c r="AH785" s="144"/>
      <c r="AI785" s="135"/>
      <c r="AJ785" s="135"/>
      <c r="AK785" s="135"/>
      <c r="AL785" s="135"/>
      <c r="AM785" s="135"/>
      <c r="AN785" s="135"/>
      <c r="AO785" s="135"/>
      <c r="AP785" s="136"/>
    </row>
    <row r="786" spans="1:42">
      <c r="A786" s="108" t="s">
        <v>57</v>
      </c>
      <c r="B786" s="108">
        <v>1986</v>
      </c>
      <c r="C786" s="110" t="s">
        <v>58</v>
      </c>
      <c r="D786" s="108" t="s">
        <v>4544</v>
      </c>
      <c r="E786" s="108" t="s">
        <v>60</v>
      </c>
      <c r="F786" s="108"/>
      <c r="G786" s="117" t="s">
        <v>83</v>
      </c>
      <c r="H786" s="117" t="s">
        <v>83</v>
      </c>
      <c r="I786" s="117" t="s">
        <v>83</v>
      </c>
      <c r="J786" s="117" t="s">
        <v>83</v>
      </c>
      <c r="K786" s="117" t="s">
        <v>83</v>
      </c>
      <c r="L786" s="108" t="s">
        <v>83</v>
      </c>
      <c r="M786" s="108" t="s">
        <v>83</v>
      </c>
      <c r="N786" s="108">
        <v>13</v>
      </c>
      <c r="O786" s="108">
        <v>28</v>
      </c>
      <c r="P786" s="108" t="s">
        <v>811</v>
      </c>
      <c r="Q786" s="108">
        <v>97</v>
      </c>
      <c r="R786" s="108" t="s">
        <v>83</v>
      </c>
      <c r="S786" s="108" t="s">
        <v>812</v>
      </c>
      <c r="T786" s="108" t="s">
        <v>83</v>
      </c>
      <c r="U786" s="108" t="s">
        <v>83</v>
      </c>
      <c r="V786" s="108" t="s">
        <v>83</v>
      </c>
      <c r="W786" s="108" t="s">
        <v>83</v>
      </c>
      <c r="X786" s="108">
        <v>23</v>
      </c>
      <c r="Y786" s="108">
        <v>28</v>
      </c>
      <c r="Z786" s="108">
        <v>64</v>
      </c>
      <c r="AA786" s="108">
        <v>87</v>
      </c>
      <c r="AB786" s="108" t="s">
        <v>83</v>
      </c>
      <c r="AC786" s="108" t="s">
        <v>83</v>
      </c>
      <c r="AD786" s="108" t="s">
        <v>83</v>
      </c>
      <c r="AE786" s="108" t="s">
        <v>83</v>
      </c>
      <c r="AF786" s="108" t="s">
        <v>83</v>
      </c>
      <c r="AG786" s="108" t="s">
        <v>83</v>
      </c>
    </row>
    <row r="787" spans="1:42">
      <c r="A787" s="108"/>
      <c r="B787" s="108"/>
      <c r="C787" s="110"/>
      <c r="D787" s="108" t="s">
        <v>4544</v>
      </c>
      <c r="E787" s="108"/>
      <c r="F787" s="108"/>
      <c r="G787" s="117"/>
      <c r="H787" s="117"/>
      <c r="I787" s="117"/>
      <c r="J787" s="117"/>
      <c r="K787" s="117"/>
      <c r="L787" s="108"/>
      <c r="M787" s="108"/>
      <c r="N787" s="108">
        <v>30</v>
      </c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42">
      <c r="A788" s="108"/>
      <c r="B788" s="108"/>
      <c r="C788" s="110"/>
      <c r="D788" s="108" t="s">
        <v>4544</v>
      </c>
      <c r="E788" s="108"/>
      <c r="F788" s="108"/>
      <c r="G788" s="117"/>
      <c r="H788" s="117"/>
      <c r="I788" s="117"/>
      <c r="J788" s="117"/>
      <c r="K788" s="117"/>
      <c r="L788" s="108"/>
      <c r="M788" s="108"/>
      <c r="N788" s="108">
        <v>23</v>
      </c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42">
      <c r="A789" s="109" t="s">
        <v>57</v>
      </c>
      <c r="B789" s="109">
        <v>1986</v>
      </c>
      <c r="C789" s="110" t="s">
        <v>58</v>
      </c>
      <c r="D789" s="108" t="s">
        <v>4544</v>
      </c>
      <c r="E789" s="109" t="s">
        <v>63</v>
      </c>
      <c r="G789" s="117" t="s">
        <v>46</v>
      </c>
      <c r="H789" s="117" t="s">
        <v>46</v>
      </c>
      <c r="I789" s="117" t="s">
        <v>46</v>
      </c>
      <c r="J789" s="117" t="s">
        <v>46</v>
      </c>
      <c r="K789" s="117" t="s">
        <v>46</v>
      </c>
      <c r="L789" s="108" t="s">
        <v>46</v>
      </c>
      <c r="M789" s="108" t="s">
        <v>46</v>
      </c>
      <c r="N789" s="108" t="s">
        <v>46</v>
      </c>
      <c r="O789" s="108" t="s">
        <v>46</v>
      </c>
      <c r="P789" s="108" t="s">
        <v>46</v>
      </c>
      <c r="Q789" s="108" t="s">
        <v>46</v>
      </c>
      <c r="R789" s="108" t="s">
        <v>46</v>
      </c>
      <c r="S789" s="108" t="s">
        <v>46</v>
      </c>
      <c r="T789" s="108" t="s">
        <v>46</v>
      </c>
      <c r="U789" s="108" t="s">
        <v>46</v>
      </c>
      <c r="V789" s="108" t="s">
        <v>46</v>
      </c>
      <c r="W789" s="109">
        <v>28</v>
      </c>
      <c r="X789" s="108" t="s">
        <v>46</v>
      </c>
      <c r="Y789" s="108" t="s">
        <v>46</v>
      </c>
      <c r="Z789" s="108" t="s">
        <v>46</v>
      </c>
      <c r="AA789" s="108" t="s">
        <v>46</v>
      </c>
      <c r="AB789" s="108" t="s">
        <v>46</v>
      </c>
      <c r="AC789" s="108" t="s">
        <v>46</v>
      </c>
      <c r="AD789" s="108" t="s">
        <v>46</v>
      </c>
      <c r="AE789" s="108" t="s">
        <v>46</v>
      </c>
      <c r="AF789" s="108" t="s">
        <v>46</v>
      </c>
      <c r="AG789" s="108" t="s">
        <v>46</v>
      </c>
    </row>
    <row r="790" spans="1:42">
      <c r="A790" s="109" t="s">
        <v>57</v>
      </c>
      <c r="B790" s="109">
        <v>1986</v>
      </c>
      <c r="C790" s="110" t="s">
        <v>58</v>
      </c>
      <c r="D790" s="108" t="s">
        <v>4544</v>
      </c>
      <c r="E790" s="109" t="s">
        <v>63</v>
      </c>
      <c r="G790" s="117" t="s">
        <v>46</v>
      </c>
      <c r="H790" s="117" t="s">
        <v>46</v>
      </c>
      <c r="I790" s="117" t="s">
        <v>46</v>
      </c>
      <c r="J790" s="117" t="s">
        <v>46</v>
      </c>
      <c r="K790" s="117" t="s">
        <v>46</v>
      </c>
      <c r="L790" s="108" t="s">
        <v>46</v>
      </c>
      <c r="M790" s="108" t="s">
        <v>46</v>
      </c>
      <c r="N790" s="108" t="s">
        <v>46</v>
      </c>
      <c r="O790" s="108" t="s">
        <v>46</v>
      </c>
      <c r="P790" s="108" t="s">
        <v>46</v>
      </c>
      <c r="Q790" s="108" t="s">
        <v>46</v>
      </c>
      <c r="R790" s="108" t="s">
        <v>46</v>
      </c>
      <c r="S790" s="108" t="s">
        <v>46</v>
      </c>
      <c r="T790" s="108" t="s">
        <v>46</v>
      </c>
      <c r="U790" s="108" t="s">
        <v>46</v>
      </c>
      <c r="V790" s="108" t="s">
        <v>46</v>
      </c>
      <c r="W790" s="109">
        <v>64</v>
      </c>
      <c r="X790" s="108" t="s">
        <v>46</v>
      </c>
      <c r="Y790" s="108" t="s">
        <v>46</v>
      </c>
      <c r="Z790" s="108" t="s">
        <v>46</v>
      </c>
      <c r="AA790" s="108" t="s">
        <v>46</v>
      </c>
      <c r="AB790" s="108" t="s">
        <v>46</v>
      </c>
      <c r="AC790" s="108" t="s">
        <v>46</v>
      </c>
      <c r="AD790" s="108" t="s">
        <v>46</v>
      </c>
      <c r="AE790" s="108" t="s">
        <v>46</v>
      </c>
      <c r="AF790" s="108" t="s">
        <v>46</v>
      </c>
      <c r="AG790" s="108" t="s">
        <v>46</v>
      </c>
    </row>
    <row r="791" spans="1:42">
      <c r="A791" s="109" t="s">
        <v>57</v>
      </c>
      <c r="B791" s="109">
        <v>1986</v>
      </c>
      <c r="C791" s="110" t="s">
        <v>58</v>
      </c>
      <c r="D791" s="108" t="s">
        <v>4544</v>
      </c>
      <c r="E791" s="109" t="s">
        <v>63</v>
      </c>
      <c r="G791" s="117" t="s">
        <v>46</v>
      </c>
      <c r="H791" s="117" t="s">
        <v>46</v>
      </c>
      <c r="I791" s="117" t="s">
        <v>46</v>
      </c>
      <c r="J791" s="117" t="s">
        <v>46</v>
      </c>
      <c r="K791" s="117" t="s">
        <v>46</v>
      </c>
      <c r="L791" s="108" t="s">
        <v>46</v>
      </c>
      <c r="M791" s="108" t="s">
        <v>46</v>
      </c>
      <c r="N791" s="108" t="s">
        <v>46</v>
      </c>
      <c r="O791" s="108" t="s">
        <v>46</v>
      </c>
      <c r="P791" s="108" t="s">
        <v>46</v>
      </c>
      <c r="Q791" s="108" t="s">
        <v>46</v>
      </c>
      <c r="R791" s="108" t="s">
        <v>46</v>
      </c>
      <c r="S791" s="108" t="s">
        <v>46</v>
      </c>
      <c r="T791" s="108" t="s">
        <v>46</v>
      </c>
      <c r="U791" s="108" t="s">
        <v>46</v>
      </c>
      <c r="V791" s="108" t="s">
        <v>46</v>
      </c>
      <c r="W791" s="109">
        <v>97</v>
      </c>
      <c r="X791" s="108" t="s">
        <v>46</v>
      </c>
      <c r="Y791" s="108" t="s">
        <v>46</v>
      </c>
      <c r="Z791" s="108" t="s">
        <v>46</v>
      </c>
      <c r="AA791" s="108" t="s">
        <v>46</v>
      </c>
      <c r="AB791" s="108" t="s">
        <v>46</v>
      </c>
      <c r="AC791" s="108" t="s">
        <v>46</v>
      </c>
      <c r="AD791" s="108" t="s">
        <v>46</v>
      </c>
      <c r="AE791" s="108" t="s">
        <v>46</v>
      </c>
      <c r="AF791" s="108" t="s">
        <v>46</v>
      </c>
      <c r="AG791" s="108" t="s">
        <v>46</v>
      </c>
    </row>
    <row r="792" spans="1:42">
      <c r="A792" s="109" t="s">
        <v>57</v>
      </c>
      <c r="B792" s="109">
        <v>1986</v>
      </c>
      <c r="C792" s="110" t="s">
        <v>58</v>
      </c>
      <c r="D792" s="108" t="s">
        <v>4544</v>
      </c>
      <c r="E792" s="109" t="s">
        <v>63</v>
      </c>
      <c r="G792" s="117" t="s">
        <v>46</v>
      </c>
      <c r="H792" s="117" t="s">
        <v>46</v>
      </c>
      <c r="I792" s="117" t="s">
        <v>46</v>
      </c>
      <c r="J792" s="117" t="s">
        <v>46</v>
      </c>
      <c r="K792" s="117" t="s">
        <v>46</v>
      </c>
      <c r="L792" s="108" t="s">
        <v>46</v>
      </c>
      <c r="M792" s="108" t="s">
        <v>46</v>
      </c>
      <c r="N792" s="108" t="s">
        <v>46</v>
      </c>
      <c r="O792" s="109">
        <v>20</v>
      </c>
      <c r="P792" s="108" t="s">
        <v>46</v>
      </c>
      <c r="Q792" s="108" t="s">
        <v>46</v>
      </c>
      <c r="R792" s="108" t="s">
        <v>46</v>
      </c>
      <c r="S792" s="108" t="s">
        <v>46</v>
      </c>
      <c r="T792" s="108" t="s">
        <v>46</v>
      </c>
      <c r="U792" s="109">
        <v>20</v>
      </c>
      <c r="V792" s="108" t="s">
        <v>46</v>
      </c>
      <c r="W792" s="108" t="s">
        <v>46</v>
      </c>
      <c r="X792" s="108" t="s">
        <v>46</v>
      </c>
      <c r="Y792" s="108" t="s">
        <v>46</v>
      </c>
      <c r="Z792" s="108" t="s">
        <v>46</v>
      </c>
      <c r="AA792" s="108" t="s">
        <v>46</v>
      </c>
      <c r="AB792" s="108" t="s">
        <v>46</v>
      </c>
      <c r="AC792" s="108" t="s">
        <v>46</v>
      </c>
      <c r="AD792" s="108" t="s">
        <v>46</v>
      </c>
      <c r="AE792" s="108" t="s">
        <v>46</v>
      </c>
      <c r="AF792" s="108" t="s">
        <v>46</v>
      </c>
      <c r="AG792" s="108" t="s">
        <v>46</v>
      </c>
    </row>
    <row r="793" spans="1:42">
      <c r="A793" s="108" t="s">
        <v>199</v>
      </c>
      <c r="B793" s="108">
        <v>2010</v>
      </c>
      <c r="C793" s="108" t="s">
        <v>200</v>
      </c>
      <c r="D793" s="108" t="s">
        <v>4544</v>
      </c>
      <c r="E793" s="108" t="s">
        <v>60</v>
      </c>
      <c r="F793" s="108"/>
      <c r="G793" s="117" t="s">
        <v>83</v>
      </c>
      <c r="H793" s="117" t="s">
        <v>83</v>
      </c>
      <c r="I793" s="117" t="s">
        <v>83</v>
      </c>
      <c r="J793" s="117" t="s">
        <v>83</v>
      </c>
      <c r="K793" s="117" t="s">
        <v>83</v>
      </c>
      <c r="L793" s="108" t="s">
        <v>83</v>
      </c>
      <c r="M793" s="108" t="s">
        <v>83</v>
      </c>
      <c r="N793" s="108" t="s">
        <v>83</v>
      </c>
      <c r="O793" s="108" t="s">
        <v>83</v>
      </c>
      <c r="P793" s="108" t="s">
        <v>202</v>
      </c>
      <c r="Q793" s="108" t="s">
        <v>83</v>
      </c>
      <c r="R793" s="108" t="s">
        <v>83</v>
      </c>
      <c r="S793" s="108" t="s">
        <v>83</v>
      </c>
      <c r="T793" s="108" t="s">
        <v>83</v>
      </c>
      <c r="U793" s="108" t="s">
        <v>83</v>
      </c>
      <c r="V793" s="108" t="s">
        <v>83</v>
      </c>
      <c r="W793" s="108" t="s">
        <v>83</v>
      </c>
      <c r="X793" s="108" t="s">
        <v>83</v>
      </c>
      <c r="Y793" s="108" t="s">
        <v>83</v>
      </c>
      <c r="Z793" s="108" t="s">
        <v>83</v>
      </c>
      <c r="AA793" s="108" t="s">
        <v>83</v>
      </c>
      <c r="AB793" s="108" t="s">
        <v>83</v>
      </c>
      <c r="AC793" s="108" t="s">
        <v>83</v>
      </c>
      <c r="AD793" s="108" t="s">
        <v>83</v>
      </c>
      <c r="AE793" s="108" t="s">
        <v>83</v>
      </c>
      <c r="AF793" s="108" t="s">
        <v>83</v>
      </c>
      <c r="AG793" s="108" t="s">
        <v>202</v>
      </c>
    </row>
    <row r="794" spans="1:42" s="127" customFormat="1">
      <c r="A794" s="129"/>
      <c r="B794" s="129"/>
      <c r="C794" s="129"/>
      <c r="D794" s="108" t="s">
        <v>4544</v>
      </c>
      <c r="E794" s="129"/>
      <c r="F794" s="127" t="s">
        <v>52</v>
      </c>
      <c r="G794" s="129"/>
      <c r="H794" s="129"/>
      <c r="I794" s="129"/>
      <c r="J794" s="129"/>
      <c r="K794" s="129"/>
      <c r="L794" s="129"/>
      <c r="M794" s="129"/>
      <c r="N794" s="129">
        <f>AVERAGE(N786:N793)</f>
        <v>22</v>
      </c>
      <c r="O794" s="129">
        <f t="shared" ref="O794:AG794" si="84">AVERAGE(O786:O793)</f>
        <v>24</v>
      </c>
      <c r="P794" s="129" t="e">
        <f t="shared" si="84"/>
        <v>#DIV/0!</v>
      </c>
      <c r="Q794" s="129">
        <f t="shared" si="84"/>
        <v>97</v>
      </c>
      <c r="R794" s="129" t="e">
        <f t="shared" si="84"/>
        <v>#DIV/0!</v>
      </c>
      <c r="S794" s="129" t="e">
        <f t="shared" si="84"/>
        <v>#DIV/0!</v>
      </c>
      <c r="T794" s="129" t="e">
        <f t="shared" si="84"/>
        <v>#DIV/0!</v>
      </c>
      <c r="U794" s="129">
        <f t="shared" si="84"/>
        <v>20</v>
      </c>
      <c r="V794" s="129" t="e">
        <f t="shared" si="84"/>
        <v>#DIV/0!</v>
      </c>
      <c r="W794" s="129">
        <f t="shared" si="84"/>
        <v>63</v>
      </c>
      <c r="X794" s="129">
        <f t="shared" si="84"/>
        <v>23</v>
      </c>
      <c r="Y794" s="129">
        <f t="shared" si="84"/>
        <v>28</v>
      </c>
      <c r="Z794" s="129">
        <f t="shared" si="84"/>
        <v>64</v>
      </c>
      <c r="AA794" s="129">
        <f t="shared" si="84"/>
        <v>87</v>
      </c>
      <c r="AB794" s="129" t="e">
        <f t="shared" si="84"/>
        <v>#DIV/0!</v>
      </c>
      <c r="AC794" s="129" t="e">
        <f t="shared" si="84"/>
        <v>#DIV/0!</v>
      </c>
      <c r="AD794" s="129" t="e">
        <f t="shared" si="84"/>
        <v>#DIV/0!</v>
      </c>
      <c r="AE794" s="129" t="e">
        <f t="shared" si="84"/>
        <v>#DIV/0!</v>
      </c>
      <c r="AF794" s="129" t="e">
        <f t="shared" si="84"/>
        <v>#DIV/0!</v>
      </c>
      <c r="AG794" s="129" t="e">
        <f t="shared" si="84"/>
        <v>#DIV/0!</v>
      </c>
    </row>
    <row r="795" spans="1:42" s="127" customFormat="1">
      <c r="A795" s="129"/>
      <c r="B795" s="129"/>
      <c r="C795" s="129"/>
      <c r="D795" s="108" t="s">
        <v>4544</v>
      </c>
      <c r="E795" s="129"/>
      <c r="F795" s="127" t="s">
        <v>53</v>
      </c>
      <c r="G795" s="129"/>
      <c r="H795" s="129"/>
      <c r="I795" s="129"/>
      <c r="J795" s="129"/>
      <c r="K795" s="129"/>
      <c r="L795" s="129"/>
      <c r="M795" s="129"/>
      <c r="N795" s="129">
        <f>STDEV((N786:N793))</f>
        <v>8.5440037453175304</v>
      </c>
      <c r="O795" s="129">
        <f t="shared" ref="O795:AG795" si="85">STDEV((O786:O793))</f>
        <v>5.6568542494923806</v>
      </c>
      <c r="P795" s="129" t="e">
        <f t="shared" si="85"/>
        <v>#DIV/0!</v>
      </c>
      <c r="Q795" s="129" t="e">
        <f t="shared" si="85"/>
        <v>#DIV/0!</v>
      </c>
      <c r="R795" s="129" t="e">
        <f t="shared" si="85"/>
        <v>#DIV/0!</v>
      </c>
      <c r="S795" s="129" t="e">
        <f t="shared" si="85"/>
        <v>#DIV/0!</v>
      </c>
      <c r="T795" s="129" t="e">
        <f t="shared" si="85"/>
        <v>#DIV/0!</v>
      </c>
      <c r="U795" s="129" t="e">
        <f t="shared" si="85"/>
        <v>#DIV/0!</v>
      </c>
      <c r="V795" s="129" t="e">
        <f t="shared" si="85"/>
        <v>#DIV/0!</v>
      </c>
      <c r="W795" s="129">
        <f t="shared" si="85"/>
        <v>34.510867853474792</v>
      </c>
      <c r="X795" s="129" t="e">
        <f t="shared" si="85"/>
        <v>#DIV/0!</v>
      </c>
      <c r="Y795" s="129" t="e">
        <f t="shared" si="85"/>
        <v>#DIV/0!</v>
      </c>
      <c r="Z795" s="129" t="e">
        <f t="shared" si="85"/>
        <v>#DIV/0!</v>
      </c>
      <c r="AA795" s="129" t="e">
        <f t="shared" si="85"/>
        <v>#DIV/0!</v>
      </c>
      <c r="AB795" s="129" t="e">
        <f t="shared" si="85"/>
        <v>#DIV/0!</v>
      </c>
      <c r="AC795" s="129" t="e">
        <f t="shared" si="85"/>
        <v>#DIV/0!</v>
      </c>
      <c r="AD795" s="129" t="e">
        <f t="shared" si="85"/>
        <v>#DIV/0!</v>
      </c>
      <c r="AE795" s="129" t="e">
        <f t="shared" si="85"/>
        <v>#DIV/0!</v>
      </c>
      <c r="AF795" s="129" t="e">
        <f t="shared" si="85"/>
        <v>#DIV/0!</v>
      </c>
      <c r="AG795" s="129" t="e">
        <f t="shared" si="85"/>
        <v>#DIV/0!</v>
      </c>
    </row>
    <row r="796" spans="1:42" s="127" customFormat="1">
      <c r="A796" s="129"/>
      <c r="B796" s="129"/>
      <c r="C796" s="129"/>
      <c r="D796" s="108" t="s">
        <v>4544</v>
      </c>
      <c r="E796" s="129"/>
      <c r="F796" s="127" t="s">
        <v>55</v>
      </c>
      <c r="G796" s="129"/>
      <c r="H796" s="129"/>
      <c r="I796" s="129"/>
      <c r="J796" s="129"/>
      <c r="K796" s="129"/>
      <c r="L796" s="129"/>
      <c r="M796" s="129"/>
      <c r="N796" s="155">
        <f>AI796</f>
        <v>0.32965813222316737</v>
      </c>
      <c r="O796" s="155">
        <f>AN796-AI796</f>
        <v>0.37667829538982106</v>
      </c>
      <c r="P796" s="129"/>
      <c r="Q796" s="129"/>
      <c r="R796" s="129"/>
      <c r="S796" s="129"/>
      <c r="T796" s="129"/>
      <c r="U796" s="129"/>
      <c r="V796" s="155">
        <f>AK796-AI796</f>
        <v>0.39640329504301758</v>
      </c>
      <c r="W796" s="129"/>
      <c r="X796" s="129"/>
      <c r="Y796" s="129"/>
      <c r="Z796" s="129"/>
      <c r="AA796" s="129"/>
      <c r="AB796" s="129"/>
      <c r="AC796" s="129"/>
      <c r="AD796" s="129"/>
      <c r="AE796" s="129"/>
      <c r="AF796" s="129"/>
      <c r="AG796" s="129"/>
      <c r="AH796" s="144">
        <v>26159.98908517477</v>
      </c>
      <c r="AI796" s="135">
        <v>0.32965813222316737</v>
      </c>
      <c r="AJ796" s="135">
        <v>0.10484523926901684</v>
      </c>
      <c r="AK796" s="135">
        <v>0.72606142726618494</v>
      </c>
      <c r="AL796" s="135">
        <v>0.27393857273381189</v>
      </c>
      <c r="AM796" s="135">
        <v>0.11841595443755781</v>
      </c>
      <c r="AN796" s="135">
        <v>0.70633642761298843</v>
      </c>
      <c r="AO796" s="135">
        <v>0.29366357238701268</v>
      </c>
      <c r="AP796" s="136">
        <v>-1</v>
      </c>
    </row>
    <row r="797" spans="1:42" s="127" customFormat="1">
      <c r="A797" s="129"/>
      <c r="B797" s="129"/>
      <c r="C797" s="129"/>
      <c r="D797" s="108" t="s">
        <v>4544</v>
      </c>
      <c r="E797" s="129"/>
      <c r="F797" s="127" t="s">
        <v>56</v>
      </c>
      <c r="G797" s="129"/>
      <c r="H797" s="129"/>
      <c r="I797" s="129"/>
      <c r="J797" s="129"/>
      <c r="K797" s="129"/>
      <c r="L797" s="129"/>
      <c r="M797" s="129"/>
      <c r="N797" s="129">
        <f>N794</f>
        <v>22</v>
      </c>
      <c r="O797" s="129">
        <f>O794</f>
        <v>24</v>
      </c>
      <c r="P797" s="129"/>
      <c r="Q797" s="129"/>
      <c r="R797" s="129"/>
      <c r="S797" s="129"/>
      <c r="T797" s="129"/>
      <c r="U797" s="129"/>
      <c r="V797" s="129">
        <f>O797</f>
        <v>24</v>
      </c>
      <c r="W797" s="129">
        <f>W794</f>
        <v>63</v>
      </c>
      <c r="X797" s="129"/>
      <c r="Y797" s="129"/>
      <c r="Z797" s="129"/>
      <c r="AA797" s="129"/>
      <c r="AB797" s="129"/>
      <c r="AC797" s="129"/>
      <c r="AD797" s="129"/>
      <c r="AE797" s="129"/>
      <c r="AF797" s="129"/>
      <c r="AG797" s="129"/>
      <c r="AH797" s="144"/>
      <c r="AI797" s="135"/>
      <c r="AJ797" s="135"/>
      <c r="AK797" s="135"/>
      <c r="AL797" s="135"/>
      <c r="AM797" s="135"/>
      <c r="AN797" s="135"/>
      <c r="AO797" s="135"/>
      <c r="AP797" s="136"/>
    </row>
    <row r="798" spans="1:42">
      <c r="A798" s="108" t="s">
        <v>57</v>
      </c>
      <c r="B798" s="108">
        <v>1986</v>
      </c>
      <c r="C798" s="110" t="s">
        <v>58</v>
      </c>
      <c r="D798" s="108" t="s">
        <v>4569</v>
      </c>
      <c r="E798" s="108" t="s">
        <v>60</v>
      </c>
      <c r="F798" s="108"/>
      <c r="G798" s="117" t="s">
        <v>46</v>
      </c>
      <c r="H798" s="117" t="s">
        <v>46</v>
      </c>
      <c r="I798" s="117" t="s">
        <v>46</v>
      </c>
      <c r="J798" s="117" t="s">
        <v>46</v>
      </c>
      <c r="K798" s="117" t="s">
        <v>46</v>
      </c>
      <c r="L798" s="108" t="s">
        <v>46</v>
      </c>
      <c r="M798" s="108" t="s">
        <v>46</v>
      </c>
      <c r="N798" s="108" t="s">
        <v>46</v>
      </c>
      <c r="O798" s="108">
        <v>30</v>
      </c>
      <c r="P798" s="108" t="s">
        <v>814</v>
      </c>
      <c r="Q798" s="108">
        <v>43</v>
      </c>
      <c r="R798" s="108" t="s">
        <v>46</v>
      </c>
      <c r="S798" s="108" t="s">
        <v>46</v>
      </c>
      <c r="T798" s="108" t="s">
        <v>46</v>
      </c>
      <c r="U798" s="108" t="s">
        <v>46</v>
      </c>
      <c r="V798" s="108" t="s">
        <v>46</v>
      </c>
      <c r="W798" s="108" t="s">
        <v>46</v>
      </c>
      <c r="X798" s="108" t="s">
        <v>46</v>
      </c>
      <c r="Y798" s="108">
        <v>30</v>
      </c>
      <c r="Z798" s="108">
        <v>35</v>
      </c>
      <c r="AA798" s="108">
        <v>43</v>
      </c>
      <c r="AB798" s="108" t="s">
        <v>46</v>
      </c>
      <c r="AC798" s="108" t="s">
        <v>46</v>
      </c>
      <c r="AD798" s="108" t="s">
        <v>46</v>
      </c>
      <c r="AE798" s="108" t="s">
        <v>46</v>
      </c>
      <c r="AF798" s="108" t="s">
        <v>46</v>
      </c>
      <c r="AG798" s="108" t="s">
        <v>46</v>
      </c>
    </row>
    <row r="799" spans="1:42">
      <c r="A799" s="108" t="s">
        <v>280</v>
      </c>
      <c r="B799" s="108">
        <v>1974</v>
      </c>
      <c r="C799" s="112" t="s">
        <v>281</v>
      </c>
      <c r="D799" s="108" t="s">
        <v>4569</v>
      </c>
      <c r="E799" s="108" t="s">
        <v>221</v>
      </c>
      <c r="F799" s="108"/>
      <c r="G799" s="117" t="s">
        <v>46</v>
      </c>
      <c r="H799" s="117" t="s">
        <v>46</v>
      </c>
      <c r="I799" s="117" t="s">
        <v>46</v>
      </c>
      <c r="J799" s="117" t="s">
        <v>46</v>
      </c>
      <c r="K799" s="117" t="s">
        <v>46</v>
      </c>
      <c r="L799" s="108" t="s">
        <v>46</v>
      </c>
      <c r="M799" s="108">
        <v>15</v>
      </c>
      <c r="N799" s="108" t="s">
        <v>46</v>
      </c>
      <c r="O799" s="108" t="s">
        <v>46</v>
      </c>
      <c r="P799" s="108" t="s">
        <v>46</v>
      </c>
      <c r="Q799" s="108" t="s">
        <v>46</v>
      </c>
      <c r="R799" s="108" t="s">
        <v>46</v>
      </c>
      <c r="S799" s="108" t="s">
        <v>46</v>
      </c>
      <c r="T799" s="108" t="s">
        <v>46</v>
      </c>
      <c r="U799" s="108" t="s">
        <v>46</v>
      </c>
      <c r="V799" s="108" t="s">
        <v>46</v>
      </c>
      <c r="W799" s="108" t="s">
        <v>46</v>
      </c>
      <c r="X799" s="108" t="s">
        <v>46</v>
      </c>
      <c r="Y799" s="108" t="s">
        <v>46</v>
      </c>
      <c r="Z799" s="108" t="s">
        <v>46</v>
      </c>
      <c r="AA799" s="108" t="s">
        <v>46</v>
      </c>
      <c r="AB799" s="108" t="s">
        <v>46</v>
      </c>
      <c r="AC799" s="108" t="s">
        <v>46</v>
      </c>
      <c r="AD799" s="108" t="s">
        <v>46</v>
      </c>
      <c r="AE799" s="108" t="s">
        <v>46</v>
      </c>
      <c r="AF799" s="108" t="s">
        <v>46</v>
      </c>
      <c r="AG799" s="108" t="s">
        <v>46</v>
      </c>
    </row>
    <row r="800" spans="1:42">
      <c r="A800" s="108" t="s">
        <v>287</v>
      </c>
      <c r="B800" s="108">
        <v>2016</v>
      </c>
      <c r="C800" s="112" t="s">
        <v>288</v>
      </c>
      <c r="D800" s="108" t="s">
        <v>4569</v>
      </c>
      <c r="E800" s="108" t="s">
        <v>221</v>
      </c>
      <c r="F800" s="108"/>
      <c r="G800" s="117" t="s">
        <v>46</v>
      </c>
      <c r="H800" s="117" t="s">
        <v>46</v>
      </c>
      <c r="I800" s="117" t="s">
        <v>46</v>
      </c>
      <c r="J800" s="117" t="s">
        <v>46</v>
      </c>
      <c r="K800" s="117" t="s">
        <v>46</v>
      </c>
      <c r="L800" s="108" t="s">
        <v>46</v>
      </c>
      <c r="M800" s="108">
        <v>22</v>
      </c>
      <c r="N800" s="108" t="s">
        <v>46</v>
      </c>
      <c r="O800" s="108" t="s">
        <v>46</v>
      </c>
      <c r="P800" s="108" t="s">
        <v>46</v>
      </c>
      <c r="Q800" s="108" t="s">
        <v>46</v>
      </c>
      <c r="R800" s="108" t="s">
        <v>46</v>
      </c>
      <c r="S800" s="108" t="s">
        <v>46</v>
      </c>
      <c r="T800" s="108" t="s">
        <v>46</v>
      </c>
      <c r="U800" s="108" t="s">
        <v>46</v>
      </c>
      <c r="V800" s="108" t="s">
        <v>46</v>
      </c>
      <c r="W800" s="108" t="s">
        <v>46</v>
      </c>
      <c r="X800" s="108" t="s">
        <v>46</v>
      </c>
      <c r="Y800" s="108" t="s">
        <v>46</v>
      </c>
      <c r="Z800" s="108" t="s">
        <v>46</v>
      </c>
      <c r="AA800" s="108" t="s">
        <v>46</v>
      </c>
      <c r="AB800" s="108" t="s">
        <v>46</v>
      </c>
      <c r="AC800" s="108" t="s">
        <v>46</v>
      </c>
      <c r="AD800" s="108" t="s">
        <v>46</v>
      </c>
      <c r="AE800" s="108" t="s">
        <v>46</v>
      </c>
      <c r="AF800" s="108" t="s">
        <v>46</v>
      </c>
      <c r="AG800" s="108" t="s">
        <v>46</v>
      </c>
    </row>
    <row r="801" spans="1:33">
      <c r="A801" s="108" t="s">
        <v>285</v>
      </c>
      <c r="B801" s="108">
        <v>2015</v>
      </c>
      <c r="C801" s="112" t="s">
        <v>286</v>
      </c>
      <c r="D801" s="108" t="s">
        <v>4569</v>
      </c>
      <c r="E801" s="108" t="s">
        <v>221</v>
      </c>
      <c r="F801" s="108"/>
      <c r="G801" s="117" t="s">
        <v>46</v>
      </c>
      <c r="H801" s="117" t="s">
        <v>46</v>
      </c>
      <c r="I801" s="117" t="s">
        <v>46</v>
      </c>
      <c r="J801" s="117" t="s">
        <v>46</v>
      </c>
      <c r="K801" s="117" t="s">
        <v>46</v>
      </c>
      <c r="L801" s="108" t="s">
        <v>46</v>
      </c>
      <c r="M801" s="108">
        <v>22</v>
      </c>
      <c r="N801" s="108" t="s">
        <v>46</v>
      </c>
      <c r="O801" s="108" t="s">
        <v>46</v>
      </c>
      <c r="P801" s="108" t="s">
        <v>46</v>
      </c>
      <c r="Q801" s="108" t="s">
        <v>46</v>
      </c>
      <c r="R801" s="108" t="s">
        <v>46</v>
      </c>
      <c r="S801" s="108" t="s">
        <v>46</v>
      </c>
      <c r="T801" s="108" t="s">
        <v>46</v>
      </c>
      <c r="U801" s="108" t="s">
        <v>46</v>
      </c>
      <c r="V801" s="108" t="s">
        <v>46</v>
      </c>
      <c r="W801" s="108" t="s">
        <v>46</v>
      </c>
      <c r="X801" s="108" t="s">
        <v>46</v>
      </c>
      <c r="Y801" s="108" t="s">
        <v>46</v>
      </c>
      <c r="Z801" s="108" t="s">
        <v>46</v>
      </c>
      <c r="AA801" s="108" t="s">
        <v>46</v>
      </c>
      <c r="AB801" s="108" t="s">
        <v>46</v>
      </c>
      <c r="AC801" s="108" t="s">
        <v>46</v>
      </c>
      <c r="AD801" s="108" t="s">
        <v>46</v>
      </c>
      <c r="AE801" s="108" t="s">
        <v>46</v>
      </c>
      <c r="AF801" s="108" t="s">
        <v>46</v>
      </c>
      <c r="AG801" s="108" t="s">
        <v>46</v>
      </c>
    </row>
    <row r="802" spans="1:33">
      <c r="A802" s="108" t="s">
        <v>270</v>
      </c>
      <c r="B802" s="108">
        <v>2003</v>
      </c>
      <c r="C802" s="112" t="s">
        <v>271</v>
      </c>
      <c r="D802" s="108" t="s">
        <v>4569</v>
      </c>
      <c r="E802" s="108" t="s">
        <v>221</v>
      </c>
      <c r="F802" s="108"/>
      <c r="G802" s="117" t="s">
        <v>46</v>
      </c>
      <c r="H802" s="117" t="s">
        <v>46</v>
      </c>
      <c r="I802" s="117" t="s">
        <v>46</v>
      </c>
      <c r="J802" s="117" t="s">
        <v>46</v>
      </c>
      <c r="K802" s="117" t="s">
        <v>46</v>
      </c>
      <c r="L802" s="108" t="s">
        <v>46</v>
      </c>
      <c r="M802" s="108">
        <v>24</v>
      </c>
      <c r="N802" s="108" t="s">
        <v>46</v>
      </c>
      <c r="O802" s="108" t="s">
        <v>46</v>
      </c>
      <c r="P802" s="108" t="s">
        <v>46</v>
      </c>
      <c r="Q802" s="108" t="s">
        <v>46</v>
      </c>
      <c r="R802" s="108" t="s">
        <v>46</v>
      </c>
      <c r="S802" s="108" t="s">
        <v>46</v>
      </c>
      <c r="T802" s="108" t="s">
        <v>46</v>
      </c>
      <c r="U802" s="108" t="s">
        <v>46</v>
      </c>
      <c r="V802" s="108" t="s">
        <v>46</v>
      </c>
      <c r="W802" s="108" t="s">
        <v>46</v>
      </c>
      <c r="X802" s="108" t="s">
        <v>46</v>
      </c>
      <c r="Y802" s="108" t="s">
        <v>46</v>
      </c>
      <c r="Z802" s="108" t="s">
        <v>46</v>
      </c>
      <c r="AA802" s="108" t="s">
        <v>46</v>
      </c>
      <c r="AB802" s="108" t="s">
        <v>46</v>
      </c>
      <c r="AC802" s="108" t="s">
        <v>46</v>
      </c>
      <c r="AD802" s="108" t="s">
        <v>46</v>
      </c>
      <c r="AE802" s="108" t="s">
        <v>46</v>
      </c>
      <c r="AF802" s="108" t="s">
        <v>46</v>
      </c>
      <c r="AG802" s="108" t="s">
        <v>46</v>
      </c>
    </row>
    <row r="803" spans="1:33">
      <c r="A803" s="108" t="s">
        <v>274</v>
      </c>
      <c r="B803" s="108">
        <v>2006</v>
      </c>
      <c r="C803" s="112" t="s">
        <v>275</v>
      </c>
      <c r="D803" s="108" t="s">
        <v>4569</v>
      </c>
      <c r="E803" s="108" t="s">
        <v>221</v>
      </c>
      <c r="F803" s="108"/>
      <c r="G803" s="117" t="s">
        <v>46</v>
      </c>
      <c r="H803" s="117" t="s">
        <v>46</v>
      </c>
      <c r="I803" s="117" t="s">
        <v>46</v>
      </c>
      <c r="J803" s="117" t="s">
        <v>46</v>
      </c>
      <c r="K803" s="117" t="s">
        <v>46</v>
      </c>
      <c r="L803" s="108" t="s">
        <v>46</v>
      </c>
      <c r="M803" s="108">
        <v>29</v>
      </c>
      <c r="N803" s="108" t="s">
        <v>46</v>
      </c>
      <c r="O803" s="108" t="s">
        <v>46</v>
      </c>
      <c r="P803" s="108" t="s">
        <v>46</v>
      </c>
      <c r="Q803" s="108" t="s">
        <v>46</v>
      </c>
      <c r="R803" s="108" t="s">
        <v>46</v>
      </c>
      <c r="S803" s="108" t="s">
        <v>46</v>
      </c>
      <c r="T803" s="108" t="s">
        <v>46</v>
      </c>
      <c r="U803" s="108" t="s">
        <v>46</v>
      </c>
      <c r="V803" s="108" t="s">
        <v>46</v>
      </c>
      <c r="W803" s="108" t="s">
        <v>46</v>
      </c>
      <c r="X803" s="108" t="s">
        <v>46</v>
      </c>
      <c r="Y803" s="108" t="s">
        <v>46</v>
      </c>
      <c r="Z803" s="108" t="s">
        <v>46</v>
      </c>
      <c r="AA803" s="108" t="s">
        <v>46</v>
      </c>
      <c r="AB803" s="108" t="s">
        <v>46</v>
      </c>
      <c r="AC803" s="108" t="s">
        <v>46</v>
      </c>
      <c r="AD803" s="108" t="s">
        <v>46</v>
      </c>
      <c r="AE803" s="108" t="s">
        <v>46</v>
      </c>
      <c r="AF803" s="108" t="s">
        <v>46</v>
      </c>
      <c r="AG803" s="108" t="s">
        <v>46</v>
      </c>
    </row>
    <row r="804" spans="1:33">
      <c r="A804" s="108" t="s">
        <v>278</v>
      </c>
      <c r="B804" s="108">
        <v>1990</v>
      </c>
      <c r="C804" s="112" t="s">
        <v>279</v>
      </c>
      <c r="D804" s="108" t="s">
        <v>4569</v>
      </c>
      <c r="E804" s="108" t="s">
        <v>221</v>
      </c>
      <c r="F804" s="108"/>
      <c r="G804" s="117" t="s">
        <v>46</v>
      </c>
      <c r="H804" s="117" t="s">
        <v>46</v>
      </c>
      <c r="I804" s="117" t="s">
        <v>46</v>
      </c>
      <c r="J804" s="117" t="s">
        <v>46</v>
      </c>
      <c r="K804" s="117" t="s">
        <v>46</v>
      </c>
      <c r="L804" s="108" t="s">
        <v>46</v>
      </c>
      <c r="M804" s="108">
        <v>43</v>
      </c>
      <c r="N804" s="108" t="s">
        <v>46</v>
      </c>
      <c r="O804" s="108" t="s">
        <v>46</v>
      </c>
      <c r="P804" s="108" t="s">
        <v>46</v>
      </c>
      <c r="Q804" s="108" t="s">
        <v>46</v>
      </c>
      <c r="R804" s="108" t="s">
        <v>46</v>
      </c>
      <c r="S804" s="108" t="s">
        <v>46</v>
      </c>
      <c r="T804" s="108" t="s">
        <v>46</v>
      </c>
      <c r="U804" s="108" t="s">
        <v>46</v>
      </c>
      <c r="V804" s="108" t="s">
        <v>46</v>
      </c>
      <c r="W804" s="108" t="s">
        <v>46</v>
      </c>
      <c r="X804" s="108" t="s">
        <v>46</v>
      </c>
      <c r="Y804" s="108" t="s">
        <v>46</v>
      </c>
      <c r="Z804" s="108" t="s">
        <v>46</v>
      </c>
      <c r="AA804" s="108" t="s">
        <v>46</v>
      </c>
      <c r="AB804" s="108" t="s">
        <v>46</v>
      </c>
      <c r="AC804" s="108" t="s">
        <v>46</v>
      </c>
      <c r="AD804" s="108" t="s">
        <v>46</v>
      </c>
      <c r="AE804" s="108" t="s">
        <v>46</v>
      </c>
      <c r="AF804" s="108" t="s">
        <v>46</v>
      </c>
      <c r="AG804" s="108" t="s">
        <v>46</v>
      </c>
    </row>
    <row r="805" spans="1:33">
      <c r="A805" s="108" t="s">
        <v>276</v>
      </c>
      <c r="B805" s="108">
        <v>1979</v>
      </c>
      <c r="C805" s="112" t="s">
        <v>277</v>
      </c>
      <c r="D805" s="108" t="s">
        <v>4569</v>
      </c>
      <c r="E805" s="108" t="s">
        <v>221</v>
      </c>
      <c r="F805" s="108"/>
      <c r="G805" s="117" t="s">
        <v>46</v>
      </c>
      <c r="H805" s="117" t="s">
        <v>46</v>
      </c>
      <c r="I805" s="117" t="s">
        <v>46</v>
      </c>
      <c r="J805" s="117" t="s">
        <v>46</v>
      </c>
      <c r="K805" s="117" t="s">
        <v>46</v>
      </c>
      <c r="L805" s="108" t="s">
        <v>46</v>
      </c>
      <c r="M805" s="108">
        <v>50</v>
      </c>
      <c r="N805" s="108" t="s">
        <v>46</v>
      </c>
      <c r="O805" s="108" t="s">
        <v>46</v>
      </c>
      <c r="P805" s="108" t="s">
        <v>46</v>
      </c>
      <c r="Q805" s="108" t="s">
        <v>46</v>
      </c>
      <c r="R805" s="108" t="s">
        <v>46</v>
      </c>
      <c r="S805" s="108" t="s">
        <v>46</v>
      </c>
      <c r="T805" s="108" t="s">
        <v>46</v>
      </c>
      <c r="U805" s="108" t="s">
        <v>46</v>
      </c>
      <c r="V805" s="108" t="s">
        <v>46</v>
      </c>
      <c r="W805" s="108" t="s">
        <v>46</v>
      </c>
      <c r="X805" s="108" t="s">
        <v>46</v>
      </c>
      <c r="Y805" s="108" t="s">
        <v>46</v>
      </c>
      <c r="Z805" s="108" t="s">
        <v>46</v>
      </c>
      <c r="AA805" s="108" t="s">
        <v>46</v>
      </c>
      <c r="AB805" s="108" t="s">
        <v>46</v>
      </c>
      <c r="AC805" s="108" t="s">
        <v>46</v>
      </c>
      <c r="AD805" s="108" t="s">
        <v>46</v>
      </c>
      <c r="AE805" s="108" t="s">
        <v>46</v>
      </c>
      <c r="AF805" s="108" t="s">
        <v>46</v>
      </c>
      <c r="AG805" s="108" t="s">
        <v>46</v>
      </c>
    </row>
    <row r="806" spans="1:33">
      <c r="A806" s="108" t="s">
        <v>278</v>
      </c>
      <c r="B806" s="108">
        <v>1990</v>
      </c>
      <c r="C806" s="112" t="s">
        <v>284</v>
      </c>
      <c r="D806" s="108" t="s">
        <v>4569</v>
      </c>
      <c r="E806" s="108" t="s">
        <v>221</v>
      </c>
      <c r="F806" s="108"/>
      <c r="G806" s="117" t="s">
        <v>46</v>
      </c>
      <c r="H806" s="117" t="s">
        <v>46</v>
      </c>
      <c r="I806" s="117" t="s">
        <v>46</v>
      </c>
      <c r="J806" s="117" t="s">
        <v>46</v>
      </c>
      <c r="K806" s="117" t="s">
        <v>46</v>
      </c>
      <c r="L806" s="108" t="s">
        <v>46</v>
      </c>
      <c r="M806" s="108">
        <v>67</v>
      </c>
      <c r="N806" s="108" t="s">
        <v>46</v>
      </c>
      <c r="O806" s="108" t="s">
        <v>46</v>
      </c>
      <c r="P806" s="108" t="s">
        <v>46</v>
      </c>
      <c r="Q806" s="108" t="s">
        <v>46</v>
      </c>
      <c r="R806" s="108" t="s">
        <v>46</v>
      </c>
      <c r="S806" s="108" t="s">
        <v>46</v>
      </c>
      <c r="T806" s="108" t="s">
        <v>46</v>
      </c>
      <c r="U806" s="108" t="s">
        <v>46</v>
      </c>
      <c r="V806" s="108" t="s">
        <v>46</v>
      </c>
      <c r="W806" s="108" t="s">
        <v>46</v>
      </c>
      <c r="X806" s="108" t="s">
        <v>46</v>
      </c>
      <c r="Y806" s="108" t="s">
        <v>46</v>
      </c>
      <c r="Z806" s="108" t="s">
        <v>46</v>
      </c>
      <c r="AA806" s="108" t="s">
        <v>46</v>
      </c>
      <c r="AB806" s="108" t="s">
        <v>46</v>
      </c>
      <c r="AC806" s="108" t="s">
        <v>46</v>
      </c>
      <c r="AD806" s="108" t="s">
        <v>46</v>
      </c>
      <c r="AE806" s="108" t="s">
        <v>46</v>
      </c>
      <c r="AF806" s="108" t="s">
        <v>46</v>
      </c>
      <c r="AG806" s="108" t="s">
        <v>46</v>
      </c>
    </row>
    <row r="807" spans="1:33">
      <c r="A807" s="108" t="s">
        <v>471</v>
      </c>
      <c r="B807" s="108">
        <v>2021</v>
      </c>
      <c r="C807" s="112" t="s">
        <v>815</v>
      </c>
      <c r="D807" s="108" t="s">
        <v>4569</v>
      </c>
      <c r="E807" s="108" t="s">
        <v>221</v>
      </c>
      <c r="F807" s="108"/>
      <c r="G807" s="117" t="s">
        <v>46</v>
      </c>
      <c r="H807" s="117" t="s">
        <v>408</v>
      </c>
      <c r="I807" s="117" t="s">
        <v>46</v>
      </c>
      <c r="J807" s="117" t="s">
        <v>46</v>
      </c>
      <c r="K807" s="117" t="s">
        <v>46</v>
      </c>
      <c r="L807" s="108" t="s">
        <v>46</v>
      </c>
      <c r="M807" s="108" t="s">
        <v>46</v>
      </c>
      <c r="N807" s="108" t="s">
        <v>46</v>
      </c>
      <c r="O807" s="108" t="s">
        <v>46</v>
      </c>
      <c r="P807" s="108" t="s">
        <v>46</v>
      </c>
      <c r="Q807" s="108" t="s">
        <v>46</v>
      </c>
      <c r="R807" s="108" t="s">
        <v>46</v>
      </c>
      <c r="S807" s="108" t="s">
        <v>46</v>
      </c>
      <c r="T807" s="108" t="s">
        <v>46</v>
      </c>
      <c r="U807" s="108" t="s">
        <v>46</v>
      </c>
      <c r="V807" s="108" t="s">
        <v>46</v>
      </c>
      <c r="W807" s="108" t="s">
        <v>46</v>
      </c>
      <c r="X807" s="108" t="s">
        <v>46</v>
      </c>
      <c r="Y807" s="108" t="s">
        <v>46</v>
      </c>
      <c r="Z807" s="108" t="s">
        <v>46</v>
      </c>
      <c r="AA807" s="108" t="s">
        <v>46</v>
      </c>
      <c r="AB807" s="108" t="s">
        <v>46</v>
      </c>
      <c r="AC807" s="108" t="s">
        <v>46</v>
      </c>
      <c r="AD807" s="108" t="s">
        <v>46</v>
      </c>
      <c r="AE807" s="108" t="s">
        <v>46</v>
      </c>
      <c r="AF807" s="108" t="s">
        <v>46</v>
      </c>
      <c r="AG807" s="108" t="s">
        <v>46</v>
      </c>
    </row>
    <row r="808" spans="1:33">
      <c r="A808" s="108" t="s">
        <v>211</v>
      </c>
      <c r="B808" s="108">
        <v>2005</v>
      </c>
      <c r="C808" s="110" t="s">
        <v>212</v>
      </c>
      <c r="D808" s="108" t="s">
        <v>4569</v>
      </c>
      <c r="E808" s="108" t="s">
        <v>813</v>
      </c>
      <c r="F808" s="108"/>
      <c r="G808" s="117" t="s">
        <v>46</v>
      </c>
      <c r="H808" s="117" t="s">
        <v>46</v>
      </c>
      <c r="I808" s="117" t="s">
        <v>46</v>
      </c>
      <c r="J808" s="117" t="s">
        <v>46</v>
      </c>
      <c r="K808" s="117" t="s">
        <v>46</v>
      </c>
      <c r="L808" s="108" t="s">
        <v>46</v>
      </c>
      <c r="M808" s="108" t="s">
        <v>46</v>
      </c>
      <c r="N808" s="108" t="s">
        <v>46</v>
      </c>
      <c r="O808" s="108" t="s">
        <v>46</v>
      </c>
      <c r="P808" s="108" t="s">
        <v>46</v>
      </c>
      <c r="Q808" s="108" t="s">
        <v>46</v>
      </c>
      <c r="R808" s="108" t="s">
        <v>46</v>
      </c>
      <c r="S808" s="108" t="s">
        <v>46</v>
      </c>
      <c r="T808" s="108" t="s">
        <v>46</v>
      </c>
      <c r="U808" s="108" t="s">
        <v>46</v>
      </c>
      <c r="V808" s="108" t="s">
        <v>46</v>
      </c>
      <c r="W808" s="108" t="s">
        <v>46</v>
      </c>
      <c r="X808" s="108" t="s">
        <v>46</v>
      </c>
      <c r="Y808" s="108" t="s">
        <v>46</v>
      </c>
      <c r="Z808" s="108" t="s">
        <v>46</v>
      </c>
      <c r="AA808" s="108" t="s">
        <v>46</v>
      </c>
      <c r="AB808" s="108" t="s">
        <v>46</v>
      </c>
      <c r="AC808" s="108" t="s">
        <v>46</v>
      </c>
      <c r="AD808" s="108" t="s">
        <v>46</v>
      </c>
      <c r="AE808" s="108" t="s">
        <v>46</v>
      </c>
      <c r="AF808" s="108" t="s">
        <v>46</v>
      </c>
      <c r="AG808" s="108" t="s">
        <v>46</v>
      </c>
    </row>
    <row r="809" spans="1:33">
      <c r="A809" s="108" t="s">
        <v>211</v>
      </c>
      <c r="B809" s="108">
        <v>2005</v>
      </c>
      <c r="C809" s="110" t="s">
        <v>212</v>
      </c>
      <c r="D809" s="108" t="s">
        <v>4569</v>
      </c>
      <c r="E809" s="108" t="s">
        <v>813</v>
      </c>
      <c r="F809" s="108"/>
      <c r="G809" s="117" t="s">
        <v>46</v>
      </c>
      <c r="H809" s="117" t="s">
        <v>46</v>
      </c>
      <c r="I809" s="117" t="s">
        <v>46</v>
      </c>
      <c r="J809" s="117" t="s">
        <v>46</v>
      </c>
      <c r="K809" s="117" t="s">
        <v>46</v>
      </c>
      <c r="L809" s="108" t="s">
        <v>46</v>
      </c>
      <c r="M809" s="108" t="s">
        <v>46</v>
      </c>
      <c r="N809" s="108" t="s">
        <v>46</v>
      </c>
      <c r="O809" s="108" t="s">
        <v>46</v>
      </c>
      <c r="P809" s="108" t="s">
        <v>46</v>
      </c>
      <c r="Q809" s="108" t="s">
        <v>46</v>
      </c>
      <c r="R809" s="108" t="s">
        <v>46</v>
      </c>
      <c r="S809" s="108" t="s">
        <v>46</v>
      </c>
      <c r="T809" s="108" t="s">
        <v>46</v>
      </c>
      <c r="U809" s="108" t="s">
        <v>46</v>
      </c>
      <c r="V809" s="108" t="s">
        <v>46</v>
      </c>
      <c r="W809" s="108" t="s">
        <v>46</v>
      </c>
      <c r="X809" s="108" t="s">
        <v>46</v>
      </c>
      <c r="Y809" s="108" t="s">
        <v>46</v>
      </c>
      <c r="Z809" s="108" t="s">
        <v>46</v>
      </c>
      <c r="AA809" s="108" t="s">
        <v>46</v>
      </c>
      <c r="AB809" s="108" t="s">
        <v>46</v>
      </c>
      <c r="AC809" s="108" t="s">
        <v>46</v>
      </c>
      <c r="AD809" s="108" t="s">
        <v>46</v>
      </c>
      <c r="AE809" s="108" t="s">
        <v>46</v>
      </c>
      <c r="AF809" s="108" t="s">
        <v>46</v>
      </c>
      <c r="AG809" s="108" t="s">
        <v>46</v>
      </c>
    </row>
    <row r="810" spans="1:33">
      <c r="A810" s="108" t="s">
        <v>223</v>
      </c>
      <c r="B810" s="108" t="s">
        <v>46</v>
      </c>
      <c r="C810" s="108" t="s">
        <v>224</v>
      </c>
      <c r="D810" s="108" t="s">
        <v>4569</v>
      </c>
      <c r="E810" s="108" t="s">
        <v>60</v>
      </c>
      <c r="F810" s="108"/>
      <c r="G810" s="117" t="s">
        <v>46</v>
      </c>
      <c r="H810" s="117" t="s">
        <v>46</v>
      </c>
      <c r="I810" s="117" t="s">
        <v>816</v>
      </c>
      <c r="J810" s="117">
        <v>685</v>
      </c>
      <c r="K810" s="117" t="s">
        <v>46</v>
      </c>
      <c r="L810" s="108" t="s">
        <v>46</v>
      </c>
      <c r="M810" s="108" t="s">
        <v>46</v>
      </c>
      <c r="N810" s="108" t="s">
        <v>46</v>
      </c>
      <c r="O810" s="108" t="s">
        <v>46</v>
      </c>
      <c r="P810" s="108" t="s">
        <v>46</v>
      </c>
      <c r="Q810" s="108" t="s">
        <v>46</v>
      </c>
      <c r="R810" s="108" t="s">
        <v>46</v>
      </c>
      <c r="S810" s="108" t="s">
        <v>46</v>
      </c>
      <c r="T810" s="108" t="s">
        <v>46</v>
      </c>
      <c r="U810" s="108" t="s">
        <v>46</v>
      </c>
      <c r="V810" s="108" t="s">
        <v>46</v>
      </c>
      <c r="W810" s="108" t="s">
        <v>46</v>
      </c>
      <c r="X810" s="108" t="s">
        <v>46</v>
      </c>
      <c r="Y810" s="108" t="s">
        <v>46</v>
      </c>
      <c r="Z810" s="108" t="s">
        <v>46</v>
      </c>
      <c r="AA810" s="108" t="s">
        <v>46</v>
      </c>
      <c r="AB810" s="108" t="s">
        <v>46</v>
      </c>
      <c r="AC810" s="108" t="s">
        <v>46</v>
      </c>
      <c r="AD810" s="108" t="s">
        <v>46</v>
      </c>
      <c r="AE810" s="108" t="s">
        <v>46</v>
      </c>
      <c r="AF810" s="108" t="s">
        <v>46</v>
      </c>
      <c r="AG810" s="108" t="s">
        <v>46</v>
      </c>
    </row>
    <row r="811" spans="1:33">
      <c r="A811" s="108" t="s">
        <v>342</v>
      </c>
      <c r="B811" s="108">
        <v>2016</v>
      </c>
      <c r="C811" s="110" t="s">
        <v>343</v>
      </c>
      <c r="D811" s="108" t="s">
        <v>4569</v>
      </c>
      <c r="E811" s="108" t="s">
        <v>813</v>
      </c>
      <c r="F811" s="108"/>
      <c r="G811" s="117" t="s">
        <v>46</v>
      </c>
      <c r="H811" s="117" t="s">
        <v>46</v>
      </c>
      <c r="I811" s="117" t="s">
        <v>46</v>
      </c>
      <c r="J811" s="117" t="s">
        <v>46</v>
      </c>
      <c r="K811" s="117" t="s">
        <v>46</v>
      </c>
      <c r="L811" s="108" t="s">
        <v>817</v>
      </c>
      <c r="M811" s="108" t="s">
        <v>46</v>
      </c>
      <c r="N811" s="108" t="s">
        <v>46</v>
      </c>
      <c r="O811" s="108" t="s">
        <v>46</v>
      </c>
      <c r="P811" s="108" t="s">
        <v>46</v>
      </c>
      <c r="Q811" s="108" t="s">
        <v>46</v>
      </c>
      <c r="R811" s="108" t="s">
        <v>46</v>
      </c>
      <c r="S811" s="108" t="s">
        <v>46</v>
      </c>
      <c r="T811" s="108" t="s">
        <v>46</v>
      </c>
      <c r="U811" s="108" t="s">
        <v>46</v>
      </c>
      <c r="V811" s="108" t="s">
        <v>46</v>
      </c>
      <c r="W811" s="108" t="s">
        <v>46</v>
      </c>
      <c r="X811" s="108" t="s">
        <v>46</v>
      </c>
      <c r="Y811" s="108" t="s">
        <v>46</v>
      </c>
      <c r="Z811" s="108" t="s">
        <v>46</v>
      </c>
      <c r="AA811" s="108" t="s">
        <v>46</v>
      </c>
      <c r="AB811" s="108" t="s">
        <v>46</v>
      </c>
      <c r="AC811" s="108" t="s">
        <v>46</v>
      </c>
      <c r="AD811" s="108" t="s">
        <v>46</v>
      </c>
      <c r="AE811" s="108" t="s">
        <v>46</v>
      </c>
      <c r="AF811" s="108" t="s">
        <v>46</v>
      </c>
      <c r="AG811" s="108" t="s">
        <v>46</v>
      </c>
    </row>
    <row r="812" spans="1:33">
      <c r="A812" s="108" t="s">
        <v>213</v>
      </c>
      <c r="B812" s="108">
        <v>2011</v>
      </c>
      <c r="C812" s="108" t="s">
        <v>214</v>
      </c>
      <c r="D812" s="108" t="s">
        <v>4569</v>
      </c>
      <c r="E812" s="108" t="s">
        <v>813</v>
      </c>
      <c r="F812" s="108"/>
      <c r="G812" s="117" t="s">
        <v>46</v>
      </c>
      <c r="H812" s="117" t="s">
        <v>46</v>
      </c>
      <c r="I812" s="117" t="s">
        <v>46</v>
      </c>
      <c r="J812" s="117" t="s">
        <v>46</v>
      </c>
      <c r="K812" s="117" t="s">
        <v>46</v>
      </c>
      <c r="L812" s="108" t="s">
        <v>46</v>
      </c>
      <c r="M812" s="108" t="s">
        <v>46</v>
      </c>
      <c r="N812" s="108" t="s">
        <v>46</v>
      </c>
      <c r="O812" s="108" t="s">
        <v>46</v>
      </c>
      <c r="P812" s="108" t="s">
        <v>46</v>
      </c>
      <c r="Q812" s="108" t="s">
        <v>46</v>
      </c>
      <c r="R812" s="108" t="s">
        <v>46</v>
      </c>
      <c r="S812" s="108" t="s">
        <v>46</v>
      </c>
      <c r="T812" s="108" t="s">
        <v>46</v>
      </c>
      <c r="U812" s="108" t="s">
        <v>46</v>
      </c>
      <c r="V812" s="108" t="s">
        <v>46</v>
      </c>
      <c r="W812" s="108" t="s">
        <v>46</v>
      </c>
      <c r="X812" s="108" t="s">
        <v>46</v>
      </c>
      <c r="Y812" s="108" t="s">
        <v>46</v>
      </c>
      <c r="Z812" s="108" t="s">
        <v>46</v>
      </c>
      <c r="AA812" s="108" t="s">
        <v>46</v>
      </c>
      <c r="AB812" s="108" t="s">
        <v>46</v>
      </c>
      <c r="AC812" s="108" t="s">
        <v>46</v>
      </c>
      <c r="AD812" s="108" t="s">
        <v>46</v>
      </c>
      <c r="AE812" s="108" t="s">
        <v>46</v>
      </c>
      <c r="AF812" s="108">
        <v>16</v>
      </c>
      <c r="AG812" s="108" t="s">
        <v>46</v>
      </c>
    </row>
    <row r="813" spans="1:33">
      <c r="A813" s="108" t="s">
        <v>199</v>
      </c>
      <c r="B813" s="108">
        <v>2010</v>
      </c>
      <c r="C813" s="108" t="s">
        <v>200</v>
      </c>
      <c r="D813" s="108" t="s">
        <v>4569</v>
      </c>
      <c r="E813" s="108" t="s">
        <v>46</v>
      </c>
      <c r="F813" s="108"/>
      <c r="G813" s="117" t="s">
        <v>46</v>
      </c>
      <c r="H813" s="117" t="s">
        <v>46</v>
      </c>
      <c r="I813" s="117" t="s">
        <v>46</v>
      </c>
      <c r="J813" s="117" t="s">
        <v>46</v>
      </c>
      <c r="K813" s="117" t="s">
        <v>46</v>
      </c>
      <c r="L813" s="108" t="s">
        <v>46</v>
      </c>
      <c r="M813" s="108" t="s">
        <v>46</v>
      </c>
      <c r="N813" s="108" t="s">
        <v>46</v>
      </c>
      <c r="O813" s="108" t="s">
        <v>46</v>
      </c>
      <c r="P813" s="108" t="s">
        <v>46</v>
      </c>
      <c r="Q813" s="108" t="s">
        <v>46</v>
      </c>
      <c r="R813" s="108" t="s">
        <v>46</v>
      </c>
      <c r="S813" s="108" t="s">
        <v>46</v>
      </c>
      <c r="T813" s="108" t="s">
        <v>46</v>
      </c>
      <c r="U813" s="108" t="s">
        <v>46</v>
      </c>
      <c r="V813" s="108" t="s">
        <v>46</v>
      </c>
      <c r="W813" s="108" t="s">
        <v>46</v>
      </c>
      <c r="X813" s="108" t="s">
        <v>46</v>
      </c>
      <c r="Y813" s="108" t="s">
        <v>46</v>
      </c>
      <c r="Z813" s="108" t="s">
        <v>46</v>
      </c>
      <c r="AA813" s="108" t="s">
        <v>46</v>
      </c>
      <c r="AB813" s="108" t="s">
        <v>46</v>
      </c>
      <c r="AC813" s="108" t="s">
        <v>46</v>
      </c>
      <c r="AD813" s="108" t="s">
        <v>46</v>
      </c>
      <c r="AE813" s="108" t="s">
        <v>46</v>
      </c>
      <c r="AF813" s="108" t="s">
        <v>296</v>
      </c>
      <c r="AG813" s="108" t="s">
        <v>46</v>
      </c>
    </row>
    <row r="814" spans="1:33">
      <c r="A814" s="109" t="s">
        <v>57</v>
      </c>
      <c r="B814" s="109">
        <v>1986</v>
      </c>
      <c r="C814" s="110" t="s">
        <v>58</v>
      </c>
      <c r="D814" s="108" t="s">
        <v>4569</v>
      </c>
      <c r="E814" s="109" t="s">
        <v>63</v>
      </c>
      <c r="G814" s="117" t="s">
        <v>46</v>
      </c>
      <c r="H814" s="117" t="s">
        <v>46</v>
      </c>
      <c r="I814" s="117" t="s">
        <v>46</v>
      </c>
      <c r="J814" s="117" t="s">
        <v>46</v>
      </c>
      <c r="K814" s="117" t="s">
        <v>46</v>
      </c>
      <c r="L814" s="108" t="s">
        <v>46</v>
      </c>
      <c r="M814" s="108" t="s">
        <v>46</v>
      </c>
      <c r="N814" s="108" t="s">
        <v>46</v>
      </c>
      <c r="O814" s="108" t="s">
        <v>46</v>
      </c>
      <c r="P814" s="108" t="s">
        <v>46</v>
      </c>
      <c r="Q814" s="108" t="s">
        <v>46</v>
      </c>
      <c r="R814" s="108" t="s">
        <v>46</v>
      </c>
      <c r="S814" s="108" t="s">
        <v>46</v>
      </c>
      <c r="T814" s="108" t="s">
        <v>46</v>
      </c>
      <c r="U814" s="108" t="s">
        <v>46</v>
      </c>
      <c r="V814" s="108" t="s">
        <v>46</v>
      </c>
      <c r="W814" s="109">
        <v>30</v>
      </c>
      <c r="X814" s="108" t="s">
        <v>46</v>
      </c>
      <c r="Y814" s="108" t="s">
        <v>46</v>
      </c>
      <c r="Z814" s="108" t="s">
        <v>46</v>
      </c>
      <c r="AA814" s="108" t="s">
        <v>46</v>
      </c>
      <c r="AB814" s="108" t="s">
        <v>46</v>
      </c>
      <c r="AC814" s="108" t="s">
        <v>46</v>
      </c>
      <c r="AD814" s="108" t="s">
        <v>46</v>
      </c>
      <c r="AE814" s="108" t="s">
        <v>46</v>
      </c>
      <c r="AF814" s="108" t="s">
        <v>46</v>
      </c>
      <c r="AG814" s="108" t="s">
        <v>46</v>
      </c>
    </row>
    <row r="815" spans="1:33">
      <c r="A815" s="109" t="s">
        <v>57</v>
      </c>
      <c r="B815" s="109">
        <v>1986</v>
      </c>
      <c r="C815" s="110" t="s">
        <v>58</v>
      </c>
      <c r="D815" s="108" t="s">
        <v>4569</v>
      </c>
      <c r="E815" s="109" t="s">
        <v>63</v>
      </c>
      <c r="G815" s="117" t="s">
        <v>46</v>
      </c>
      <c r="H815" s="117" t="s">
        <v>46</v>
      </c>
      <c r="I815" s="117" t="s">
        <v>46</v>
      </c>
      <c r="J815" s="117" t="s">
        <v>46</v>
      </c>
      <c r="K815" s="118" t="s">
        <v>46</v>
      </c>
      <c r="L815" s="108" t="s">
        <v>46</v>
      </c>
      <c r="M815" s="108" t="s">
        <v>46</v>
      </c>
      <c r="N815" s="108" t="s">
        <v>46</v>
      </c>
      <c r="O815" s="108" t="s">
        <v>46</v>
      </c>
      <c r="P815" s="108" t="s">
        <v>46</v>
      </c>
      <c r="Q815" s="108" t="s">
        <v>46</v>
      </c>
      <c r="R815" s="108" t="s">
        <v>46</v>
      </c>
      <c r="S815" s="108" t="s">
        <v>46</v>
      </c>
      <c r="T815" s="108" t="s">
        <v>46</v>
      </c>
      <c r="U815" s="108" t="s">
        <v>46</v>
      </c>
      <c r="V815" s="108" t="s">
        <v>46</v>
      </c>
      <c r="W815" s="109">
        <v>35</v>
      </c>
      <c r="X815" s="108" t="s">
        <v>46</v>
      </c>
      <c r="Y815" s="108" t="s">
        <v>46</v>
      </c>
      <c r="Z815" s="108" t="s">
        <v>46</v>
      </c>
      <c r="AA815" s="108" t="s">
        <v>46</v>
      </c>
      <c r="AB815" s="108" t="s">
        <v>46</v>
      </c>
      <c r="AC815" s="108" t="s">
        <v>46</v>
      </c>
      <c r="AD815" s="108" t="s">
        <v>46</v>
      </c>
      <c r="AE815" s="108" t="s">
        <v>46</v>
      </c>
      <c r="AF815" s="108" t="s">
        <v>46</v>
      </c>
      <c r="AG815" s="108" t="s">
        <v>46</v>
      </c>
    </row>
    <row r="816" spans="1:33">
      <c r="A816" s="109" t="s">
        <v>57</v>
      </c>
      <c r="B816" s="109">
        <v>1986</v>
      </c>
      <c r="C816" s="110" t="s">
        <v>58</v>
      </c>
      <c r="D816" s="108" t="s">
        <v>4569</v>
      </c>
      <c r="E816" s="109" t="s">
        <v>63</v>
      </c>
      <c r="G816" s="117" t="s">
        <v>46</v>
      </c>
      <c r="H816" s="117" t="s">
        <v>46</v>
      </c>
      <c r="I816" s="117" t="s">
        <v>46</v>
      </c>
      <c r="J816" s="117" t="s">
        <v>46</v>
      </c>
      <c r="K816" s="118" t="s">
        <v>46</v>
      </c>
      <c r="L816" s="108" t="s">
        <v>46</v>
      </c>
      <c r="M816" s="108" t="s">
        <v>46</v>
      </c>
      <c r="N816" s="108" t="s">
        <v>46</v>
      </c>
      <c r="O816" s="108" t="s">
        <v>46</v>
      </c>
      <c r="P816" s="108" t="s">
        <v>46</v>
      </c>
      <c r="Q816" s="108" t="s">
        <v>46</v>
      </c>
      <c r="R816" s="108" t="s">
        <v>46</v>
      </c>
      <c r="S816" s="108" t="s">
        <v>46</v>
      </c>
      <c r="T816" s="108" t="s">
        <v>46</v>
      </c>
      <c r="U816" s="108" t="s">
        <v>46</v>
      </c>
      <c r="V816" s="108" t="s">
        <v>46</v>
      </c>
      <c r="W816" s="109">
        <v>43</v>
      </c>
      <c r="X816" s="108" t="s">
        <v>46</v>
      </c>
      <c r="Y816" s="108" t="s">
        <v>46</v>
      </c>
      <c r="Z816" s="108" t="s">
        <v>46</v>
      </c>
      <c r="AA816" s="108" t="s">
        <v>46</v>
      </c>
      <c r="AB816" s="108" t="s">
        <v>46</v>
      </c>
      <c r="AC816" s="108" t="s">
        <v>46</v>
      </c>
      <c r="AD816" s="108" t="s">
        <v>46</v>
      </c>
      <c r="AE816" s="108" t="s">
        <v>46</v>
      </c>
      <c r="AF816" s="108" t="s">
        <v>46</v>
      </c>
      <c r="AG816" s="108" t="s">
        <v>46</v>
      </c>
    </row>
    <row r="817" spans="1:33">
      <c r="A817" s="108" t="s">
        <v>289</v>
      </c>
      <c r="B817" s="108">
        <v>1975</v>
      </c>
      <c r="C817" s="110" t="s">
        <v>290</v>
      </c>
      <c r="D817" s="108" t="s">
        <v>4569</v>
      </c>
      <c r="E817" s="108" t="s">
        <v>46</v>
      </c>
      <c r="F817" s="108"/>
      <c r="G817" s="117" t="s">
        <v>46</v>
      </c>
      <c r="H817" s="117" t="s">
        <v>46</v>
      </c>
      <c r="I817" s="117" t="s">
        <v>46</v>
      </c>
      <c r="J817" s="117" t="s">
        <v>46</v>
      </c>
      <c r="K817" s="117" t="s">
        <v>46</v>
      </c>
      <c r="L817" s="108">
        <v>76</v>
      </c>
      <c r="M817" s="108" t="s">
        <v>46</v>
      </c>
      <c r="N817" s="108" t="s">
        <v>46</v>
      </c>
      <c r="O817" s="108" t="s">
        <v>46</v>
      </c>
      <c r="P817" s="108" t="s">
        <v>46</v>
      </c>
      <c r="Q817" s="108" t="s">
        <v>46</v>
      </c>
      <c r="R817" s="108" t="s">
        <v>46</v>
      </c>
      <c r="S817" s="108" t="s">
        <v>46</v>
      </c>
      <c r="T817" s="108" t="s">
        <v>46</v>
      </c>
      <c r="U817" s="108" t="s">
        <v>46</v>
      </c>
      <c r="V817" s="108" t="s">
        <v>46</v>
      </c>
      <c r="W817" s="108" t="s">
        <v>46</v>
      </c>
      <c r="X817" s="108" t="s">
        <v>46</v>
      </c>
      <c r="Y817" s="108" t="s">
        <v>46</v>
      </c>
      <c r="Z817" s="108" t="s">
        <v>46</v>
      </c>
      <c r="AA817" s="108" t="s">
        <v>46</v>
      </c>
      <c r="AB817" s="108" t="s">
        <v>46</v>
      </c>
      <c r="AC817" s="108" t="s">
        <v>46</v>
      </c>
      <c r="AD817" s="108" t="s">
        <v>46</v>
      </c>
      <c r="AE817" s="108" t="s">
        <v>46</v>
      </c>
      <c r="AF817" s="108" t="s">
        <v>46</v>
      </c>
      <c r="AG817" s="108" t="s">
        <v>46</v>
      </c>
    </row>
    <row r="818" spans="1:33">
      <c r="A818" s="108" t="s">
        <v>226</v>
      </c>
      <c r="B818" s="108">
        <v>2018</v>
      </c>
      <c r="C818" s="110" t="s">
        <v>227</v>
      </c>
      <c r="D818" s="108" t="s">
        <v>4569</v>
      </c>
      <c r="E818" s="108" t="s">
        <v>46</v>
      </c>
      <c r="F818" s="108"/>
      <c r="G818" s="117" t="s">
        <v>46</v>
      </c>
      <c r="H818" s="117" t="s">
        <v>818</v>
      </c>
      <c r="I818" s="117" t="s">
        <v>46</v>
      </c>
      <c r="J818" s="117">
        <v>470</v>
      </c>
      <c r="K818" s="117" t="s">
        <v>46</v>
      </c>
      <c r="L818" s="108" t="s">
        <v>46</v>
      </c>
      <c r="M818" s="108" t="s">
        <v>46</v>
      </c>
      <c r="N818" s="108" t="s">
        <v>46</v>
      </c>
      <c r="O818" s="108" t="s">
        <v>46</v>
      </c>
      <c r="P818" s="108" t="s">
        <v>46</v>
      </c>
      <c r="Q818" s="108" t="s">
        <v>46</v>
      </c>
      <c r="R818" s="108" t="s">
        <v>46</v>
      </c>
      <c r="S818" s="108" t="s">
        <v>46</v>
      </c>
      <c r="T818" s="108" t="s">
        <v>46</v>
      </c>
      <c r="U818" s="108" t="s">
        <v>46</v>
      </c>
      <c r="V818" s="108" t="s">
        <v>46</v>
      </c>
      <c r="W818" s="108" t="s">
        <v>46</v>
      </c>
      <c r="X818" s="108" t="s">
        <v>46</v>
      </c>
      <c r="Y818" s="108" t="s">
        <v>46</v>
      </c>
      <c r="Z818" s="108" t="s">
        <v>46</v>
      </c>
      <c r="AA818" s="108" t="s">
        <v>46</v>
      </c>
      <c r="AB818" s="108" t="s">
        <v>46</v>
      </c>
      <c r="AC818" s="108" t="s">
        <v>46</v>
      </c>
      <c r="AD818" s="108" t="s">
        <v>46</v>
      </c>
      <c r="AE818" s="108" t="s">
        <v>46</v>
      </c>
      <c r="AF818" s="108" t="s">
        <v>46</v>
      </c>
      <c r="AG818" s="108" t="s">
        <v>46</v>
      </c>
    </row>
    <row r="819" spans="1:33">
      <c r="A819" s="108" t="s">
        <v>226</v>
      </c>
      <c r="B819" s="108">
        <v>2018</v>
      </c>
      <c r="C819" s="110" t="s">
        <v>227</v>
      </c>
      <c r="D819" s="108" t="s">
        <v>4569</v>
      </c>
      <c r="E819" s="108" t="s">
        <v>46</v>
      </c>
      <c r="F819" s="108"/>
      <c r="G819" s="117" t="s">
        <v>46</v>
      </c>
      <c r="H819" s="117" t="s">
        <v>819</v>
      </c>
      <c r="I819" s="117" t="s">
        <v>46</v>
      </c>
      <c r="J819" s="117">
        <v>1680</v>
      </c>
      <c r="K819" s="117" t="s">
        <v>46</v>
      </c>
      <c r="L819" s="108" t="s">
        <v>46</v>
      </c>
      <c r="M819" s="108" t="s">
        <v>46</v>
      </c>
      <c r="N819" s="108" t="s">
        <v>46</v>
      </c>
      <c r="O819" s="108" t="s">
        <v>46</v>
      </c>
      <c r="P819" s="108" t="s">
        <v>46</v>
      </c>
      <c r="Q819" s="108" t="s">
        <v>46</v>
      </c>
      <c r="R819" s="108" t="s">
        <v>46</v>
      </c>
      <c r="S819" s="108" t="s">
        <v>46</v>
      </c>
      <c r="T819" s="108" t="s">
        <v>46</v>
      </c>
      <c r="U819" s="108" t="s">
        <v>46</v>
      </c>
      <c r="V819" s="108" t="s">
        <v>46</v>
      </c>
      <c r="W819" s="108" t="s">
        <v>46</v>
      </c>
      <c r="X819" s="108" t="s">
        <v>46</v>
      </c>
      <c r="Y819" s="108" t="s">
        <v>46</v>
      </c>
      <c r="Z819" s="108" t="s">
        <v>46</v>
      </c>
      <c r="AA819" s="108" t="s">
        <v>46</v>
      </c>
      <c r="AB819" s="108" t="s">
        <v>46</v>
      </c>
      <c r="AC819" s="108" t="s">
        <v>46</v>
      </c>
      <c r="AD819" s="108" t="s">
        <v>46</v>
      </c>
      <c r="AE819" s="108" t="s">
        <v>46</v>
      </c>
      <c r="AF819" s="108" t="s">
        <v>46</v>
      </c>
      <c r="AG819" s="108" t="s">
        <v>46</v>
      </c>
    </row>
    <row r="820" spans="1:33">
      <c r="A820" s="108" t="s">
        <v>226</v>
      </c>
      <c r="B820" s="108">
        <v>2018</v>
      </c>
      <c r="C820" s="110" t="s">
        <v>227</v>
      </c>
      <c r="D820" s="108" t="s">
        <v>4569</v>
      </c>
      <c r="E820" s="108" t="s">
        <v>46</v>
      </c>
      <c r="F820" s="108"/>
      <c r="G820" s="117" t="s">
        <v>46</v>
      </c>
      <c r="H820" s="117">
        <v>1</v>
      </c>
      <c r="I820" s="117" t="s">
        <v>46</v>
      </c>
      <c r="J820" s="117">
        <v>1000</v>
      </c>
      <c r="K820" s="117" t="s">
        <v>46</v>
      </c>
      <c r="L820" s="108" t="s">
        <v>46</v>
      </c>
      <c r="M820" s="108" t="s">
        <v>46</v>
      </c>
      <c r="N820" s="108" t="s">
        <v>46</v>
      </c>
      <c r="O820" s="108" t="s">
        <v>46</v>
      </c>
      <c r="P820" s="108" t="s">
        <v>46</v>
      </c>
      <c r="Q820" s="108" t="s">
        <v>46</v>
      </c>
      <c r="R820" s="108" t="s">
        <v>46</v>
      </c>
      <c r="S820" s="108" t="s">
        <v>46</v>
      </c>
      <c r="T820" s="108" t="s">
        <v>46</v>
      </c>
      <c r="U820" s="108" t="s">
        <v>46</v>
      </c>
      <c r="V820" s="108" t="s">
        <v>46</v>
      </c>
      <c r="W820" s="108" t="s">
        <v>46</v>
      </c>
      <c r="X820" s="108" t="s">
        <v>46</v>
      </c>
      <c r="Y820" s="108" t="s">
        <v>46</v>
      </c>
      <c r="Z820" s="108" t="s">
        <v>46</v>
      </c>
      <c r="AA820" s="108" t="s">
        <v>46</v>
      </c>
      <c r="AB820" s="108" t="s">
        <v>46</v>
      </c>
      <c r="AC820" s="108" t="s">
        <v>46</v>
      </c>
      <c r="AD820" s="108" t="s">
        <v>46</v>
      </c>
      <c r="AE820" s="108" t="s">
        <v>46</v>
      </c>
      <c r="AF820" s="108" t="s">
        <v>46</v>
      </c>
      <c r="AG820" s="108" t="s">
        <v>46</v>
      </c>
    </row>
    <row r="821" spans="1:33">
      <c r="A821" s="108" t="s">
        <v>226</v>
      </c>
      <c r="B821" s="108">
        <v>2018</v>
      </c>
      <c r="C821" s="110" t="s">
        <v>227</v>
      </c>
      <c r="D821" s="108" t="s">
        <v>4569</v>
      </c>
      <c r="E821" s="108" t="s">
        <v>46</v>
      </c>
      <c r="F821" s="108"/>
      <c r="G821" s="117" t="s">
        <v>46</v>
      </c>
      <c r="H821" s="117" t="s">
        <v>820</v>
      </c>
      <c r="I821" s="117" t="s">
        <v>46</v>
      </c>
      <c r="J821" s="117">
        <v>690</v>
      </c>
      <c r="K821" s="117" t="s">
        <v>46</v>
      </c>
      <c r="L821" s="108" t="s">
        <v>46</v>
      </c>
      <c r="M821" s="108" t="s">
        <v>46</v>
      </c>
      <c r="N821" s="108" t="s">
        <v>46</v>
      </c>
      <c r="O821" s="108" t="s">
        <v>46</v>
      </c>
      <c r="P821" s="108" t="s">
        <v>46</v>
      </c>
      <c r="Q821" s="108" t="s">
        <v>46</v>
      </c>
      <c r="R821" s="108" t="s">
        <v>46</v>
      </c>
      <c r="S821" s="108" t="s">
        <v>46</v>
      </c>
      <c r="T821" s="108" t="s">
        <v>46</v>
      </c>
      <c r="U821" s="108" t="s">
        <v>46</v>
      </c>
      <c r="V821" s="108" t="s">
        <v>46</v>
      </c>
      <c r="W821" s="108" t="s">
        <v>46</v>
      </c>
      <c r="X821" s="108" t="s">
        <v>46</v>
      </c>
      <c r="Y821" s="108" t="s">
        <v>46</v>
      </c>
      <c r="Z821" s="108" t="s">
        <v>46</v>
      </c>
      <c r="AA821" s="108" t="s">
        <v>46</v>
      </c>
      <c r="AB821" s="108" t="s">
        <v>46</v>
      </c>
      <c r="AC821" s="108" t="s">
        <v>46</v>
      </c>
      <c r="AD821" s="108" t="s">
        <v>46</v>
      </c>
      <c r="AE821" s="108" t="s">
        <v>46</v>
      </c>
      <c r="AF821" s="108" t="s">
        <v>46</v>
      </c>
      <c r="AG821" s="108" t="s">
        <v>46</v>
      </c>
    </row>
    <row r="822" spans="1:33">
      <c r="A822" s="108" t="s">
        <v>226</v>
      </c>
      <c r="B822" s="108">
        <v>2018</v>
      </c>
      <c r="C822" s="110" t="s">
        <v>227</v>
      </c>
      <c r="D822" s="108" t="s">
        <v>4569</v>
      </c>
      <c r="E822" s="108" t="s">
        <v>46</v>
      </c>
      <c r="F822" s="108"/>
      <c r="G822" s="117" t="s">
        <v>46</v>
      </c>
      <c r="H822" s="117" t="s">
        <v>821</v>
      </c>
      <c r="I822" s="117" t="s">
        <v>46</v>
      </c>
      <c r="J822" s="117">
        <v>710</v>
      </c>
      <c r="K822" s="117" t="s">
        <v>46</v>
      </c>
      <c r="L822" s="108" t="s">
        <v>46</v>
      </c>
      <c r="M822" s="108" t="s">
        <v>46</v>
      </c>
      <c r="N822" s="108" t="s">
        <v>46</v>
      </c>
      <c r="O822" s="108" t="s">
        <v>46</v>
      </c>
      <c r="P822" s="108" t="s">
        <v>46</v>
      </c>
      <c r="Q822" s="108" t="s">
        <v>46</v>
      </c>
      <c r="R822" s="108" t="s">
        <v>46</v>
      </c>
      <c r="S822" s="108" t="s">
        <v>46</v>
      </c>
      <c r="T822" s="108" t="s">
        <v>46</v>
      </c>
      <c r="U822" s="108" t="s">
        <v>46</v>
      </c>
      <c r="V822" s="108" t="s">
        <v>46</v>
      </c>
      <c r="W822" s="108" t="s">
        <v>46</v>
      </c>
      <c r="X822" s="108" t="s">
        <v>46</v>
      </c>
      <c r="Y822" s="108" t="s">
        <v>46</v>
      </c>
      <c r="Z822" s="108" t="s">
        <v>46</v>
      </c>
      <c r="AA822" s="108" t="s">
        <v>46</v>
      </c>
      <c r="AB822" s="108" t="s">
        <v>46</v>
      </c>
      <c r="AC822" s="108" t="s">
        <v>46</v>
      </c>
      <c r="AD822" s="108" t="s">
        <v>46</v>
      </c>
      <c r="AE822" s="108" t="s">
        <v>46</v>
      </c>
      <c r="AF822" s="108" t="s">
        <v>46</v>
      </c>
      <c r="AG822" s="108" t="s">
        <v>46</v>
      </c>
    </row>
    <row r="823" spans="1:33">
      <c r="A823" s="108" t="s">
        <v>226</v>
      </c>
      <c r="B823" s="108">
        <v>2018</v>
      </c>
      <c r="C823" s="110" t="s">
        <v>227</v>
      </c>
      <c r="D823" s="108" t="s">
        <v>4569</v>
      </c>
      <c r="E823" s="108" t="s">
        <v>46</v>
      </c>
      <c r="F823" s="108"/>
      <c r="G823" s="117" t="s">
        <v>46</v>
      </c>
      <c r="H823" s="117" t="s">
        <v>822</v>
      </c>
      <c r="I823" s="117" t="s">
        <v>46</v>
      </c>
      <c r="J823" s="117">
        <v>1150</v>
      </c>
      <c r="K823" s="117" t="s">
        <v>46</v>
      </c>
      <c r="L823" s="108" t="s">
        <v>46</v>
      </c>
      <c r="M823" s="108" t="s">
        <v>46</v>
      </c>
      <c r="N823" s="108" t="s">
        <v>46</v>
      </c>
      <c r="O823" s="108" t="s">
        <v>46</v>
      </c>
      <c r="P823" s="108" t="s">
        <v>46</v>
      </c>
      <c r="Q823" s="108" t="s">
        <v>46</v>
      </c>
      <c r="R823" s="108" t="s">
        <v>46</v>
      </c>
      <c r="S823" s="108" t="s">
        <v>46</v>
      </c>
      <c r="T823" s="108" t="s">
        <v>46</v>
      </c>
      <c r="U823" s="108" t="s">
        <v>46</v>
      </c>
      <c r="V823" s="108" t="s">
        <v>46</v>
      </c>
      <c r="W823" s="108" t="s">
        <v>46</v>
      </c>
      <c r="X823" s="108" t="s">
        <v>46</v>
      </c>
      <c r="Y823" s="108" t="s">
        <v>46</v>
      </c>
      <c r="Z823" s="108" t="s">
        <v>46</v>
      </c>
      <c r="AA823" s="108" t="s">
        <v>46</v>
      </c>
      <c r="AB823" s="108" t="s">
        <v>46</v>
      </c>
      <c r="AC823" s="108" t="s">
        <v>46</v>
      </c>
      <c r="AD823" s="108" t="s">
        <v>46</v>
      </c>
      <c r="AE823" s="108" t="s">
        <v>46</v>
      </c>
      <c r="AF823" s="108" t="s">
        <v>46</v>
      </c>
      <c r="AG823" s="108" t="s">
        <v>46</v>
      </c>
    </row>
    <row r="824" spans="1:33">
      <c r="A824" s="109" t="s">
        <v>280</v>
      </c>
      <c r="B824" s="109">
        <v>1974</v>
      </c>
      <c r="C824" s="115" t="s">
        <v>281</v>
      </c>
      <c r="D824" s="108" t="s">
        <v>4569</v>
      </c>
      <c r="E824" s="109" t="s">
        <v>63</v>
      </c>
      <c r="G824" s="117" t="s">
        <v>46</v>
      </c>
      <c r="H824" s="117" t="s">
        <v>46</v>
      </c>
      <c r="I824" s="117" t="s">
        <v>46</v>
      </c>
      <c r="J824" s="117" t="s">
        <v>46</v>
      </c>
      <c r="K824" s="117" t="s">
        <v>46</v>
      </c>
      <c r="L824" s="108" t="s">
        <v>46</v>
      </c>
      <c r="M824" s="108" t="s">
        <v>46</v>
      </c>
      <c r="N824" s="108" t="s">
        <v>46</v>
      </c>
      <c r="O824" s="109">
        <v>1</v>
      </c>
      <c r="P824" s="108" t="s">
        <v>46</v>
      </c>
      <c r="Q824" s="108" t="s">
        <v>46</v>
      </c>
      <c r="R824" s="108" t="s">
        <v>46</v>
      </c>
      <c r="S824" s="108" t="s">
        <v>46</v>
      </c>
      <c r="T824" s="108" t="s">
        <v>46</v>
      </c>
      <c r="U824" s="109">
        <v>1</v>
      </c>
      <c r="V824" s="108" t="s">
        <v>46</v>
      </c>
      <c r="W824" s="108" t="s">
        <v>46</v>
      </c>
      <c r="X824" s="108" t="s">
        <v>46</v>
      </c>
      <c r="Y824" s="108" t="s">
        <v>46</v>
      </c>
      <c r="Z824" s="108" t="s">
        <v>46</v>
      </c>
      <c r="AA824" s="108" t="s">
        <v>46</v>
      </c>
      <c r="AB824" s="108" t="s">
        <v>46</v>
      </c>
      <c r="AC824" s="108" t="s">
        <v>46</v>
      </c>
      <c r="AD824" s="108" t="s">
        <v>46</v>
      </c>
      <c r="AE824" s="108" t="s">
        <v>46</v>
      </c>
      <c r="AF824" s="108" t="s">
        <v>46</v>
      </c>
      <c r="AG824" s="108" t="s">
        <v>46</v>
      </c>
    </row>
    <row r="825" spans="1:33">
      <c r="A825" s="109" t="s">
        <v>211</v>
      </c>
      <c r="B825" s="109">
        <v>2005</v>
      </c>
      <c r="C825" s="110" t="s">
        <v>212</v>
      </c>
      <c r="D825" s="108" t="s">
        <v>4569</v>
      </c>
      <c r="E825" s="109" t="s">
        <v>63</v>
      </c>
      <c r="G825" s="117" t="s">
        <v>46</v>
      </c>
      <c r="H825" s="117" t="s">
        <v>46</v>
      </c>
      <c r="I825" s="117" t="s">
        <v>46</v>
      </c>
      <c r="J825" s="117" t="s">
        <v>46</v>
      </c>
      <c r="K825" s="117" t="s">
        <v>46</v>
      </c>
      <c r="L825" s="108" t="s">
        <v>46</v>
      </c>
      <c r="M825" s="108" t="s">
        <v>46</v>
      </c>
      <c r="N825" s="108" t="s">
        <v>46</v>
      </c>
      <c r="O825" s="109">
        <v>50</v>
      </c>
      <c r="P825" s="108" t="s">
        <v>46</v>
      </c>
      <c r="Q825" s="108" t="s">
        <v>46</v>
      </c>
      <c r="R825" s="108" t="s">
        <v>46</v>
      </c>
      <c r="S825" s="108" t="s">
        <v>46</v>
      </c>
      <c r="T825" s="108" t="s">
        <v>46</v>
      </c>
      <c r="U825" s="109">
        <v>50</v>
      </c>
      <c r="V825" s="108" t="s">
        <v>46</v>
      </c>
      <c r="W825" s="108" t="s">
        <v>46</v>
      </c>
      <c r="X825" s="108" t="s">
        <v>46</v>
      </c>
      <c r="Y825" s="108" t="s">
        <v>46</v>
      </c>
      <c r="Z825" s="108" t="s">
        <v>46</v>
      </c>
      <c r="AA825" s="108" t="s">
        <v>46</v>
      </c>
      <c r="AB825" s="108" t="s">
        <v>46</v>
      </c>
      <c r="AC825" s="108" t="s">
        <v>46</v>
      </c>
      <c r="AD825" s="108" t="s">
        <v>46</v>
      </c>
      <c r="AE825" s="108" t="s">
        <v>46</v>
      </c>
      <c r="AF825" s="108" t="s">
        <v>46</v>
      </c>
      <c r="AG825" s="108" t="s">
        <v>46</v>
      </c>
    </row>
    <row r="826" spans="1:33">
      <c r="A826" s="109" t="s">
        <v>57</v>
      </c>
      <c r="B826" s="109">
        <v>1986</v>
      </c>
      <c r="C826" s="110" t="s">
        <v>58</v>
      </c>
      <c r="D826" s="108" t="s">
        <v>4569</v>
      </c>
      <c r="E826" s="109" t="s">
        <v>63</v>
      </c>
      <c r="G826" s="117" t="s">
        <v>46</v>
      </c>
      <c r="H826" s="117" t="s">
        <v>46</v>
      </c>
      <c r="I826" s="117" t="s">
        <v>46</v>
      </c>
      <c r="J826" s="117" t="s">
        <v>46</v>
      </c>
      <c r="K826" s="117" t="s">
        <v>46</v>
      </c>
      <c r="L826" s="108" t="s">
        <v>46</v>
      </c>
      <c r="M826" s="108" t="s">
        <v>46</v>
      </c>
      <c r="N826" s="109">
        <v>4</v>
      </c>
      <c r="O826" s="108" t="s">
        <v>46</v>
      </c>
      <c r="P826" s="108" t="s">
        <v>46</v>
      </c>
      <c r="Q826" s="108" t="s">
        <v>46</v>
      </c>
      <c r="R826" s="108" t="s">
        <v>46</v>
      </c>
      <c r="S826" s="109">
        <v>4</v>
      </c>
      <c r="T826" s="108" t="s">
        <v>46</v>
      </c>
      <c r="U826" s="108" t="s">
        <v>46</v>
      </c>
      <c r="V826" s="108" t="s">
        <v>46</v>
      </c>
      <c r="W826" s="108" t="s">
        <v>46</v>
      </c>
      <c r="X826" s="108" t="s">
        <v>46</v>
      </c>
      <c r="Y826" s="108" t="s">
        <v>46</v>
      </c>
      <c r="Z826" s="108" t="s">
        <v>46</v>
      </c>
      <c r="AA826" s="108" t="s">
        <v>46</v>
      </c>
      <c r="AB826" s="108" t="s">
        <v>46</v>
      </c>
      <c r="AC826" s="108" t="s">
        <v>46</v>
      </c>
      <c r="AD826" s="108" t="s">
        <v>46</v>
      </c>
      <c r="AE826" s="108" t="s">
        <v>46</v>
      </c>
      <c r="AF826" s="108" t="s">
        <v>46</v>
      </c>
      <c r="AG826" s="108" t="s">
        <v>46</v>
      </c>
    </row>
    <row r="827" spans="1:33">
      <c r="A827" s="108" t="s">
        <v>291</v>
      </c>
      <c r="B827" s="108">
        <v>1983</v>
      </c>
      <c r="C827" s="110" t="s">
        <v>292</v>
      </c>
      <c r="D827" s="108" t="s">
        <v>4569</v>
      </c>
      <c r="E827" s="108" t="s">
        <v>221</v>
      </c>
      <c r="F827" s="108"/>
      <c r="G827" s="117" t="s">
        <v>46</v>
      </c>
      <c r="H827" s="117" t="s">
        <v>46</v>
      </c>
      <c r="I827" s="117" t="s">
        <v>46</v>
      </c>
      <c r="J827" s="117" t="s">
        <v>46</v>
      </c>
      <c r="K827" s="117" t="s">
        <v>46</v>
      </c>
      <c r="L827" s="108" t="s">
        <v>46</v>
      </c>
      <c r="M827" s="108" t="s">
        <v>46</v>
      </c>
      <c r="N827" s="108">
        <v>23</v>
      </c>
      <c r="O827" s="108" t="s">
        <v>46</v>
      </c>
      <c r="P827" s="108" t="s">
        <v>46</v>
      </c>
      <c r="Q827" s="108" t="s">
        <v>46</v>
      </c>
      <c r="R827" s="108" t="s">
        <v>46</v>
      </c>
      <c r="S827" s="108">
        <v>23</v>
      </c>
      <c r="T827" s="108" t="s">
        <v>46</v>
      </c>
      <c r="U827" s="108" t="s">
        <v>46</v>
      </c>
      <c r="V827" s="108" t="s">
        <v>46</v>
      </c>
      <c r="W827" s="108" t="s">
        <v>46</v>
      </c>
      <c r="X827" s="108" t="s">
        <v>46</v>
      </c>
      <c r="Y827" s="108" t="s">
        <v>46</v>
      </c>
      <c r="Z827" s="108" t="s">
        <v>46</v>
      </c>
      <c r="AA827" s="108" t="s">
        <v>46</v>
      </c>
      <c r="AB827" s="108" t="s">
        <v>46</v>
      </c>
      <c r="AC827" s="108" t="s">
        <v>46</v>
      </c>
      <c r="AD827" s="108" t="s">
        <v>46</v>
      </c>
      <c r="AE827" s="108" t="s">
        <v>46</v>
      </c>
      <c r="AF827" s="108" t="s">
        <v>46</v>
      </c>
      <c r="AG827" s="108" t="s">
        <v>46</v>
      </c>
    </row>
    <row r="828" spans="1:33">
      <c r="A828" s="109" t="s">
        <v>241</v>
      </c>
      <c r="B828" s="109">
        <v>2013</v>
      </c>
      <c r="C828" s="110" t="s">
        <v>242</v>
      </c>
      <c r="D828" s="108" t="s">
        <v>4569</v>
      </c>
      <c r="E828" s="109" t="s">
        <v>63</v>
      </c>
      <c r="G828" s="117" t="s">
        <v>46</v>
      </c>
      <c r="H828" s="117" t="s">
        <v>46</v>
      </c>
      <c r="I828" s="117" t="s">
        <v>46</v>
      </c>
      <c r="J828" s="117" t="s">
        <v>46</v>
      </c>
      <c r="K828" s="117" t="s">
        <v>46</v>
      </c>
      <c r="L828" s="108" t="s">
        <v>46</v>
      </c>
      <c r="M828" s="108" t="s">
        <v>46</v>
      </c>
      <c r="N828" s="109">
        <v>0</v>
      </c>
      <c r="O828" s="108" t="s">
        <v>46</v>
      </c>
      <c r="P828" s="108" t="s">
        <v>46</v>
      </c>
      <c r="Q828" s="108" t="s">
        <v>46</v>
      </c>
      <c r="R828" s="108" t="s">
        <v>46</v>
      </c>
      <c r="S828" s="109">
        <v>0</v>
      </c>
      <c r="T828" s="108" t="s">
        <v>46</v>
      </c>
      <c r="U828" s="108" t="s">
        <v>46</v>
      </c>
      <c r="V828" s="108" t="s">
        <v>46</v>
      </c>
      <c r="W828" s="108" t="s">
        <v>46</v>
      </c>
      <c r="X828" s="108" t="s">
        <v>46</v>
      </c>
      <c r="Y828" s="108" t="s">
        <v>46</v>
      </c>
      <c r="Z828" s="108" t="s">
        <v>46</v>
      </c>
      <c r="AA828" s="108" t="s">
        <v>46</v>
      </c>
      <c r="AB828" s="108" t="s">
        <v>46</v>
      </c>
      <c r="AC828" s="108" t="s">
        <v>46</v>
      </c>
      <c r="AD828" s="108" t="s">
        <v>46</v>
      </c>
      <c r="AE828" s="108" t="s">
        <v>46</v>
      </c>
      <c r="AF828" s="108" t="s">
        <v>46</v>
      </c>
      <c r="AG828" s="108" t="s">
        <v>46</v>
      </c>
    </row>
    <row r="829" spans="1:33">
      <c r="A829" s="109" t="s">
        <v>293</v>
      </c>
      <c r="B829" s="109">
        <v>1974</v>
      </c>
      <c r="C829" s="115" t="s">
        <v>281</v>
      </c>
      <c r="D829" s="108" t="s">
        <v>4569</v>
      </c>
      <c r="E829" s="109" t="s">
        <v>63</v>
      </c>
      <c r="G829" s="117" t="s">
        <v>46</v>
      </c>
      <c r="H829" s="117" t="s">
        <v>46</v>
      </c>
      <c r="I829" s="117" t="s">
        <v>46</v>
      </c>
      <c r="J829" s="117" t="s">
        <v>46</v>
      </c>
      <c r="K829" s="117" t="s">
        <v>46</v>
      </c>
      <c r="L829" s="108" t="s">
        <v>46</v>
      </c>
      <c r="M829" s="108" t="s">
        <v>46</v>
      </c>
      <c r="N829" s="109">
        <v>17</v>
      </c>
      <c r="O829" s="108" t="s">
        <v>46</v>
      </c>
      <c r="P829" s="108" t="s">
        <v>46</v>
      </c>
      <c r="Q829" s="108" t="s">
        <v>46</v>
      </c>
      <c r="R829" s="108" t="s">
        <v>46</v>
      </c>
      <c r="S829" s="109">
        <v>17</v>
      </c>
      <c r="T829" s="108" t="s">
        <v>46</v>
      </c>
      <c r="U829" s="108" t="s">
        <v>46</v>
      </c>
      <c r="V829" s="108" t="s">
        <v>46</v>
      </c>
      <c r="W829" s="108" t="s">
        <v>46</v>
      </c>
      <c r="X829" s="108" t="s">
        <v>46</v>
      </c>
      <c r="Y829" s="108" t="s">
        <v>46</v>
      </c>
      <c r="Z829" s="108" t="s">
        <v>46</v>
      </c>
      <c r="AA829" s="108" t="s">
        <v>46</v>
      </c>
      <c r="AB829" s="108" t="s">
        <v>46</v>
      </c>
      <c r="AC829" s="108" t="s">
        <v>46</v>
      </c>
      <c r="AD829" s="108" t="s">
        <v>46</v>
      </c>
      <c r="AE829" s="108" t="s">
        <v>46</v>
      </c>
      <c r="AF829" s="108" t="s">
        <v>46</v>
      </c>
      <c r="AG829" s="108" t="s">
        <v>46</v>
      </c>
    </row>
    <row r="830" spans="1:33">
      <c r="A830" s="109" t="s">
        <v>330</v>
      </c>
      <c r="B830" s="109">
        <v>2018</v>
      </c>
      <c r="C830" s="110" t="s">
        <v>216</v>
      </c>
      <c r="D830" s="108" t="s">
        <v>4569</v>
      </c>
      <c r="E830" s="109" t="s">
        <v>63</v>
      </c>
      <c r="G830" s="117" t="s">
        <v>46</v>
      </c>
      <c r="H830" s="117" t="s">
        <v>46</v>
      </c>
      <c r="I830" s="117" t="s">
        <v>46</v>
      </c>
      <c r="J830" s="117" t="s">
        <v>46</v>
      </c>
      <c r="K830" s="117" t="s">
        <v>46</v>
      </c>
      <c r="L830" s="108" t="s">
        <v>46</v>
      </c>
      <c r="M830" s="108" t="s">
        <v>46</v>
      </c>
      <c r="N830" s="108" t="s">
        <v>46</v>
      </c>
      <c r="O830" s="109">
        <v>50.1</v>
      </c>
      <c r="P830" s="108" t="s">
        <v>46</v>
      </c>
      <c r="Q830" s="108" t="s">
        <v>46</v>
      </c>
      <c r="R830" s="108" t="s">
        <v>46</v>
      </c>
      <c r="S830" s="108" t="s">
        <v>46</v>
      </c>
      <c r="T830" s="108" t="s">
        <v>46</v>
      </c>
      <c r="U830" s="109">
        <v>50.1</v>
      </c>
      <c r="V830" s="108" t="s">
        <v>46</v>
      </c>
      <c r="W830" s="108" t="s">
        <v>46</v>
      </c>
      <c r="X830" s="108" t="s">
        <v>46</v>
      </c>
      <c r="Y830" s="108" t="s">
        <v>46</v>
      </c>
      <c r="Z830" s="108" t="s">
        <v>46</v>
      </c>
      <c r="AA830" s="108" t="s">
        <v>46</v>
      </c>
      <c r="AB830" s="108" t="s">
        <v>46</v>
      </c>
      <c r="AC830" s="108" t="s">
        <v>46</v>
      </c>
      <c r="AD830" s="108" t="s">
        <v>46</v>
      </c>
      <c r="AE830" s="108" t="s">
        <v>46</v>
      </c>
      <c r="AF830" s="108" t="s">
        <v>46</v>
      </c>
      <c r="AG830" s="108" t="s">
        <v>46</v>
      </c>
    </row>
    <row r="831" spans="1:33">
      <c r="A831" s="108" t="s">
        <v>263</v>
      </c>
      <c r="B831" s="108">
        <v>1988</v>
      </c>
      <c r="C831" s="110" t="s">
        <v>264</v>
      </c>
      <c r="D831" s="108" t="s">
        <v>4569</v>
      </c>
      <c r="E831" s="108" t="s">
        <v>46</v>
      </c>
      <c r="F831" s="108"/>
      <c r="G831" s="117" t="s">
        <v>46</v>
      </c>
      <c r="H831" s="117" t="s">
        <v>823</v>
      </c>
      <c r="I831" s="117">
        <v>1661</v>
      </c>
      <c r="J831" s="117" t="s">
        <v>46</v>
      </c>
      <c r="K831" s="117">
        <v>15</v>
      </c>
      <c r="L831" s="108" t="s">
        <v>46</v>
      </c>
      <c r="M831" s="108" t="s">
        <v>46</v>
      </c>
      <c r="N831" s="108" t="s">
        <v>46</v>
      </c>
      <c r="O831" s="108" t="s">
        <v>46</v>
      </c>
      <c r="P831" s="108" t="s">
        <v>46</v>
      </c>
      <c r="Q831" s="108" t="s">
        <v>46</v>
      </c>
      <c r="R831" s="108" t="s">
        <v>46</v>
      </c>
      <c r="S831" s="108" t="s">
        <v>46</v>
      </c>
      <c r="T831" s="108" t="s">
        <v>46</v>
      </c>
      <c r="U831" s="108" t="s">
        <v>46</v>
      </c>
      <c r="V831" s="108" t="s">
        <v>46</v>
      </c>
      <c r="W831" s="108" t="s">
        <v>46</v>
      </c>
      <c r="X831" s="108" t="s">
        <v>46</v>
      </c>
      <c r="Y831" s="108" t="s">
        <v>46</v>
      </c>
      <c r="Z831" s="108" t="s">
        <v>46</v>
      </c>
      <c r="AA831" s="108" t="s">
        <v>46</v>
      </c>
      <c r="AB831" s="108" t="s">
        <v>46</v>
      </c>
      <c r="AC831" s="108" t="s">
        <v>46</v>
      </c>
      <c r="AD831" s="108" t="s">
        <v>46</v>
      </c>
      <c r="AE831" s="108" t="s">
        <v>46</v>
      </c>
      <c r="AF831" s="108" t="s">
        <v>46</v>
      </c>
      <c r="AG831" s="108" t="s">
        <v>46</v>
      </c>
    </row>
    <row r="832" spans="1:33">
      <c r="A832" s="108" t="s">
        <v>263</v>
      </c>
      <c r="B832" s="108">
        <v>1988</v>
      </c>
      <c r="C832" s="110" t="s">
        <v>264</v>
      </c>
      <c r="D832" s="108" t="s">
        <v>4569</v>
      </c>
      <c r="E832" s="108" t="s">
        <v>46</v>
      </c>
      <c r="F832" s="108"/>
      <c r="G832" s="117" t="s">
        <v>46</v>
      </c>
      <c r="H832" s="117" t="s">
        <v>824</v>
      </c>
      <c r="I832" s="117">
        <v>405</v>
      </c>
      <c r="J832" s="117" t="s">
        <v>46</v>
      </c>
      <c r="K832" s="117">
        <v>48</v>
      </c>
      <c r="L832" s="108" t="s">
        <v>46</v>
      </c>
      <c r="M832" s="108" t="s">
        <v>46</v>
      </c>
      <c r="N832" s="108" t="s">
        <v>46</v>
      </c>
      <c r="O832" s="108" t="s">
        <v>46</v>
      </c>
      <c r="P832" s="108" t="s">
        <v>46</v>
      </c>
      <c r="Q832" s="108" t="s">
        <v>46</v>
      </c>
      <c r="R832" s="108" t="s">
        <v>46</v>
      </c>
      <c r="S832" s="108" t="s">
        <v>46</v>
      </c>
      <c r="T832" s="108" t="s">
        <v>46</v>
      </c>
      <c r="U832" s="108" t="s">
        <v>46</v>
      </c>
      <c r="V832" s="108" t="s">
        <v>46</v>
      </c>
      <c r="W832" s="108" t="s">
        <v>46</v>
      </c>
      <c r="X832" s="108" t="s">
        <v>46</v>
      </c>
      <c r="Y832" s="108" t="s">
        <v>46</v>
      </c>
      <c r="Z832" s="108" t="s">
        <v>46</v>
      </c>
      <c r="AA832" s="108" t="s">
        <v>46</v>
      </c>
      <c r="AB832" s="108" t="s">
        <v>46</v>
      </c>
      <c r="AC832" s="108" t="s">
        <v>46</v>
      </c>
      <c r="AD832" s="108" t="s">
        <v>46</v>
      </c>
      <c r="AE832" s="108" t="s">
        <v>46</v>
      </c>
      <c r="AF832" s="108" t="s">
        <v>46</v>
      </c>
      <c r="AG832" s="108" t="s">
        <v>46</v>
      </c>
    </row>
    <row r="833" spans="1:42">
      <c r="A833" s="108" t="s">
        <v>263</v>
      </c>
      <c r="B833" s="108">
        <v>1988</v>
      </c>
      <c r="C833" s="110" t="s">
        <v>264</v>
      </c>
      <c r="D833" s="108" t="s">
        <v>4569</v>
      </c>
      <c r="E833" s="108" t="s">
        <v>46</v>
      </c>
      <c r="F833" s="108"/>
      <c r="G833" s="117" t="s">
        <v>46</v>
      </c>
      <c r="H833" s="117" t="s">
        <v>825</v>
      </c>
      <c r="I833" s="117">
        <v>444</v>
      </c>
      <c r="J833" s="117" t="s">
        <v>46</v>
      </c>
      <c r="K833" s="117" t="s">
        <v>826</v>
      </c>
      <c r="L833" s="108" t="s">
        <v>46</v>
      </c>
      <c r="M833" s="108" t="s">
        <v>46</v>
      </c>
      <c r="N833" s="108" t="s">
        <v>46</v>
      </c>
      <c r="O833" s="108" t="s">
        <v>46</v>
      </c>
      <c r="P833" s="108" t="s">
        <v>46</v>
      </c>
      <c r="Q833" s="108" t="s">
        <v>46</v>
      </c>
      <c r="R833" s="108" t="s">
        <v>46</v>
      </c>
      <c r="S833" s="108" t="s">
        <v>46</v>
      </c>
      <c r="T833" s="108" t="s">
        <v>46</v>
      </c>
      <c r="U833" s="108" t="s">
        <v>46</v>
      </c>
      <c r="V833" s="108" t="s">
        <v>46</v>
      </c>
      <c r="W833" s="108" t="s">
        <v>46</v>
      </c>
      <c r="X833" s="108" t="s">
        <v>46</v>
      </c>
      <c r="Y833" s="108" t="s">
        <v>46</v>
      </c>
      <c r="Z833" s="108" t="s">
        <v>46</v>
      </c>
      <c r="AA833" s="108" t="s">
        <v>46</v>
      </c>
      <c r="AB833" s="108" t="s">
        <v>46</v>
      </c>
      <c r="AC833" s="108" t="s">
        <v>46</v>
      </c>
      <c r="AD833" s="108" t="s">
        <v>46</v>
      </c>
      <c r="AE833" s="108" t="s">
        <v>46</v>
      </c>
      <c r="AF833" s="108" t="s">
        <v>46</v>
      </c>
      <c r="AG833" s="108" t="s">
        <v>46</v>
      </c>
    </row>
    <row r="834" spans="1:42">
      <c r="A834" s="108" t="s">
        <v>332</v>
      </c>
      <c r="B834" s="108">
        <v>2018</v>
      </c>
      <c r="C834" s="108" t="s">
        <v>333</v>
      </c>
      <c r="D834" s="108" t="s">
        <v>4569</v>
      </c>
      <c r="E834" s="108" t="s">
        <v>60</v>
      </c>
      <c r="F834" s="108"/>
      <c r="G834" s="117" t="s">
        <v>46</v>
      </c>
      <c r="H834" s="117" t="s">
        <v>334</v>
      </c>
      <c r="I834" s="117" t="s">
        <v>46</v>
      </c>
      <c r="J834" s="117" t="s">
        <v>46</v>
      </c>
      <c r="K834" s="117" t="s">
        <v>46</v>
      </c>
      <c r="L834" s="108" t="s">
        <v>46</v>
      </c>
      <c r="M834" s="108" t="s">
        <v>46</v>
      </c>
      <c r="N834" s="108" t="s">
        <v>46</v>
      </c>
      <c r="O834" s="108" t="s">
        <v>827</v>
      </c>
      <c r="P834" s="108" t="s">
        <v>46</v>
      </c>
      <c r="Q834" s="108" t="s">
        <v>46</v>
      </c>
      <c r="R834" s="108" t="s">
        <v>46</v>
      </c>
      <c r="S834" s="108" t="s">
        <v>46</v>
      </c>
      <c r="T834" s="108" t="s">
        <v>46</v>
      </c>
      <c r="U834" s="108" t="s">
        <v>827</v>
      </c>
      <c r="V834" s="108" t="s">
        <v>46</v>
      </c>
      <c r="W834" s="108" t="s">
        <v>46</v>
      </c>
      <c r="X834" s="108" t="s">
        <v>46</v>
      </c>
      <c r="Y834" s="108" t="s">
        <v>46</v>
      </c>
      <c r="Z834" s="108" t="s">
        <v>46</v>
      </c>
      <c r="AA834" s="108" t="s">
        <v>46</v>
      </c>
      <c r="AB834" s="108" t="s">
        <v>46</v>
      </c>
      <c r="AC834" s="108" t="s">
        <v>46</v>
      </c>
      <c r="AD834" s="108" t="s">
        <v>46</v>
      </c>
      <c r="AE834" s="108" t="s">
        <v>46</v>
      </c>
      <c r="AF834" s="108" t="s">
        <v>46</v>
      </c>
      <c r="AG834" s="108" t="s">
        <v>46</v>
      </c>
    </row>
    <row r="835" spans="1:42">
      <c r="A835" s="108" t="s">
        <v>348</v>
      </c>
      <c r="B835" s="108">
        <v>2013</v>
      </c>
      <c r="C835" s="110" t="s">
        <v>349</v>
      </c>
      <c r="D835" s="108" t="s">
        <v>4569</v>
      </c>
      <c r="E835" s="109" t="s">
        <v>46</v>
      </c>
      <c r="G835" s="117" t="s">
        <v>46</v>
      </c>
      <c r="H835" s="117" t="s">
        <v>46</v>
      </c>
      <c r="I835" s="117" t="s">
        <v>46</v>
      </c>
      <c r="J835" s="117" t="s">
        <v>46</v>
      </c>
      <c r="K835" s="117" t="s">
        <v>46</v>
      </c>
      <c r="L835" s="108" t="s">
        <v>46</v>
      </c>
      <c r="M835" s="108" t="s">
        <v>46</v>
      </c>
      <c r="N835" s="108" t="s">
        <v>46</v>
      </c>
      <c r="O835" s="108" t="s">
        <v>46</v>
      </c>
      <c r="P835" s="108" t="s">
        <v>46</v>
      </c>
      <c r="Q835" s="108" t="s">
        <v>46</v>
      </c>
      <c r="R835" s="108" t="s">
        <v>46</v>
      </c>
      <c r="S835" s="108" t="s">
        <v>46</v>
      </c>
      <c r="T835" s="108" t="s">
        <v>46</v>
      </c>
      <c r="U835" s="108" t="s">
        <v>46</v>
      </c>
      <c r="V835" s="108" t="s">
        <v>46</v>
      </c>
      <c r="W835" s="108" t="s">
        <v>46</v>
      </c>
      <c r="X835" s="108" t="s">
        <v>46</v>
      </c>
      <c r="Y835" s="108" t="s">
        <v>46</v>
      </c>
      <c r="Z835" s="108" t="s">
        <v>46</v>
      </c>
      <c r="AA835" s="108" t="s">
        <v>46</v>
      </c>
      <c r="AB835" s="108" t="s">
        <v>46</v>
      </c>
      <c r="AC835" s="108">
        <v>95</v>
      </c>
      <c r="AD835" s="108" t="s">
        <v>46</v>
      </c>
      <c r="AE835" s="108" t="s">
        <v>46</v>
      </c>
      <c r="AF835" s="108" t="s">
        <v>46</v>
      </c>
      <c r="AG835" s="108" t="s">
        <v>46</v>
      </c>
    </row>
    <row r="836" spans="1:42">
      <c r="A836" s="108" t="s">
        <v>306</v>
      </c>
      <c r="B836" s="108">
        <v>2020</v>
      </c>
      <c r="C836" s="110" t="s">
        <v>307</v>
      </c>
      <c r="D836" s="108" t="s">
        <v>4569</v>
      </c>
      <c r="E836" s="108" t="s">
        <v>46</v>
      </c>
      <c r="F836" s="108"/>
      <c r="G836" s="117" t="s">
        <v>46</v>
      </c>
      <c r="H836" s="117" t="s">
        <v>46</v>
      </c>
      <c r="I836" s="117" t="s">
        <v>46</v>
      </c>
      <c r="J836" s="117" t="s">
        <v>46</v>
      </c>
      <c r="K836" s="117" t="s">
        <v>46</v>
      </c>
      <c r="L836" s="108" t="s">
        <v>46</v>
      </c>
      <c r="M836" s="108" t="s">
        <v>46</v>
      </c>
      <c r="N836" s="108" t="s">
        <v>46</v>
      </c>
      <c r="O836" s="108" t="s">
        <v>46</v>
      </c>
      <c r="P836" s="108" t="s">
        <v>46</v>
      </c>
      <c r="Q836" s="108" t="s">
        <v>46</v>
      </c>
      <c r="R836" s="108" t="s">
        <v>46</v>
      </c>
      <c r="S836" s="108" t="s">
        <v>46</v>
      </c>
      <c r="T836" s="108" t="s">
        <v>46</v>
      </c>
      <c r="U836" s="108" t="s">
        <v>46</v>
      </c>
      <c r="V836" s="108" t="s">
        <v>46</v>
      </c>
      <c r="W836" s="108" t="s">
        <v>46</v>
      </c>
      <c r="X836" s="108" t="s">
        <v>46</v>
      </c>
      <c r="Y836" s="108" t="s">
        <v>46</v>
      </c>
      <c r="Z836" s="108" t="s">
        <v>46</v>
      </c>
      <c r="AA836" s="108" t="s">
        <v>46</v>
      </c>
      <c r="AB836" s="108" t="s">
        <v>46</v>
      </c>
      <c r="AC836" s="108" t="s">
        <v>828</v>
      </c>
      <c r="AD836" s="108" t="s">
        <v>46</v>
      </c>
      <c r="AE836" s="108" t="s">
        <v>46</v>
      </c>
      <c r="AF836" s="108" t="s">
        <v>46</v>
      </c>
      <c r="AG836" s="108" t="s">
        <v>46</v>
      </c>
    </row>
    <row r="837" spans="1:42">
      <c r="A837" s="108" t="s">
        <v>237</v>
      </c>
      <c r="B837" s="108">
        <v>2018</v>
      </c>
      <c r="C837" s="110" t="s">
        <v>238</v>
      </c>
      <c r="D837" s="108" t="s">
        <v>4569</v>
      </c>
      <c r="E837" s="108" t="s">
        <v>813</v>
      </c>
      <c r="F837" s="108"/>
      <c r="G837" s="117" t="s">
        <v>46</v>
      </c>
      <c r="H837" s="117" t="s">
        <v>46</v>
      </c>
      <c r="I837" s="117" t="s">
        <v>46</v>
      </c>
      <c r="J837" s="117" t="s">
        <v>46</v>
      </c>
      <c r="K837" s="117" t="s">
        <v>46</v>
      </c>
      <c r="L837" s="108" t="s">
        <v>829</v>
      </c>
      <c r="M837" s="108" t="s">
        <v>46</v>
      </c>
      <c r="N837" s="108" t="s">
        <v>46</v>
      </c>
      <c r="O837" s="108" t="s">
        <v>46</v>
      </c>
      <c r="P837" s="108" t="s">
        <v>46</v>
      </c>
      <c r="Q837" s="108" t="s">
        <v>46</v>
      </c>
      <c r="R837" s="108" t="s">
        <v>46</v>
      </c>
      <c r="S837" s="108" t="s">
        <v>46</v>
      </c>
      <c r="T837" s="108" t="s">
        <v>46</v>
      </c>
      <c r="U837" s="108" t="s">
        <v>46</v>
      </c>
      <c r="V837" s="108" t="s">
        <v>46</v>
      </c>
      <c r="W837" s="108" t="s">
        <v>46</v>
      </c>
      <c r="X837" s="108" t="s">
        <v>46</v>
      </c>
      <c r="Y837" s="108" t="s">
        <v>46</v>
      </c>
      <c r="Z837" s="108" t="s">
        <v>46</v>
      </c>
      <c r="AA837" s="108" t="s">
        <v>46</v>
      </c>
      <c r="AB837" s="108" t="s">
        <v>46</v>
      </c>
      <c r="AC837" s="108" t="s">
        <v>46</v>
      </c>
      <c r="AD837" s="108" t="s">
        <v>46</v>
      </c>
      <c r="AE837" s="108" t="s">
        <v>46</v>
      </c>
      <c r="AF837" s="108" t="s">
        <v>46</v>
      </c>
      <c r="AG837" s="108" t="s">
        <v>46</v>
      </c>
    </row>
    <row r="838" spans="1:42" s="127" customFormat="1">
      <c r="A838" s="129"/>
      <c r="B838" s="129"/>
      <c r="C838" s="128"/>
      <c r="D838" s="108" t="s">
        <v>4569</v>
      </c>
      <c r="E838" s="129"/>
      <c r="F838" s="127" t="s">
        <v>52</v>
      </c>
      <c r="G838" s="129"/>
      <c r="H838" s="129"/>
      <c r="I838" s="129"/>
      <c r="J838" s="129"/>
      <c r="K838" s="129"/>
      <c r="L838" s="129"/>
      <c r="M838" s="129"/>
      <c r="N838" s="129">
        <f>AVERAGE(N798:N837)</f>
        <v>11</v>
      </c>
      <c r="O838" s="129">
        <f t="shared" ref="O838:AG838" si="86">AVERAGE(O798:O837)</f>
        <v>32.774999999999999</v>
      </c>
      <c r="P838" s="129" t="e">
        <f t="shared" si="86"/>
        <v>#DIV/0!</v>
      </c>
      <c r="Q838" s="129">
        <f t="shared" si="86"/>
        <v>43</v>
      </c>
      <c r="R838" s="129" t="e">
        <f t="shared" si="86"/>
        <v>#DIV/0!</v>
      </c>
      <c r="S838" s="129">
        <f t="shared" si="86"/>
        <v>11</v>
      </c>
      <c r="T838" s="129" t="e">
        <f t="shared" si="86"/>
        <v>#DIV/0!</v>
      </c>
      <c r="U838" s="129">
        <f t="shared" si="86"/>
        <v>33.699999999999996</v>
      </c>
      <c r="V838" s="129" t="e">
        <f t="shared" si="86"/>
        <v>#DIV/0!</v>
      </c>
      <c r="W838" s="129">
        <f t="shared" si="86"/>
        <v>36</v>
      </c>
      <c r="X838" s="129" t="e">
        <f t="shared" si="86"/>
        <v>#DIV/0!</v>
      </c>
      <c r="Y838" s="129">
        <f t="shared" si="86"/>
        <v>30</v>
      </c>
      <c r="Z838" s="129">
        <f t="shared" si="86"/>
        <v>35</v>
      </c>
      <c r="AA838" s="129">
        <f t="shared" si="86"/>
        <v>43</v>
      </c>
      <c r="AB838" s="129" t="e">
        <f t="shared" si="86"/>
        <v>#DIV/0!</v>
      </c>
      <c r="AC838" s="129">
        <f t="shared" si="86"/>
        <v>95</v>
      </c>
      <c r="AD838" s="129" t="e">
        <f t="shared" si="86"/>
        <v>#DIV/0!</v>
      </c>
      <c r="AE838" s="129" t="e">
        <f t="shared" si="86"/>
        <v>#DIV/0!</v>
      </c>
      <c r="AF838" s="129">
        <f t="shared" si="86"/>
        <v>16</v>
      </c>
      <c r="AG838" s="129" t="e">
        <f t="shared" si="86"/>
        <v>#DIV/0!</v>
      </c>
    </row>
    <row r="839" spans="1:42" s="127" customFormat="1">
      <c r="A839" s="129"/>
      <c r="B839" s="129"/>
      <c r="C839" s="128"/>
      <c r="D839" s="108" t="s">
        <v>4569</v>
      </c>
      <c r="E839" s="129"/>
      <c r="F839" s="127" t="s">
        <v>53</v>
      </c>
      <c r="G839" s="129"/>
      <c r="H839" s="129"/>
      <c r="I839" s="129"/>
      <c r="J839" s="129"/>
      <c r="K839" s="129"/>
      <c r="L839" s="129"/>
      <c r="M839" s="129"/>
      <c r="N839" s="129">
        <f>STDEV((N798:N837))</f>
        <v>10.801234497346433</v>
      </c>
      <c r="O839" s="129">
        <f t="shared" ref="O839:AG839" si="87">STDEV((O798:O837))</f>
        <v>23.196317954939889</v>
      </c>
      <c r="P839" s="129" t="e">
        <f t="shared" si="87"/>
        <v>#DIV/0!</v>
      </c>
      <c r="Q839" s="129" t="e">
        <f t="shared" si="87"/>
        <v>#DIV/0!</v>
      </c>
      <c r="R839" s="129" t="e">
        <f t="shared" si="87"/>
        <v>#DIV/0!</v>
      </c>
      <c r="S839" s="129">
        <f t="shared" si="87"/>
        <v>10.801234497346433</v>
      </c>
      <c r="T839" s="129" t="e">
        <f t="shared" si="87"/>
        <v>#DIV/0!</v>
      </c>
      <c r="U839" s="129">
        <f t="shared" si="87"/>
        <v>28.319074843645584</v>
      </c>
      <c r="V839" s="129" t="e">
        <f t="shared" si="87"/>
        <v>#DIV/0!</v>
      </c>
      <c r="W839" s="129">
        <f t="shared" si="87"/>
        <v>6.5574385243020004</v>
      </c>
      <c r="X839" s="129" t="e">
        <f t="shared" si="87"/>
        <v>#DIV/0!</v>
      </c>
      <c r="Y839" s="129" t="e">
        <f t="shared" si="87"/>
        <v>#DIV/0!</v>
      </c>
      <c r="Z839" s="129" t="e">
        <f t="shared" si="87"/>
        <v>#DIV/0!</v>
      </c>
      <c r="AA839" s="129" t="e">
        <f t="shared" si="87"/>
        <v>#DIV/0!</v>
      </c>
      <c r="AB839" s="129" t="e">
        <f t="shared" si="87"/>
        <v>#DIV/0!</v>
      </c>
      <c r="AC839" s="129" t="e">
        <f t="shared" si="87"/>
        <v>#DIV/0!</v>
      </c>
      <c r="AD839" s="129" t="e">
        <f t="shared" si="87"/>
        <v>#DIV/0!</v>
      </c>
      <c r="AE839" s="129" t="e">
        <f t="shared" si="87"/>
        <v>#DIV/0!</v>
      </c>
      <c r="AF839" s="129" t="e">
        <f t="shared" si="87"/>
        <v>#DIV/0!</v>
      </c>
      <c r="AG839" s="129" t="e">
        <f t="shared" si="87"/>
        <v>#DIV/0!</v>
      </c>
    </row>
    <row r="840" spans="1:42" s="127" customFormat="1">
      <c r="A840" s="129"/>
      <c r="B840" s="129"/>
      <c r="C840" s="128"/>
      <c r="D840" s="108" t="s">
        <v>4569</v>
      </c>
      <c r="E840" s="129"/>
      <c r="F840" s="127" t="s">
        <v>55</v>
      </c>
      <c r="G840" s="129"/>
      <c r="H840" s="129"/>
      <c r="I840" s="129"/>
      <c r="J840" s="129"/>
      <c r="K840" s="129"/>
      <c r="L840" s="129"/>
      <c r="M840" s="129"/>
      <c r="N840" s="155">
        <f>AI840</f>
        <v>0.48235483289198938</v>
      </c>
      <c r="O840" s="155">
        <f>AN840-AI840</f>
        <v>0.50657267224963864</v>
      </c>
      <c r="P840" s="129"/>
      <c r="Q840" s="129"/>
      <c r="R840" s="129"/>
      <c r="S840" s="129"/>
      <c r="T840" s="129"/>
      <c r="U840" s="129"/>
      <c r="V840" s="155">
        <f>AK840-AI840</f>
        <v>0.51039330634803348</v>
      </c>
      <c r="W840" s="129"/>
      <c r="X840" s="129"/>
      <c r="Y840" s="129"/>
      <c r="Z840" s="129"/>
      <c r="AA840" s="129"/>
      <c r="AB840" s="129"/>
      <c r="AC840" s="129"/>
      <c r="AD840" s="129"/>
      <c r="AE840" s="129"/>
      <c r="AF840" s="129"/>
      <c r="AG840" s="129"/>
      <c r="AH840" s="144">
        <v>32600.274763597103</v>
      </c>
      <c r="AI840" s="135">
        <v>0.48235483289198938</v>
      </c>
      <c r="AJ840" s="135">
        <v>7.2374497161248139E-3</v>
      </c>
      <c r="AK840" s="135">
        <v>0.99274813924002292</v>
      </c>
      <c r="AL840" s="135">
        <v>7.2518607599770532E-3</v>
      </c>
      <c r="AM840" s="135">
        <v>1.3952153573009919E-2</v>
      </c>
      <c r="AN840" s="135">
        <v>0.98892750514162797</v>
      </c>
      <c r="AO840" s="135">
        <v>1.1072494858372171E-2</v>
      </c>
      <c r="AP840" s="136">
        <v>-1</v>
      </c>
    </row>
    <row r="841" spans="1:42" s="127" customFormat="1">
      <c r="A841" s="129"/>
      <c r="B841" s="129"/>
      <c r="C841" s="128"/>
      <c r="D841" s="108" t="s">
        <v>4569</v>
      </c>
      <c r="E841" s="129"/>
      <c r="F841" s="127" t="s">
        <v>56</v>
      </c>
      <c r="G841" s="129"/>
      <c r="H841" s="129"/>
      <c r="I841" s="129"/>
      <c r="J841" s="129"/>
      <c r="K841" s="129"/>
      <c r="L841" s="129"/>
      <c r="M841" s="129"/>
      <c r="N841" s="129">
        <f>N838</f>
        <v>11</v>
      </c>
      <c r="O841" s="129">
        <f>O838</f>
        <v>32.774999999999999</v>
      </c>
      <c r="P841" s="129"/>
      <c r="Q841" s="129"/>
      <c r="R841" s="129"/>
      <c r="S841" s="129"/>
      <c r="T841" s="129"/>
      <c r="U841" s="129"/>
      <c r="V841" s="129">
        <f>O841</f>
        <v>32.774999999999999</v>
      </c>
      <c r="W841" s="129">
        <f>W838</f>
        <v>36</v>
      </c>
      <c r="X841" s="129"/>
      <c r="Y841" s="129"/>
      <c r="Z841" s="129"/>
      <c r="AA841" s="129"/>
      <c r="AB841" s="129"/>
      <c r="AC841" s="129"/>
      <c r="AD841" s="129"/>
      <c r="AE841" s="129"/>
      <c r="AF841" s="129"/>
      <c r="AG841" s="129"/>
      <c r="AH841" s="144"/>
      <c r="AI841" s="135"/>
      <c r="AJ841" s="135"/>
      <c r="AK841" s="135"/>
      <c r="AL841" s="135"/>
      <c r="AM841" s="135"/>
      <c r="AN841" s="135"/>
      <c r="AO841" s="135"/>
      <c r="AP841" s="136"/>
    </row>
    <row r="842" spans="1:42">
      <c r="A842" s="109" t="s">
        <v>510</v>
      </c>
      <c r="B842" s="109">
        <v>2019</v>
      </c>
      <c r="C842" s="110" t="s">
        <v>511</v>
      </c>
      <c r="D842" s="108" t="s">
        <v>4545</v>
      </c>
      <c r="E842" s="109" t="s">
        <v>63</v>
      </c>
      <c r="G842" s="117" t="s">
        <v>46</v>
      </c>
      <c r="H842" s="117" t="s">
        <v>46</v>
      </c>
      <c r="I842" s="117" t="s">
        <v>46</v>
      </c>
      <c r="J842" s="117" t="s">
        <v>46</v>
      </c>
      <c r="K842" s="117" t="s">
        <v>46</v>
      </c>
      <c r="L842" s="108" t="s">
        <v>46</v>
      </c>
      <c r="M842" s="108" t="s">
        <v>46</v>
      </c>
      <c r="N842" s="108" t="s">
        <v>46</v>
      </c>
      <c r="O842" s="108" t="s">
        <v>46</v>
      </c>
      <c r="P842" s="108" t="s">
        <v>46</v>
      </c>
      <c r="Q842" s="108" t="s">
        <v>46</v>
      </c>
      <c r="R842" s="108" t="s">
        <v>46</v>
      </c>
      <c r="S842" s="108" t="s">
        <v>46</v>
      </c>
      <c r="T842" s="108" t="s">
        <v>46</v>
      </c>
      <c r="U842" s="108" t="s">
        <v>46</v>
      </c>
      <c r="V842" s="108" t="s">
        <v>46</v>
      </c>
      <c r="W842" s="109">
        <v>92</v>
      </c>
      <c r="X842" s="108" t="s">
        <v>46</v>
      </c>
      <c r="Y842" s="108" t="s">
        <v>46</v>
      </c>
      <c r="Z842" s="108" t="s">
        <v>46</v>
      </c>
      <c r="AA842" s="108" t="s">
        <v>46</v>
      </c>
      <c r="AB842" s="108" t="s">
        <v>46</v>
      </c>
      <c r="AC842" s="108" t="s">
        <v>46</v>
      </c>
      <c r="AD842" s="108" t="s">
        <v>46</v>
      </c>
      <c r="AE842" s="108" t="s">
        <v>46</v>
      </c>
      <c r="AF842" s="108" t="s">
        <v>46</v>
      </c>
      <c r="AG842" s="108" t="s">
        <v>46</v>
      </c>
    </row>
    <row r="843" spans="1:42">
      <c r="A843" s="109" t="s">
        <v>510</v>
      </c>
      <c r="B843" s="109">
        <v>2019</v>
      </c>
      <c r="C843" s="110" t="s">
        <v>511</v>
      </c>
      <c r="D843" s="108" t="s">
        <v>4545</v>
      </c>
      <c r="E843" s="109" t="s">
        <v>63</v>
      </c>
      <c r="G843" s="117" t="s">
        <v>46</v>
      </c>
      <c r="H843" s="117" t="s">
        <v>46</v>
      </c>
      <c r="I843" s="117" t="s">
        <v>46</v>
      </c>
      <c r="J843" s="117" t="s">
        <v>46</v>
      </c>
      <c r="K843" s="117" t="s">
        <v>46</v>
      </c>
      <c r="L843" s="108" t="s">
        <v>46</v>
      </c>
      <c r="M843" s="108" t="s">
        <v>46</v>
      </c>
      <c r="N843" s="108" t="s">
        <v>46</v>
      </c>
      <c r="O843" s="108" t="s">
        <v>46</v>
      </c>
      <c r="P843" s="108" t="s">
        <v>46</v>
      </c>
      <c r="Q843" s="108" t="s">
        <v>46</v>
      </c>
      <c r="R843" s="108" t="s">
        <v>46</v>
      </c>
      <c r="S843" s="108" t="s">
        <v>46</v>
      </c>
      <c r="T843" s="108" t="s">
        <v>46</v>
      </c>
      <c r="U843" s="108" t="s">
        <v>46</v>
      </c>
      <c r="V843" s="108" t="s">
        <v>46</v>
      </c>
      <c r="W843" s="108" t="s">
        <v>46</v>
      </c>
      <c r="X843" s="108" t="s">
        <v>46</v>
      </c>
      <c r="Y843" s="108" t="s">
        <v>46</v>
      </c>
      <c r="Z843" s="108" t="s">
        <v>46</v>
      </c>
      <c r="AA843" s="108" t="s">
        <v>46</v>
      </c>
      <c r="AB843" s="108" t="s">
        <v>46</v>
      </c>
      <c r="AC843" s="108" t="s">
        <v>46</v>
      </c>
      <c r="AD843" s="108" t="s">
        <v>46</v>
      </c>
      <c r="AE843" s="108" t="s">
        <v>46</v>
      </c>
      <c r="AF843" s="109">
        <v>95</v>
      </c>
      <c r="AG843" s="108" t="s">
        <v>46</v>
      </c>
    </row>
    <row r="844" spans="1:42">
      <c r="A844" s="109" t="s">
        <v>241</v>
      </c>
      <c r="B844" s="109">
        <v>2013</v>
      </c>
      <c r="C844" s="110" t="s">
        <v>242</v>
      </c>
      <c r="D844" s="108" t="s">
        <v>4545</v>
      </c>
      <c r="E844" s="109" t="s">
        <v>63</v>
      </c>
      <c r="G844" s="117" t="s">
        <v>46</v>
      </c>
      <c r="H844" s="117" t="s">
        <v>46</v>
      </c>
      <c r="I844" s="117" t="s">
        <v>46</v>
      </c>
      <c r="J844" s="117" t="s">
        <v>46</v>
      </c>
      <c r="K844" s="117" t="s">
        <v>46</v>
      </c>
      <c r="L844" s="108" t="s">
        <v>46</v>
      </c>
      <c r="M844" s="108" t="s">
        <v>46</v>
      </c>
      <c r="N844" s="109">
        <v>43</v>
      </c>
      <c r="O844" s="108" t="s">
        <v>46</v>
      </c>
      <c r="P844" s="108" t="s">
        <v>46</v>
      </c>
      <c r="Q844" s="108" t="s">
        <v>46</v>
      </c>
      <c r="R844" s="108" t="s">
        <v>46</v>
      </c>
      <c r="S844" s="109">
        <v>43</v>
      </c>
      <c r="T844" s="108" t="s">
        <v>46</v>
      </c>
      <c r="U844" s="108" t="s">
        <v>46</v>
      </c>
      <c r="V844" s="108" t="s">
        <v>46</v>
      </c>
      <c r="W844" s="108" t="s">
        <v>46</v>
      </c>
      <c r="X844" s="108" t="s">
        <v>46</v>
      </c>
      <c r="Y844" s="108" t="s">
        <v>46</v>
      </c>
      <c r="Z844" s="108" t="s">
        <v>46</v>
      </c>
      <c r="AA844" s="108" t="s">
        <v>46</v>
      </c>
      <c r="AB844" s="108" t="s">
        <v>46</v>
      </c>
      <c r="AC844" s="108" t="s">
        <v>46</v>
      </c>
      <c r="AD844" s="108" t="s">
        <v>46</v>
      </c>
      <c r="AE844" s="108" t="s">
        <v>46</v>
      </c>
      <c r="AF844" s="108" t="s">
        <v>46</v>
      </c>
      <c r="AG844" s="108" t="s">
        <v>46</v>
      </c>
    </row>
    <row r="845" spans="1:42">
      <c r="A845" s="109" t="s">
        <v>241</v>
      </c>
      <c r="B845" s="109">
        <v>2013</v>
      </c>
      <c r="C845" s="110" t="s">
        <v>242</v>
      </c>
      <c r="D845" s="108" t="s">
        <v>4545</v>
      </c>
      <c r="E845" s="109" t="s">
        <v>63</v>
      </c>
      <c r="G845" s="117" t="s">
        <v>46</v>
      </c>
      <c r="H845" s="117" t="s">
        <v>46</v>
      </c>
      <c r="I845" s="117" t="s">
        <v>46</v>
      </c>
      <c r="J845" s="117" t="s">
        <v>46</v>
      </c>
      <c r="K845" s="118" t="s">
        <v>46</v>
      </c>
      <c r="L845" s="108" t="s">
        <v>46</v>
      </c>
      <c r="M845" s="108" t="s">
        <v>46</v>
      </c>
      <c r="N845" s="108" t="s">
        <v>46</v>
      </c>
      <c r="O845" s="108" t="s">
        <v>46</v>
      </c>
      <c r="P845" s="108" t="s">
        <v>46</v>
      </c>
      <c r="Q845" s="108" t="s">
        <v>46</v>
      </c>
      <c r="R845" s="108" t="s">
        <v>46</v>
      </c>
      <c r="S845" s="108" t="s">
        <v>46</v>
      </c>
      <c r="T845" s="108" t="s">
        <v>46</v>
      </c>
      <c r="U845" s="108" t="s">
        <v>46</v>
      </c>
      <c r="V845" s="108" t="s">
        <v>46</v>
      </c>
      <c r="W845" s="109">
        <v>55</v>
      </c>
      <c r="X845" s="108" t="s">
        <v>46</v>
      </c>
      <c r="Y845" s="108" t="s">
        <v>46</v>
      </c>
      <c r="Z845" s="108" t="s">
        <v>46</v>
      </c>
      <c r="AA845" s="108" t="s">
        <v>46</v>
      </c>
      <c r="AB845" s="108" t="s">
        <v>46</v>
      </c>
      <c r="AC845" s="108" t="s">
        <v>46</v>
      </c>
      <c r="AD845" s="108" t="s">
        <v>46</v>
      </c>
      <c r="AE845" s="108" t="s">
        <v>46</v>
      </c>
      <c r="AF845" s="108" t="s">
        <v>46</v>
      </c>
      <c r="AG845" s="108" t="s">
        <v>46</v>
      </c>
    </row>
    <row r="846" spans="1:42">
      <c r="A846" s="109" t="s">
        <v>241</v>
      </c>
      <c r="B846" s="109">
        <v>2013</v>
      </c>
      <c r="C846" s="110" t="s">
        <v>242</v>
      </c>
      <c r="D846" s="108" t="s">
        <v>4545</v>
      </c>
      <c r="E846" s="109" t="s">
        <v>63</v>
      </c>
      <c r="G846" s="117" t="s">
        <v>46</v>
      </c>
      <c r="H846" s="117" t="s">
        <v>46</v>
      </c>
      <c r="I846" s="117" t="s">
        <v>46</v>
      </c>
      <c r="J846" s="117" t="s">
        <v>46</v>
      </c>
      <c r="K846" s="117" t="s">
        <v>46</v>
      </c>
      <c r="L846" s="108" t="s">
        <v>46</v>
      </c>
      <c r="M846" s="108" t="s">
        <v>46</v>
      </c>
      <c r="N846" s="108" t="s">
        <v>46</v>
      </c>
      <c r="O846" s="108" t="s">
        <v>46</v>
      </c>
      <c r="P846" s="108" t="s">
        <v>46</v>
      </c>
      <c r="Q846" s="108" t="s">
        <v>46</v>
      </c>
      <c r="R846" s="108" t="s">
        <v>46</v>
      </c>
      <c r="S846" s="108" t="s">
        <v>46</v>
      </c>
      <c r="T846" s="108" t="s">
        <v>46</v>
      </c>
      <c r="U846" s="108" t="s">
        <v>46</v>
      </c>
      <c r="V846" s="108" t="s">
        <v>46</v>
      </c>
      <c r="W846" s="109">
        <v>90</v>
      </c>
      <c r="X846" s="108" t="s">
        <v>46</v>
      </c>
      <c r="Y846" s="108" t="s">
        <v>46</v>
      </c>
      <c r="Z846" s="108" t="s">
        <v>46</v>
      </c>
      <c r="AA846" s="108" t="s">
        <v>46</v>
      </c>
      <c r="AB846" s="108" t="s">
        <v>46</v>
      </c>
      <c r="AC846" s="108" t="s">
        <v>46</v>
      </c>
      <c r="AD846" s="108" t="s">
        <v>46</v>
      </c>
      <c r="AE846" s="108" t="s">
        <v>46</v>
      </c>
      <c r="AF846" s="108" t="s">
        <v>46</v>
      </c>
      <c r="AG846" s="108" t="s">
        <v>46</v>
      </c>
    </row>
    <row r="847" spans="1:42">
      <c r="A847" s="109" t="s">
        <v>831</v>
      </c>
      <c r="B847" s="109">
        <v>2017</v>
      </c>
      <c r="C847" s="110" t="s">
        <v>832</v>
      </c>
      <c r="D847" s="108" t="s">
        <v>4545</v>
      </c>
      <c r="E847" s="109" t="s">
        <v>834</v>
      </c>
      <c r="G847" s="117" t="s">
        <v>46</v>
      </c>
      <c r="H847" s="117" t="s">
        <v>46</v>
      </c>
      <c r="I847" s="117" t="s">
        <v>46</v>
      </c>
      <c r="J847" s="117" t="s">
        <v>46</v>
      </c>
      <c r="K847" s="117" t="s">
        <v>46</v>
      </c>
      <c r="L847" s="108" t="s">
        <v>46</v>
      </c>
      <c r="M847" s="108" t="s">
        <v>46</v>
      </c>
      <c r="N847" s="108" t="s">
        <v>46</v>
      </c>
      <c r="O847" s="108" t="s">
        <v>46</v>
      </c>
      <c r="P847" s="108" t="s">
        <v>46</v>
      </c>
      <c r="Q847" s="108" t="s">
        <v>46</v>
      </c>
      <c r="R847" s="108" t="s">
        <v>46</v>
      </c>
      <c r="S847" s="108" t="s">
        <v>46</v>
      </c>
      <c r="T847" s="108" t="s">
        <v>46</v>
      </c>
      <c r="U847" s="108" t="s">
        <v>46</v>
      </c>
      <c r="V847" s="108" t="s">
        <v>46</v>
      </c>
      <c r="W847" s="108" t="s">
        <v>46</v>
      </c>
      <c r="X847" s="108" t="s">
        <v>46</v>
      </c>
      <c r="Y847" s="108" t="s">
        <v>46</v>
      </c>
      <c r="Z847" s="108" t="s">
        <v>46</v>
      </c>
      <c r="AA847" s="108" t="s">
        <v>46</v>
      </c>
      <c r="AB847" s="108" t="s">
        <v>46</v>
      </c>
      <c r="AC847" s="108" t="s">
        <v>46</v>
      </c>
      <c r="AD847" s="108" t="s">
        <v>46</v>
      </c>
      <c r="AE847" s="108" t="s">
        <v>46</v>
      </c>
      <c r="AF847" s="109">
        <v>30</v>
      </c>
      <c r="AG847" s="108" t="s">
        <v>46</v>
      </c>
    </row>
    <row r="848" spans="1:42">
      <c r="A848" s="109" t="s">
        <v>831</v>
      </c>
      <c r="B848" s="109">
        <v>2017</v>
      </c>
      <c r="C848" s="110" t="s">
        <v>832</v>
      </c>
      <c r="D848" s="108" t="s">
        <v>4545</v>
      </c>
      <c r="E848" s="109" t="s">
        <v>834</v>
      </c>
      <c r="G848" s="117" t="s">
        <v>46</v>
      </c>
      <c r="H848" s="117" t="s">
        <v>46</v>
      </c>
      <c r="I848" s="117" t="s">
        <v>46</v>
      </c>
      <c r="J848" s="117" t="s">
        <v>46</v>
      </c>
      <c r="K848" s="117" t="s">
        <v>46</v>
      </c>
      <c r="L848" s="108" t="s">
        <v>46</v>
      </c>
      <c r="M848" s="108" t="s">
        <v>46</v>
      </c>
      <c r="N848" s="108" t="s">
        <v>46</v>
      </c>
      <c r="O848" s="109">
        <v>36.299999999999997</v>
      </c>
      <c r="P848" s="108" t="s">
        <v>46</v>
      </c>
      <c r="Q848" s="108" t="s">
        <v>46</v>
      </c>
      <c r="R848" s="108" t="s">
        <v>46</v>
      </c>
      <c r="S848" s="108" t="s">
        <v>46</v>
      </c>
      <c r="T848" s="108" t="s">
        <v>46</v>
      </c>
      <c r="U848" s="109">
        <v>36.299999999999997</v>
      </c>
      <c r="V848" s="108" t="s">
        <v>46</v>
      </c>
      <c r="W848" s="108" t="s">
        <v>46</v>
      </c>
      <c r="X848" s="108" t="s">
        <v>46</v>
      </c>
      <c r="Y848" s="108" t="s">
        <v>46</v>
      </c>
      <c r="Z848" s="108" t="s">
        <v>46</v>
      </c>
      <c r="AA848" s="108" t="s">
        <v>46</v>
      </c>
      <c r="AB848" s="108" t="s">
        <v>46</v>
      </c>
      <c r="AC848" s="108" t="s">
        <v>46</v>
      </c>
      <c r="AD848" s="108" t="s">
        <v>46</v>
      </c>
      <c r="AE848" s="108" t="s">
        <v>46</v>
      </c>
      <c r="AF848" s="108" t="s">
        <v>46</v>
      </c>
      <c r="AG848" s="108" t="s">
        <v>46</v>
      </c>
    </row>
    <row r="849" spans="1:42" s="127" customFormat="1">
      <c r="C849" s="128"/>
      <c r="D849" s="108" t="s">
        <v>4545</v>
      </c>
      <c r="F849" s="127" t="s">
        <v>52</v>
      </c>
      <c r="G849" s="129"/>
      <c r="H849" s="129"/>
      <c r="I849" s="129"/>
      <c r="J849" s="129"/>
      <c r="K849" s="129"/>
      <c r="L849" s="129"/>
      <c r="M849" s="129"/>
      <c r="N849" s="129">
        <f>AVERAGE(N842:N848)</f>
        <v>43</v>
      </c>
      <c r="O849" s="129">
        <f t="shared" ref="O849:AG849" si="88">AVERAGE(O842:O848)</f>
        <v>36.299999999999997</v>
      </c>
      <c r="P849" s="129" t="e">
        <f t="shared" si="88"/>
        <v>#DIV/0!</v>
      </c>
      <c r="Q849" s="129" t="e">
        <f t="shared" si="88"/>
        <v>#DIV/0!</v>
      </c>
      <c r="R849" s="129" t="e">
        <f t="shared" si="88"/>
        <v>#DIV/0!</v>
      </c>
      <c r="S849" s="129">
        <f t="shared" si="88"/>
        <v>43</v>
      </c>
      <c r="T849" s="129" t="e">
        <f t="shared" si="88"/>
        <v>#DIV/0!</v>
      </c>
      <c r="U849" s="129">
        <f t="shared" si="88"/>
        <v>36.299999999999997</v>
      </c>
      <c r="V849" s="129" t="e">
        <f t="shared" si="88"/>
        <v>#DIV/0!</v>
      </c>
      <c r="W849" s="129">
        <f t="shared" si="88"/>
        <v>79</v>
      </c>
      <c r="X849" s="129" t="e">
        <f t="shared" si="88"/>
        <v>#DIV/0!</v>
      </c>
      <c r="Y849" s="129" t="e">
        <f t="shared" si="88"/>
        <v>#DIV/0!</v>
      </c>
      <c r="Z849" s="129" t="e">
        <f t="shared" si="88"/>
        <v>#DIV/0!</v>
      </c>
      <c r="AA849" s="129" t="e">
        <f t="shared" si="88"/>
        <v>#DIV/0!</v>
      </c>
      <c r="AB849" s="129" t="e">
        <f t="shared" si="88"/>
        <v>#DIV/0!</v>
      </c>
      <c r="AC849" s="129" t="e">
        <f t="shared" si="88"/>
        <v>#DIV/0!</v>
      </c>
      <c r="AD849" s="129" t="e">
        <f t="shared" si="88"/>
        <v>#DIV/0!</v>
      </c>
      <c r="AE849" s="129" t="e">
        <f t="shared" si="88"/>
        <v>#DIV/0!</v>
      </c>
      <c r="AF849" s="129">
        <f t="shared" si="88"/>
        <v>62.5</v>
      </c>
      <c r="AG849" s="129" t="e">
        <f t="shared" si="88"/>
        <v>#DIV/0!</v>
      </c>
    </row>
    <row r="850" spans="1:42" s="127" customFormat="1">
      <c r="C850" s="128"/>
      <c r="D850" s="108" t="s">
        <v>4545</v>
      </c>
      <c r="F850" s="127" t="s">
        <v>53</v>
      </c>
      <c r="G850" s="129"/>
      <c r="H850" s="129"/>
      <c r="I850" s="129"/>
      <c r="J850" s="129"/>
      <c r="K850" s="129"/>
      <c r="L850" s="129"/>
      <c r="M850" s="129"/>
      <c r="N850" s="129" t="e">
        <f>STDEV((N842:N848))</f>
        <v>#DIV/0!</v>
      </c>
      <c r="O850" s="129" t="e">
        <f t="shared" ref="O850:AG850" si="89">STDEV((O842:O848))</f>
        <v>#DIV/0!</v>
      </c>
      <c r="P850" s="129" t="e">
        <f t="shared" si="89"/>
        <v>#DIV/0!</v>
      </c>
      <c r="Q850" s="129" t="e">
        <f t="shared" si="89"/>
        <v>#DIV/0!</v>
      </c>
      <c r="R850" s="129" t="e">
        <f t="shared" si="89"/>
        <v>#DIV/0!</v>
      </c>
      <c r="S850" s="129" t="e">
        <f t="shared" si="89"/>
        <v>#DIV/0!</v>
      </c>
      <c r="T850" s="129" t="e">
        <f t="shared" si="89"/>
        <v>#DIV/0!</v>
      </c>
      <c r="U850" s="129" t="e">
        <f t="shared" si="89"/>
        <v>#DIV/0!</v>
      </c>
      <c r="V850" s="129" t="e">
        <f t="shared" si="89"/>
        <v>#DIV/0!</v>
      </c>
      <c r="W850" s="129">
        <f t="shared" si="89"/>
        <v>20.808652046684813</v>
      </c>
      <c r="X850" s="129" t="e">
        <f t="shared" si="89"/>
        <v>#DIV/0!</v>
      </c>
      <c r="Y850" s="129" t="e">
        <f t="shared" si="89"/>
        <v>#DIV/0!</v>
      </c>
      <c r="Z850" s="129" t="e">
        <f t="shared" si="89"/>
        <v>#DIV/0!</v>
      </c>
      <c r="AA850" s="129" t="e">
        <f t="shared" si="89"/>
        <v>#DIV/0!</v>
      </c>
      <c r="AB850" s="129" t="e">
        <f t="shared" si="89"/>
        <v>#DIV/0!</v>
      </c>
      <c r="AC850" s="129" t="e">
        <f t="shared" si="89"/>
        <v>#DIV/0!</v>
      </c>
      <c r="AD850" s="129" t="e">
        <f t="shared" si="89"/>
        <v>#DIV/0!</v>
      </c>
      <c r="AE850" s="129" t="e">
        <f t="shared" si="89"/>
        <v>#DIV/0!</v>
      </c>
      <c r="AF850" s="129">
        <f t="shared" si="89"/>
        <v>45.961940777125591</v>
      </c>
      <c r="AG850" s="129" t="e">
        <f t="shared" si="89"/>
        <v>#DIV/0!</v>
      </c>
    </row>
    <row r="851" spans="1:42" s="127" customFormat="1">
      <c r="C851" s="128"/>
      <c r="D851" s="108" t="s">
        <v>4545</v>
      </c>
      <c r="F851" s="127" t="s">
        <v>55</v>
      </c>
      <c r="G851" s="129"/>
      <c r="H851" s="129"/>
      <c r="I851" s="129"/>
      <c r="J851" s="129"/>
      <c r="K851" s="129"/>
      <c r="L851" s="129"/>
      <c r="M851" s="129"/>
      <c r="N851" s="155"/>
      <c r="O851" s="155"/>
      <c r="P851" s="129"/>
      <c r="Q851" s="129"/>
      <c r="R851" s="129"/>
      <c r="S851" s="129"/>
      <c r="T851" s="129"/>
      <c r="U851" s="129"/>
      <c r="V851" s="155"/>
      <c r="W851" s="129"/>
      <c r="X851" s="129"/>
      <c r="Y851" s="129"/>
      <c r="Z851" s="129"/>
      <c r="AA851" s="129"/>
      <c r="AB851" s="129"/>
      <c r="AC851" s="129"/>
      <c r="AD851" s="129"/>
      <c r="AE851" s="129"/>
      <c r="AF851" s="129"/>
      <c r="AG851" s="129"/>
      <c r="AH851" s="144">
        <v>-1</v>
      </c>
      <c r="AI851" s="135"/>
      <c r="AJ851" s="135"/>
      <c r="AK851" s="135"/>
      <c r="AL851" s="135"/>
      <c r="AM851" s="135"/>
      <c r="AN851" s="135"/>
      <c r="AO851" s="135"/>
      <c r="AP851" s="136">
        <v>-1</v>
      </c>
    </row>
    <row r="852" spans="1:42" s="127" customFormat="1">
      <c r="C852" s="128"/>
      <c r="D852" s="108" t="s">
        <v>4545</v>
      </c>
      <c r="F852" s="127" t="s">
        <v>56</v>
      </c>
      <c r="G852" s="129"/>
      <c r="H852" s="129"/>
      <c r="I852" s="129"/>
      <c r="J852" s="129"/>
      <c r="K852" s="129"/>
      <c r="L852" s="129"/>
      <c r="M852" s="129"/>
      <c r="N852" s="129">
        <f>N849</f>
        <v>43</v>
      </c>
      <c r="O852" s="129">
        <f>O849</f>
        <v>36.299999999999997</v>
      </c>
      <c r="P852" s="129"/>
      <c r="Q852" s="129"/>
      <c r="R852" s="129"/>
      <c r="S852" s="129"/>
      <c r="T852" s="129"/>
      <c r="U852" s="129"/>
      <c r="V852" s="129">
        <f>O852</f>
        <v>36.299999999999997</v>
      </c>
      <c r="W852" s="129">
        <f>W849</f>
        <v>79</v>
      </c>
      <c r="X852" s="129"/>
      <c r="Y852" s="129"/>
      <c r="Z852" s="129"/>
      <c r="AA852" s="129"/>
      <c r="AB852" s="129"/>
      <c r="AC852" s="129"/>
      <c r="AD852" s="129"/>
      <c r="AE852" s="129"/>
      <c r="AF852" s="129"/>
      <c r="AG852" s="129"/>
      <c r="AH852" s="144"/>
      <c r="AI852" s="135"/>
      <c r="AJ852" s="135"/>
      <c r="AK852" s="135"/>
      <c r="AL852" s="135"/>
      <c r="AM852" s="135"/>
      <c r="AN852" s="135"/>
      <c r="AO852" s="135"/>
      <c r="AP852" s="136"/>
    </row>
    <row r="853" spans="1:42">
      <c r="A853" s="109" t="s">
        <v>241</v>
      </c>
      <c r="B853" s="109">
        <v>2013</v>
      </c>
      <c r="C853" s="110" t="s">
        <v>242</v>
      </c>
      <c r="D853" s="109" t="s">
        <v>4546</v>
      </c>
      <c r="E853" s="109" t="s">
        <v>63</v>
      </c>
      <c r="G853" s="117" t="s">
        <v>46</v>
      </c>
      <c r="H853" s="117" t="s">
        <v>46</v>
      </c>
      <c r="I853" s="117" t="s">
        <v>46</v>
      </c>
      <c r="J853" s="117" t="s">
        <v>46</v>
      </c>
      <c r="K853" s="117" t="s">
        <v>46</v>
      </c>
      <c r="L853" s="108" t="s">
        <v>46</v>
      </c>
      <c r="M853" s="108" t="s">
        <v>46</v>
      </c>
      <c r="N853" s="109">
        <v>55</v>
      </c>
      <c r="O853" s="108" t="s">
        <v>46</v>
      </c>
      <c r="P853" s="108" t="s">
        <v>46</v>
      </c>
      <c r="Q853" s="108" t="s">
        <v>46</v>
      </c>
      <c r="R853" s="108" t="s">
        <v>46</v>
      </c>
      <c r="S853" s="109">
        <v>55</v>
      </c>
      <c r="T853" s="108" t="s">
        <v>46</v>
      </c>
      <c r="U853" s="108" t="s">
        <v>46</v>
      </c>
      <c r="V853" s="108" t="s">
        <v>46</v>
      </c>
      <c r="W853" s="108" t="s">
        <v>46</v>
      </c>
      <c r="X853" s="108" t="s">
        <v>46</v>
      </c>
      <c r="Y853" s="108" t="s">
        <v>46</v>
      </c>
      <c r="Z853" s="108" t="s">
        <v>46</v>
      </c>
      <c r="AA853" s="108" t="s">
        <v>46</v>
      </c>
      <c r="AB853" s="108" t="s">
        <v>46</v>
      </c>
      <c r="AC853" s="108" t="s">
        <v>46</v>
      </c>
      <c r="AD853" s="108" t="s">
        <v>46</v>
      </c>
      <c r="AE853" s="108" t="s">
        <v>46</v>
      </c>
      <c r="AF853" s="108" t="s">
        <v>46</v>
      </c>
      <c r="AG853" s="108" t="s">
        <v>46</v>
      </c>
    </row>
    <row r="854" spans="1:42">
      <c r="A854" s="109" t="s">
        <v>241</v>
      </c>
      <c r="B854" s="109">
        <v>2013</v>
      </c>
      <c r="C854" s="110" t="s">
        <v>242</v>
      </c>
      <c r="D854" s="109" t="s">
        <v>4546</v>
      </c>
      <c r="E854" s="109" t="s">
        <v>63</v>
      </c>
      <c r="G854" s="117" t="s">
        <v>46</v>
      </c>
      <c r="H854" s="117" t="s">
        <v>46</v>
      </c>
      <c r="I854" s="117" t="s">
        <v>46</v>
      </c>
      <c r="J854" s="117" t="s">
        <v>46</v>
      </c>
      <c r="K854" s="117" t="s">
        <v>46</v>
      </c>
      <c r="L854" s="108" t="s">
        <v>46</v>
      </c>
      <c r="M854" s="108" t="s">
        <v>46</v>
      </c>
      <c r="N854" s="108" t="s">
        <v>46</v>
      </c>
      <c r="O854" s="108" t="s">
        <v>46</v>
      </c>
      <c r="P854" s="108" t="s">
        <v>46</v>
      </c>
      <c r="Q854" s="108" t="s">
        <v>46</v>
      </c>
      <c r="R854" s="108" t="s">
        <v>46</v>
      </c>
      <c r="S854" s="108" t="s">
        <v>46</v>
      </c>
      <c r="T854" s="108" t="s">
        <v>46</v>
      </c>
      <c r="U854" s="108" t="s">
        <v>46</v>
      </c>
      <c r="V854" s="108" t="s">
        <v>46</v>
      </c>
      <c r="W854" s="109">
        <v>60</v>
      </c>
      <c r="X854" s="108" t="s">
        <v>46</v>
      </c>
      <c r="Y854" s="108" t="s">
        <v>46</v>
      </c>
      <c r="Z854" s="108" t="s">
        <v>46</v>
      </c>
      <c r="AA854" s="108" t="s">
        <v>46</v>
      </c>
      <c r="AB854" s="108" t="s">
        <v>46</v>
      </c>
      <c r="AC854" s="108" t="s">
        <v>46</v>
      </c>
      <c r="AD854" s="108" t="s">
        <v>46</v>
      </c>
      <c r="AE854" s="108" t="s">
        <v>46</v>
      </c>
      <c r="AF854" s="108" t="s">
        <v>46</v>
      </c>
      <c r="AG854" s="108" t="s">
        <v>46</v>
      </c>
    </row>
    <row r="855" spans="1:42">
      <c r="A855" s="109" t="s">
        <v>241</v>
      </c>
      <c r="B855" s="109">
        <v>2013</v>
      </c>
      <c r="C855" s="110" t="s">
        <v>242</v>
      </c>
      <c r="D855" s="109" t="s">
        <v>4546</v>
      </c>
      <c r="E855" s="109" t="s">
        <v>63</v>
      </c>
      <c r="G855" s="117" t="s">
        <v>46</v>
      </c>
      <c r="H855" s="117" t="s">
        <v>46</v>
      </c>
      <c r="I855" s="117" t="s">
        <v>46</v>
      </c>
      <c r="J855" s="117" t="s">
        <v>46</v>
      </c>
      <c r="K855" s="117" t="s">
        <v>46</v>
      </c>
      <c r="L855" s="108" t="s">
        <v>46</v>
      </c>
      <c r="M855" s="108" t="s">
        <v>46</v>
      </c>
      <c r="N855" s="108" t="s">
        <v>46</v>
      </c>
      <c r="O855" s="108" t="s">
        <v>46</v>
      </c>
      <c r="P855" s="108" t="s">
        <v>46</v>
      </c>
      <c r="Q855" s="108" t="s">
        <v>46</v>
      </c>
      <c r="R855" s="108" t="s">
        <v>46</v>
      </c>
      <c r="S855" s="108" t="s">
        <v>46</v>
      </c>
      <c r="T855" s="108" t="s">
        <v>46</v>
      </c>
      <c r="U855" s="108" t="s">
        <v>46</v>
      </c>
      <c r="V855" s="108" t="s">
        <v>46</v>
      </c>
      <c r="W855" s="109">
        <v>85</v>
      </c>
      <c r="X855" s="108" t="s">
        <v>46</v>
      </c>
      <c r="Y855" s="108" t="s">
        <v>46</v>
      </c>
      <c r="Z855" s="108" t="s">
        <v>46</v>
      </c>
      <c r="AA855" s="108" t="s">
        <v>46</v>
      </c>
      <c r="AB855" s="108" t="s">
        <v>46</v>
      </c>
      <c r="AC855" s="108" t="s">
        <v>46</v>
      </c>
      <c r="AD855" s="108" t="s">
        <v>46</v>
      </c>
      <c r="AE855" s="108" t="s">
        <v>46</v>
      </c>
      <c r="AF855" s="108" t="s">
        <v>46</v>
      </c>
      <c r="AG855" s="108" t="s">
        <v>46</v>
      </c>
    </row>
    <row r="856" spans="1:42" s="127" customFormat="1">
      <c r="C856" s="128"/>
      <c r="D856" s="109" t="s">
        <v>4546</v>
      </c>
      <c r="F856" s="127" t="s">
        <v>52</v>
      </c>
      <c r="G856" s="129"/>
      <c r="H856" s="129"/>
      <c r="I856" s="129"/>
      <c r="J856" s="129"/>
      <c r="K856" s="129"/>
      <c r="L856" s="129"/>
      <c r="M856" s="129"/>
      <c r="N856" s="129">
        <f>AVERAGE(N853:N855)</f>
        <v>55</v>
      </c>
      <c r="O856" s="129" t="e">
        <f t="shared" ref="O856:AG856" si="90">AVERAGE(O853:O855)</f>
        <v>#DIV/0!</v>
      </c>
      <c r="P856" s="129" t="e">
        <f t="shared" si="90"/>
        <v>#DIV/0!</v>
      </c>
      <c r="Q856" s="129" t="e">
        <f t="shared" si="90"/>
        <v>#DIV/0!</v>
      </c>
      <c r="R856" s="129" t="e">
        <f t="shared" si="90"/>
        <v>#DIV/0!</v>
      </c>
      <c r="S856" s="129">
        <f t="shared" si="90"/>
        <v>55</v>
      </c>
      <c r="T856" s="129" t="e">
        <f t="shared" si="90"/>
        <v>#DIV/0!</v>
      </c>
      <c r="U856" s="129" t="e">
        <f t="shared" si="90"/>
        <v>#DIV/0!</v>
      </c>
      <c r="V856" s="129" t="e">
        <f t="shared" si="90"/>
        <v>#DIV/0!</v>
      </c>
      <c r="W856" s="129">
        <f t="shared" si="90"/>
        <v>72.5</v>
      </c>
      <c r="X856" s="129" t="e">
        <f t="shared" si="90"/>
        <v>#DIV/0!</v>
      </c>
      <c r="Y856" s="129" t="e">
        <f t="shared" si="90"/>
        <v>#DIV/0!</v>
      </c>
      <c r="Z856" s="129" t="e">
        <f t="shared" si="90"/>
        <v>#DIV/0!</v>
      </c>
      <c r="AA856" s="129" t="e">
        <f t="shared" si="90"/>
        <v>#DIV/0!</v>
      </c>
      <c r="AB856" s="129" t="e">
        <f t="shared" si="90"/>
        <v>#DIV/0!</v>
      </c>
      <c r="AC856" s="129" t="e">
        <f t="shared" si="90"/>
        <v>#DIV/0!</v>
      </c>
      <c r="AD856" s="129" t="e">
        <f t="shared" si="90"/>
        <v>#DIV/0!</v>
      </c>
      <c r="AE856" s="129" t="e">
        <f t="shared" si="90"/>
        <v>#DIV/0!</v>
      </c>
      <c r="AF856" s="129" t="e">
        <f t="shared" si="90"/>
        <v>#DIV/0!</v>
      </c>
      <c r="AG856" s="129" t="e">
        <f t="shared" si="90"/>
        <v>#DIV/0!</v>
      </c>
    </row>
    <row r="857" spans="1:42" s="127" customFormat="1">
      <c r="C857" s="128"/>
      <c r="D857" s="109" t="s">
        <v>4546</v>
      </c>
      <c r="F857" s="127" t="s">
        <v>53</v>
      </c>
      <c r="G857" s="129"/>
      <c r="H857" s="129"/>
      <c r="I857" s="129"/>
      <c r="J857" s="129"/>
      <c r="K857" s="129"/>
      <c r="L857" s="129"/>
      <c r="M857" s="129"/>
      <c r="N857" s="129" t="e">
        <f>STDEV((N853:N855))</f>
        <v>#DIV/0!</v>
      </c>
      <c r="O857" s="129" t="e">
        <f t="shared" ref="O857:AG857" si="91">STDEV((O853:O855))</f>
        <v>#DIV/0!</v>
      </c>
      <c r="P857" s="129" t="e">
        <f t="shared" si="91"/>
        <v>#DIV/0!</v>
      </c>
      <c r="Q857" s="129" t="e">
        <f t="shared" si="91"/>
        <v>#DIV/0!</v>
      </c>
      <c r="R857" s="129" t="e">
        <f t="shared" si="91"/>
        <v>#DIV/0!</v>
      </c>
      <c r="S857" s="129" t="e">
        <f t="shared" si="91"/>
        <v>#DIV/0!</v>
      </c>
      <c r="T857" s="129" t="e">
        <f t="shared" si="91"/>
        <v>#DIV/0!</v>
      </c>
      <c r="U857" s="129" t="e">
        <f t="shared" si="91"/>
        <v>#DIV/0!</v>
      </c>
      <c r="V857" s="129" t="e">
        <f t="shared" si="91"/>
        <v>#DIV/0!</v>
      </c>
      <c r="W857" s="129">
        <f t="shared" si="91"/>
        <v>17.677669529663689</v>
      </c>
      <c r="X857" s="129" t="e">
        <f t="shared" si="91"/>
        <v>#DIV/0!</v>
      </c>
      <c r="Y857" s="129" t="e">
        <f t="shared" si="91"/>
        <v>#DIV/0!</v>
      </c>
      <c r="Z857" s="129" t="e">
        <f t="shared" si="91"/>
        <v>#DIV/0!</v>
      </c>
      <c r="AA857" s="129" t="e">
        <f t="shared" si="91"/>
        <v>#DIV/0!</v>
      </c>
      <c r="AB857" s="129" t="e">
        <f t="shared" si="91"/>
        <v>#DIV/0!</v>
      </c>
      <c r="AC857" s="129" t="e">
        <f t="shared" si="91"/>
        <v>#DIV/0!</v>
      </c>
      <c r="AD857" s="129" t="e">
        <f t="shared" si="91"/>
        <v>#DIV/0!</v>
      </c>
      <c r="AE857" s="129" t="e">
        <f t="shared" si="91"/>
        <v>#DIV/0!</v>
      </c>
      <c r="AF857" s="129" t="e">
        <f t="shared" si="91"/>
        <v>#DIV/0!</v>
      </c>
      <c r="AG857" s="129" t="e">
        <f t="shared" si="91"/>
        <v>#DIV/0!</v>
      </c>
    </row>
    <row r="858" spans="1:42" s="127" customFormat="1">
      <c r="C858" s="128"/>
      <c r="D858" s="109" t="s">
        <v>4546</v>
      </c>
      <c r="F858" s="127" t="s">
        <v>55</v>
      </c>
      <c r="G858" s="129"/>
      <c r="H858" s="129"/>
      <c r="I858" s="129"/>
      <c r="J858" s="129"/>
      <c r="K858" s="129"/>
      <c r="L858" s="129"/>
      <c r="M858" s="129"/>
      <c r="N858" s="155">
        <f>AI858</f>
        <v>0.21185719759946839</v>
      </c>
      <c r="O858" s="155">
        <f>AN858-AI858</f>
        <v>0.55574930893300356</v>
      </c>
      <c r="P858" s="129"/>
      <c r="Q858" s="129"/>
      <c r="R858" s="129"/>
      <c r="S858" s="129"/>
      <c r="T858" s="129"/>
      <c r="U858" s="129"/>
      <c r="V858" s="155">
        <f>AK858-AI858</f>
        <v>0.68741379469789132</v>
      </c>
      <c r="X858" s="129"/>
      <c r="Y858" s="129"/>
      <c r="Z858" s="129"/>
      <c r="AA858" s="129"/>
      <c r="AB858" s="129"/>
      <c r="AC858" s="129"/>
      <c r="AD858" s="129"/>
      <c r="AE858" s="129"/>
      <c r="AF858" s="129"/>
      <c r="AG858" s="129"/>
      <c r="AH858" s="144">
        <v>-1</v>
      </c>
      <c r="AI858" s="135">
        <v>0.21185719759946839</v>
      </c>
      <c r="AJ858" s="135">
        <v>1.5461566635201748E-2</v>
      </c>
      <c r="AK858" s="135">
        <v>0.89927099229735974</v>
      </c>
      <c r="AL858" s="135">
        <v>0.1007290077026386</v>
      </c>
      <c r="AM858" s="135">
        <v>3.7489928081779471E-2</v>
      </c>
      <c r="AN858" s="135">
        <v>0.76760650653247198</v>
      </c>
      <c r="AO858" s="135">
        <v>0.23239349346752797</v>
      </c>
      <c r="AP858" s="136">
        <v>-1</v>
      </c>
    </row>
    <row r="859" spans="1:42" s="127" customFormat="1">
      <c r="C859" s="128"/>
      <c r="D859" s="109" t="s">
        <v>4546</v>
      </c>
      <c r="F859" s="127" t="s">
        <v>56</v>
      </c>
      <c r="G859" s="129"/>
      <c r="H859" s="129"/>
      <c r="I859" s="129"/>
      <c r="J859" s="129"/>
      <c r="K859" s="129"/>
      <c r="L859" s="129"/>
      <c r="M859" s="129"/>
      <c r="N859" s="129">
        <f>N856</f>
        <v>55</v>
      </c>
      <c r="O859" s="129">
        <f>W856</f>
        <v>72.5</v>
      </c>
      <c r="P859" s="129"/>
      <c r="Q859" s="129"/>
      <c r="R859" s="129"/>
      <c r="S859" s="129"/>
      <c r="T859" s="129"/>
      <c r="U859" s="129"/>
      <c r="V859" s="129">
        <f>W856</f>
        <v>72.5</v>
      </c>
      <c r="W859" s="129">
        <f>W856</f>
        <v>72.5</v>
      </c>
      <c r="X859" s="129"/>
      <c r="Y859" s="129"/>
      <c r="Z859" s="129"/>
      <c r="AA859" s="129"/>
      <c r="AB859" s="129"/>
      <c r="AC859" s="129"/>
      <c r="AD859" s="129"/>
      <c r="AE859" s="129"/>
      <c r="AF859" s="129"/>
      <c r="AG859" s="129"/>
      <c r="AH859" s="144"/>
      <c r="AI859" s="135"/>
      <c r="AJ859" s="135"/>
      <c r="AK859" s="135"/>
      <c r="AL859" s="135"/>
      <c r="AM859" s="135"/>
      <c r="AN859" s="135"/>
      <c r="AO859" s="135"/>
      <c r="AP859" s="136"/>
    </row>
    <row r="860" spans="1:42">
      <c r="A860" s="108" t="s">
        <v>199</v>
      </c>
      <c r="B860" s="108">
        <v>2010</v>
      </c>
      <c r="C860" s="108" t="s">
        <v>200</v>
      </c>
      <c r="D860" s="108" t="s">
        <v>4547</v>
      </c>
      <c r="E860" s="108" t="s">
        <v>60</v>
      </c>
      <c r="F860" s="108"/>
      <c r="G860" s="117" t="s">
        <v>83</v>
      </c>
      <c r="H860" s="117" t="s">
        <v>83</v>
      </c>
      <c r="I860" s="117" t="s">
        <v>83</v>
      </c>
      <c r="J860" s="117" t="s">
        <v>83</v>
      </c>
      <c r="K860" s="117" t="s">
        <v>83</v>
      </c>
      <c r="L860" s="108" t="s">
        <v>83</v>
      </c>
      <c r="M860" s="108" t="s">
        <v>83</v>
      </c>
      <c r="N860" s="108" t="s">
        <v>83</v>
      </c>
      <c r="O860" s="108" t="s">
        <v>83</v>
      </c>
      <c r="P860" s="108" t="s">
        <v>83</v>
      </c>
      <c r="Q860" s="108" t="s">
        <v>83</v>
      </c>
      <c r="R860" s="108" t="s">
        <v>83</v>
      </c>
      <c r="S860" s="108" t="s">
        <v>83</v>
      </c>
      <c r="T860" s="108" t="s">
        <v>83</v>
      </c>
      <c r="U860" s="108" t="s">
        <v>83</v>
      </c>
      <c r="V860" s="108" t="s">
        <v>83</v>
      </c>
      <c r="W860" s="108" t="s">
        <v>83</v>
      </c>
      <c r="X860" s="108" t="s">
        <v>83</v>
      </c>
      <c r="Y860" s="108" t="s">
        <v>83</v>
      </c>
      <c r="Z860" s="108" t="s">
        <v>83</v>
      </c>
      <c r="AA860" s="108" t="s">
        <v>83</v>
      </c>
      <c r="AB860" s="108" t="s">
        <v>83</v>
      </c>
      <c r="AC860" s="108" t="s">
        <v>83</v>
      </c>
      <c r="AD860" s="108" t="s">
        <v>83</v>
      </c>
      <c r="AE860" s="108" t="s">
        <v>83</v>
      </c>
      <c r="AF860" s="108" t="s">
        <v>837</v>
      </c>
      <c r="AG860" s="108" t="s">
        <v>83</v>
      </c>
    </row>
    <row r="861" spans="1:42" s="127" customFormat="1">
      <c r="A861" s="129"/>
      <c r="B861" s="129"/>
      <c r="C861" s="129"/>
      <c r="D861" s="108" t="s">
        <v>4547</v>
      </c>
      <c r="E861" s="129"/>
      <c r="F861" s="127" t="s">
        <v>52</v>
      </c>
      <c r="G861" s="129"/>
      <c r="H861" s="129"/>
      <c r="I861" s="129"/>
      <c r="J861" s="129"/>
      <c r="K861" s="129"/>
      <c r="L861" s="129"/>
      <c r="M861" s="129"/>
      <c r="N861" s="129" t="e">
        <f>AVERAGE(N860)</f>
        <v>#DIV/0!</v>
      </c>
      <c r="O861" s="129" t="e">
        <f t="shared" ref="O861:AG861" si="92">AVERAGE(O860)</f>
        <v>#DIV/0!</v>
      </c>
      <c r="P861" s="129" t="e">
        <f t="shared" si="92"/>
        <v>#DIV/0!</v>
      </c>
      <c r="Q861" s="129" t="e">
        <f t="shared" si="92"/>
        <v>#DIV/0!</v>
      </c>
      <c r="R861" s="129" t="e">
        <f t="shared" si="92"/>
        <v>#DIV/0!</v>
      </c>
      <c r="S861" s="129" t="e">
        <f t="shared" si="92"/>
        <v>#DIV/0!</v>
      </c>
      <c r="T861" s="129" t="e">
        <f t="shared" si="92"/>
        <v>#DIV/0!</v>
      </c>
      <c r="U861" s="129" t="e">
        <f t="shared" si="92"/>
        <v>#DIV/0!</v>
      </c>
      <c r="V861" s="129" t="e">
        <f t="shared" si="92"/>
        <v>#DIV/0!</v>
      </c>
      <c r="W861" s="129" t="e">
        <f t="shared" si="92"/>
        <v>#DIV/0!</v>
      </c>
      <c r="X861" s="129" t="e">
        <f t="shared" si="92"/>
        <v>#DIV/0!</v>
      </c>
      <c r="Y861" s="129" t="e">
        <f t="shared" si="92"/>
        <v>#DIV/0!</v>
      </c>
      <c r="Z861" s="129" t="e">
        <f t="shared" si="92"/>
        <v>#DIV/0!</v>
      </c>
      <c r="AA861" s="129" t="e">
        <f t="shared" si="92"/>
        <v>#DIV/0!</v>
      </c>
      <c r="AB861" s="129" t="e">
        <f t="shared" si="92"/>
        <v>#DIV/0!</v>
      </c>
      <c r="AC861" s="129" t="e">
        <f t="shared" si="92"/>
        <v>#DIV/0!</v>
      </c>
      <c r="AD861" s="129" t="e">
        <f t="shared" si="92"/>
        <v>#DIV/0!</v>
      </c>
      <c r="AE861" s="129" t="e">
        <f t="shared" si="92"/>
        <v>#DIV/0!</v>
      </c>
      <c r="AF861" s="129" t="e">
        <f t="shared" si="92"/>
        <v>#DIV/0!</v>
      </c>
      <c r="AG861" s="129" t="e">
        <f t="shared" si="92"/>
        <v>#DIV/0!</v>
      </c>
    </row>
    <row r="862" spans="1:42" s="127" customFormat="1">
      <c r="A862" s="129"/>
      <c r="B862" s="129"/>
      <c r="C862" s="129"/>
      <c r="D862" s="108" t="s">
        <v>4547</v>
      </c>
      <c r="E862" s="129"/>
      <c r="F862" s="127" t="s">
        <v>53</v>
      </c>
      <c r="G862" s="129"/>
      <c r="H862" s="129"/>
      <c r="I862" s="129"/>
      <c r="J862" s="129"/>
      <c r="K862" s="129"/>
      <c r="L862" s="129"/>
      <c r="M862" s="129"/>
      <c r="N862" s="129" t="e">
        <f>STDEV((N860))</f>
        <v>#DIV/0!</v>
      </c>
      <c r="O862" s="129" t="e">
        <f t="shared" ref="O862:AG862" si="93">STDEV((O860))</f>
        <v>#DIV/0!</v>
      </c>
      <c r="P862" s="129" t="e">
        <f t="shared" si="93"/>
        <v>#DIV/0!</v>
      </c>
      <c r="Q862" s="129" t="e">
        <f t="shared" si="93"/>
        <v>#DIV/0!</v>
      </c>
      <c r="R862" s="129" t="e">
        <f t="shared" si="93"/>
        <v>#DIV/0!</v>
      </c>
      <c r="S862" s="129" t="e">
        <f t="shared" si="93"/>
        <v>#DIV/0!</v>
      </c>
      <c r="T862" s="129" t="e">
        <f t="shared" si="93"/>
        <v>#DIV/0!</v>
      </c>
      <c r="U862" s="129" t="e">
        <f t="shared" si="93"/>
        <v>#DIV/0!</v>
      </c>
      <c r="V862" s="129" t="e">
        <f t="shared" si="93"/>
        <v>#DIV/0!</v>
      </c>
      <c r="W862" s="129" t="e">
        <f t="shared" si="93"/>
        <v>#DIV/0!</v>
      </c>
      <c r="X862" s="129" t="e">
        <f t="shared" si="93"/>
        <v>#DIV/0!</v>
      </c>
      <c r="Y862" s="129" t="e">
        <f t="shared" si="93"/>
        <v>#DIV/0!</v>
      </c>
      <c r="Z862" s="129" t="e">
        <f t="shared" si="93"/>
        <v>#DIV/0!</v>
      </c>
      <c r="AA862" s="129" t="e">
        <f t="shared" si="93"/>
        <v>#DIV/0!</v>
      </c>
      <c r="AB862" s="129" t="e">
        <f t="shared" si="93"/>
        <v>#DIV/0!</v>
      </c>
      <c r="AC862" s="129" t="e">
        <f t="shared" si="93"/>
        <v>#DIV/0!</v>
      </c>
      <c r="AD862" s="129" t="e">
        <f t="shared" si="93"/>
        <v>#DIV/0!</v>
      </c>
      <c r="AE862" s="129" t="e">
        <f t="shared" si="93"/>
        <v>#DIV/0!</v>
      </c>
      <c r="AF862" s="129" t="e">
        <f t="shared" si="93"/>
        <v>#DIV/0!</v>
      </c>
      <c r="AG862" s="129" t="e">
        <f t="shared" si="93"/>
        <v>#DIV/0!</v>
      </c>
    </row>
    <row r="863" spans="1:42" s="127" customFormat="1">
      <c r="A863" s="129"/>
      <c r="B863" s="129"/>
      <c r="C863" s="129"/>
      <c r="D863" s="108" t="s">
        <v>4547</v>
      </c>
      <c r="E863" s="129"/>
      <c r="F863" s="127" t="s">
        <v>55</v>
      </c>
      <c r="G863" s="129"/>
      <c r="H863" s="129"/>
      <c r="I863" s="129"/>
      <c r="J863" s="129"/>
      <c r="K863" s="129"/>
      <c r="L863" s="129"/>
      <c r="M863" s="129"/>
      <c r="N863" s="155">
        <f>AI863</f>
        <v>0.26361098066685423</v>
      </c>
      <c r="O863" s="155">
        <f>AN863-AI863</f>
        <v>0.48200298297348459</v>
      </c>
      <c r="P863" s="129"/>
      <c r="Q863" s="129"/>
      <c r="R863" s="129"/>
      <c r="S863" s="129"/>
      <c r="T863" s="129"/>
      <c r="U863" s="129"/>
      <c r="V863" s="155">
        <f>AK863-AI863</f>
        <v>0.49889529473259547</v>
      </c>
      <c r="W863" s="129"/>
      <c r="X863" s="129"/>
      <c r="Y863" s="129"/>
      <c r="Z863" s="129"/>
      <c r="AA863" s="129"/>
      <c r="AB863" s="129"/>
      <c r="AC863" s="129"/>
      <c r="AD863" s="129"/>
      <c r="AE863" s="129"/>
      <c r="AF863" s="129"/>
      <c r="AG863" s="129"/>
      <c r="AH863" s="144">
        <v>1194.0047300560559</v>
      </c>
      <c r="AI863" s="135">
        <v>0.26361098066685423</v>
      </c>
      <c r="AJ863" s="135">
        <v>6.2537500203933741E-2</v>
      </c>
      <c r="AK863" s="135">
        <v>0.76250627539944971</v>
      </c>
      <c r="AL863" s="135">
        <v>0.23749372460054971</v>
      </c>
      <c r="AM863" s="135">
        <v>7.0736591479712133E-2</v>
      </c>
      <c r="AN863" s="135">
        <v>0.74561396364033883</v>
      </c>
      <c r="AO863" s="135">
        <v>0.25438603635966084</v>
      </c>
      <c r="AP863" s="136">
        <v>-1</v>
      </c>
    </row>
    <row r="864" spans="1:42" s="127" customFormat="1">
      <c r="A864" s="129"/>
      <c r="B864" s="129"/>
      <c r="C864" s="129"/>
      <c r="D864" s="108" t="s">
        <v>4547</v>
      </c>
      <c r="E864" s="129"/>
      <c r="F864" s="127" t="s">
        <v>56</v>
      </c>
      <c r="G864" s="129"/>
      <c r="H864" s="129"/>
      <c r="I864" s="129"/>
      <c r="J864" s="129"/>
      <c r="K864" s="129"/>
      <c r="L864" s="129"/>
      <c r="M864" s="129"/>
      <c r="N864" s="155">
        <f>N863</f>
        <v>0.26361098066685423</v>
      </c>
      <c r="O864" s="155">
        <f>O863</f>
        <v>0.48200298297348459</v>
      </c>
      <c r="P864" s="129"/>
      <c r="Q864" s="129"/>
      <c r="R864" s="129"/>
      <c r="S864" s="129"/>
      <c r="T864" s="129"/>
      <c r="U864" s="129"/>
      <c r="V864" s="155">
        <f>V863</f>
        <v>0.49889529473259547</v>
      </c>
      <c r="W864" s="155">
        <f>O864</f>
        <v>0.48200298297348459</v>
      </c>
      <c r="X864" s="129"/>
      <c r="Y864" s="129"/>
      <c r="Z864" s="129"/>
      <c r="AA864" s="129"/>
      <c r="AB864" s="129"/>
      <c r="AC864" s="129"/>
      <c r="AD864" s="129"/>
      <c r="AE864" s="129"/>
      <c r="AF864" s="129"/>
      <c r="AG864" s="129"/>
      <c r="AH864" s="144"/>
      <c r="AI864" s="135"/>
      <c r="AJ864" s="135"/>
      <c r="AK864" s="135"/>
      <c r="AL864" s="135"/>
      <c r="AM864" s="135"/>
      <c r="AN864" s="135"/>
      <c r="AO864" s="135"/>
      <c r="AP864" s="136"/>
    </row>
    <row r="865" spans="1:42">
      <c r="A865" s="109" t="s">
        <v>439</v>
      </c>
      <c r="B865" s="109">
        <v>2018</v>
      </c>
      <c r="C865" s="116" t="s">
        <v>440</v>
      </c>
      <c r="D865" s="109" t="s">
        <v>4548</v>
      </c>
      <c r="E865" s="109" t="s">
        <v>839</v>
      </c>
      <c r="G865" s="117" t="s">
        <v>46</v>
      </c>
      <c r="H865" s="117" t="s">
        <v>46</v>
      </c>
      <c r="I865" s="117" t="s">
        <v>46</v>
      </c>
      <c r="J865" s="117" t="s">
        <v>46</v>
      </c>
      <c r="K865" s="117" t="s">
        <v>46</v>
      </c>
      <c r="L865" s="108" t="s">
        <v>46</v>
      </c>
      <c r="M865" s="108" t="s">
        <v>46</v>
      </c>
      <c r="N865" s="108" t="s">
        <v>46</v>
      </c>
      <c r="O865" s="108" t="s">
        <v>46</v>
      </c>
      <c r="P865" s="108" t="s">
        <v>46</v>
      </c>
      <c r="Q865" s="108" t="s">
        <v>46</v>
      </c>
      <c r="R865" s="108" t="s">
        <v>46</v>
      </c>
      <c r="S865" s="108" t="s">
        <v>46</v>
      </c>
      <c r="T865" s="108" t="s">
        <v>46</v>
      </c>
      <c r="U865" s="108" t="s">
        <v>46</v>
      </c>
      <c r="V865" s="108" t="s">
        <v>46</v>
      </c>
      <c r="W865" s="108" t="s">
        <v>46</v>
      </c>
      <c r="X865" s="108" t="s">
        <v>46</v>
      </c>
      <c r="Y865" s="108" t="s">
        <v>46</v>
      </c>
      <c r="Z865" s="108" t="s">
        <v>46</v>
      </c>
      <c r="AA865" s="108" t="s">
        <v>46</v>
      </c>
      <c r="AB865" s="108" t="s">
        <v>46</v>
      </c>
      <c r="AC865" s="108" t="s">
        <v>46</v>
      </c>
      <c r="AD865" s="109" t="s">
        <v>840</v>
      </c>
      <c r="AE865" s="108" t="s">
        <v>46</v>
      </c>
      <c r="AF865" s="108" t="s">
        <v>46</v>
      </c>
      <c r="AG865" s="108" t="s">
        <v>46</v>
      </c>
    </row>
    <row r="866" spans="1:42" s="127" customFormat="1">
      <c r="C866" s="131"/>
      <c r="D866" s="109" t="s">
        <v>4548</v>
      </c>
      <c r="F866" s="127" t="s">
        <v>52</v>
      </c>
      <c r="G866" s="129"/>
      <c r="H866" s="129"/>
      <c r="I866" s="129"/>
      <c r="J866" s="129"/>
      <c r="K866" s="129"/>
      <c r="L866" s="129"/>
      <c r="M866" s="129"/>
      <c r="N866" s="129" t="e">
        <f>AVERAGE(N865)</f>
        <v>#DIV/0!</v>
      </c>
      <c r="O866" s="129" t="e">
        <f t="shared" ref="O866:AG866" si="94">AVERAGE(O865)</f>
        <v>#DIV/0!</v>
      </c>
      <c r="P866" s="129" t="e">
        <f t="shared" si="94"/>
        <v>#DIV/0!</v>
      </c>
      <c r="Q866" s="129" t="e">
        <f t="shared" si="94"/>
        <v>#DIV/0!</v>
      </c>
      <c r="R866" s="129" t="e">
        <f t="shared" si="94"/>
        <v>#DIV/0!</v>
      </c>
      <c r="S866" s="129" t="e">
        <f t="shared" si="94"/>
        <v>#DIV/0!</v>
      </c>
      <c r="T866" s="129" t="e">
        <f t="shared" si="94"/>
        <v>#DIV/0!</v>
      </c>
      <c r="U866" s="129" t="e">
        <f t="shared" si="94"/>
        <v>#DIV/0!</v>
      </c>
      <c r="V866" s="129" t="e">
        <f t="shared" si="94"/>
        <v>#DIV/0!</v>
      </c>
      <c r="W866" s="129" t="e">
        <f t="shared" si="94"/>
        <v>#DIV/0!</v>
      </c>
      <c r="X866" s="129" t="e">
        <f t="shared" si="94"/>
        <v>#DIV/0!</v>
      </c>
      <c r="Y866" s="129" t="e">
        <f t="shared" si="94"/>
        <v>#DIV/0!</v>
      </c>
      <c r="Z866" s="129" t="e">
        <f t="shared" si="94"/>
        <v>#DIV/0!</v>
      </c>
      <c r="AA866" s="129" t="e">
        <f t="shared" si="94"/>
        <v>#DIV/0!</v>
      </c>
      <c r="AB866" s="129" t="e">
        <f t="shared" si="94"/>
        <v>#DIV/0!</v>
      </c>
      <c r="AC866" s="129" t="e">
        <f t="shared" si="94"/>
        <v>#DIV/0!</v>
      </c>
      <c r="AD866" s="129" t="e">
        <f t="shared" si="94"/>
        <v>#DIV/0!</v>
      </c>
      <c r="AE866" s="129" t="e">
        <f t="shared" si="94"/>
        <v>#DIV/0!</v>
      </c>
      <c r="AF866" s="129" t="e">
        <f t="shared" si="94"/>
        <v>#DIV/0!</v>
      </c>
      <c r="AG866" s="129" t="e">
        <f t="shared" si="94"/>
        <v>#DIV/0!</v>
      </c>
    </row>
    <row r="867" spans="1:42" s="127" customFormat="1">
      <c r="C867" s="131"/>
      <c r="D867" s="109" t="s">
        <v>4548</v>
      </c>
      <c r="F867" s="127" t="s">
        <v>53</v>
      </c>
      <c r="G867" s="129"/>
      <c r="H867" s="129"/>
      <c r="I867" s="129"/>
      <c r="J867" s="129"/>
      <c r="K867" s="129"/>
      <c r="L867" s="129"/>
      <c r="M867" s="129"/>
      <c r="N867" s="129" t="e">
        <f>STDEV((N865))</f>
        <v>#DIV/0!</v>
      </c>
      <c r="O867" s="129" t="e">
        <f t="shared" ref="O867:AG867" si="95">STDEV((O865))</f>
        <v>#DIV/0!</v>
      </c>
      <c r="P867" s="129" t="e">
        <f t="shared" si="95"/>
        <v>#DIV/0!</v>
      </c>
      <c r="Q867" s="129" t="e">
        <f t="shared" si="95"/>
        <v>#DIV/0!</v>
      </c>
      <c r="R867" s="129" t="e">
        <f t="shared" si="95"/>
        <v>#DIV/0!</v>
      </c>
      <c r="S867" s="129" t="e">
        <f t="shared" si="95"/>
        <v>#DIV/0!</v>
      </c>
      <c r="T867" s="129" t="e">
        <f t="shared" si="95"/>
        <v>#DIV/0!</v>
      </c>
      <c r="U867" s="129" t="e">
        <f t="shared" si="95"/>
        <v>#DIV/0!</v>
      </c>
      <c r="V867" s="129" t="e">
        <f t="shared" si="95"/>
        <v>#DIV/0!</v>
      </c>
      <c r="W867" s="129" t="e">
        <f t="shared" si="95"/>
        <v>#DIV/0!</v>
      </c>
      <c r="X867" s="129" t="e">
        <f t="shared" si="95"/>
        <v>#DIV/0!</v>
      </c>
      <c r="Y867" s="129" t="e">
        <f t="shared" si="95"/>
        <v>#DIV/0!</v>
      </c>
      <c r="Z867" s="129" t="e">
        <f t="shared" si="95"/>
        <v>#DIV/0!</v>
      </c>
      <c r="AA867" s="129" t="e">
        <f t="shared" si="95"/>
        <v>#DIV/0!</v>
      </c>
      <c r="AB867" s="129" t="e">
        <f t="shared" si="95"/>
        <v>#DIV/0!</v>
      </c>
      <c r="AC867" s="129" t="e">
        <f t="shared" si="95"/>
        <v>#DIV/0!</v>
      </c>
      <c r="AD867" s="129" t="e">
        <f t="shared" si="95"/>
        <v>#DIV/0!</v>
      </c>
      <c r="AE867" s="129" t="e">
        <f t="shared" si="95"/>
        <v>#DIV/0!</v>
      </c>
      <c r="AF867" s="129" t="e">
        <f t="shared" si="95"/>
        <v>#DIV/0!</v>
      </c>
      <c r="AG867" s="129" t="e">
        <f t="shared" si="95"/>
        <v>#DIV/0!</v>
      </c>
    </row>
    <row r="868" spans="1:42" s="127" customFormat="1">
      <c r="C868" s="131"/>
      <c r="D868" s="109" t="s">
        <v>4548</v>
      </c>
      <c r="F868" s="127" t="s">
        <v>55</v>
      </c>
      <c r="G868" s="129"/>
      <c r="H868" s="129"/>
      <c r="I868" s="129"/>
      <c r="J868" s="129"/>
      <c r="K868" s="129"/>
      <c r="L868" s="129"/>
      <c r="M868" s="129"/>
      <c r="N868" s="155">
        <f>AI868</f>
        <v>0</v>
      </c>
      <c r="O868" s="155">
        <f>AN868-AI868</f>
        <v>0</v>
      </c>
      <c r="P868" s="129"/>
      <c r="Q868" s="129"/>
      <c r="R868" s="129"/>
      <c r="S868" s="129"/>
      <c r="T868" s="129"/>
      <c r="U868" s="129"/>
      <c r="V868" s="155">
        <f>AK868-AI868</f>
        <v>0</v>
      </c>
      <c r="W868" s="129"/>
      <c r="X868" s="129"/>
      <c r="Y868" s="129"/>
      <c r="Z868" s="129"/>
      <c r="AA868" s="129"/>
      <c r="AB868" s="129"/>
      <c r="AC868" s="129"/>
      <c r="AE868" s="129"/>
      <c r="AF868" s="129"/>
      <c r="AG868" s="129"/>
      <c r="AH868" s="127" t="s">
        <v>749</v>
      </c>
    </row>
    <row r="869" spans="1:42" s="127" customFormat="1">
      <c r="C869" s="131"/>
      <c r="D869" s="109" t="s">
        <v>4548</v>
      </c>
      <c r="F869" s="127" t="s">
        <v>56</v>
      </c>
      <c r="G869" s="129"/>
      <c r="H869" s="129"/>
      <c r="I869" s="129"/>
      <c r="J869" s="129"/>
      <c r="K869" s="129"/>
      <c r="L869" s="129"/>
      <c r="M869" s="129"/>
      <c r="N869" s="157"/>
      <c r="O869" s="157"/>
      <c r="P869" s="156"/>
      <c r="Q869" s="156"/>
      <c r="R869" s="156"/>
      <c r="S869" s="156"/>
      <c r="T869" s="156"/>
      <c r="U869" s="156"/>
      <c r="V869" s="157"/>
      <c r="W869" s="156"/>
      <c r="X869" s="129"/>
      <c r="Y869" s="129"/>
      <c r="Z869" s="129"/>
      <c r="AA869" s="129"/>
      <c r="AB869" s="129"/>
      <c r="AC869" s="129"/>
      <c r="AE869" s="129"/>
      <c r="AF869" s="129"/>
      <c r="AG869" s="129"/>
    </row>
    <row r="870" spans="1:42">
      <c r="A870" s="109" t="s">
        <v>70</v>
      </c>
      <c r="B870" s="109">
        <v>2021</v>
      </c>
      <c r="C870" s="110" t="s">
        <v>71</v>
      </c>
      <c r="D870" s="109" t="s">
        <v>841</v>
      </c>
      <c r="E870" s="108" t="s">
        <v>46</v>
      </c>
      <c r="F870" s="108"/>
      <c r="G870" s="108" t="s">
        <v>46</v>
      </c>
      <c r="H870" s="108" t="s">
        <v>46</v>
      </c>
      <c r="I870" s="108" t="s">
        <v>46</v>
      </c>
      <c r="J870" s="108" t="s">
        <v>46</v>
      </c>
      <c r="K870" s="108" t="s">
        <v>46</v>
      </c>
      <c r="L870" s="108" t="s">
        <v>46</v>
      </c>
      <c r="M870" s="108" t="s">
        <v>46</v>
      </c>
      <c r="N870" s="108" t="s">
        <v>46</v>
      </c>
      <c r="O870" s="108" t="s">
        <v>46</v>
      </c>
      <c r="P870" s="108" t="s">
        <v>46</v>
      </c>
      <c r="Q870" s="108" t="s">
        <v>46</v>
      </c>
      <c r="R870" s="108" t="s">
        <v>46</v>
      </c>
      <c r="S870" s="108" t="s">
        <v>46</v>
      </c>
      <c r="T870" s="108" t="s">
        <v>46</v>
      </c>
      <c r="U870" s="108" t="s">
        <v>46</v>
      </c>
      <c r="V870" s="108" t="s">
        <v>46</v>
      </c>
      <c r="W870" s="108" t="s">
        <v>46</v>
      </c>
      <c r="X870" s="108" t="s">
        <v>46</v>
      </c>
      <c r="Y870" s="108" t="s">
        <v>46</v>
      </c>
      <c r="Z870" s="108" t="s">
        <v>46</v>
      </c>
      <c r="AA870" s="108" t="s">
        <v>46</v>
      </c>
      <c r="AB870" s="109">
        <v>70</v>
      </c>
      <c r="AC870" s="108" t="s">
        <v>46</v>
      </c>
      <c r="AD870" s="108" t="s">
        <v>46</v>
      </c>
      <c r="AE870" s="108" t="s">
        <v>46</v>
      </c>
      <c r="AF870" s="108" t="s">
        <v>46</v>
      </c>
      <c r="AG870" s="108" t="s">
        <v>46</v>
      </c>
    </row>
    <row r="871" spans="1:42" s="127" customFormat="1">
      <c r="C871" s="128"/>
      <c r="D871" s="127" t="s">
        <v>841</v>
      </c>
      <c r="E871" s="129"/>
      <c r="F871" s="127" t="s">
        <v>52</v>
      </c>
      <c r="G871" s="129"/>
      <c r="H871" s="129"/>
      <c r="I871" s="129"/>
      <c r="J871" s="129"/>
      <c r="K871" s="129"/>
      <c r="L871" s="129"/>
      <c r="M871" s="129"/>
      <c r="N871" s="129" t="e">
        <f>AVERAGE(N870)</f>
        <v>#DIV/0!</v>
      </c>
      <c r="O871" s="129" t="e">
        <f t="shared" ref="O871:AG871" si="96">AVERAGE(O870)</f>
        <v>#DIV/0!</v>
      </c>
      <c r="P871" s="129" t="e">
        <f t="shared" si="96"/>
        <v>#DIV/0!</v>
      </c>
      <c r="Q871" s="129" t="e">
        <f t="shared" si="96"/>
        <v>#DIV/0!</v>
      </c>
      <c r="R871" s="129" t="e">
        <f t="shared" si="96"/>
        <v>#DIV/0!</v>
      </c>
      <c r="S871" s="129" t="e">
        <f t="shared" si="96"/>
        <v>#DIV/0!</v>
      </c>
      <c r="T871" s="129" t="e">
        <f t="shared" si="96"/>
        <v>#DIV/0!</v>
      </c>
      <c r="U871" s="129" t="e">
        <f t="shared" si="96"/>
        <v>#DIV/0!</v>
      </c>
      <c r="V871" s="129" t="e">
        <f t="shared" si="96"/>
        <v>#DIV/0!</v>
      </c>
      <c r="W871" s="129" t="e">
        <f t="shared" si="96"/>
        <v>#DIV/0!</v>
      </c>
      <c r="X871" s="129" t="e">
        <f t="shared" si="96"/>
        <v>#DIV/0!</v>
      </c>
      <c r="Y871" s="129" t="e">
        <f t="shared" si="96"/>
        <v>#DIV/0!</v>
      </c>
      <c r="Z871" s="129" t="e">
        <f t="shared" si="96"/>
        <v>#DIV/0!</v>
      </c>
      <c r="AA871" s="129" t="e">
        <f t="shared" si="96"/>
        <v>#DIV/0!</v>
      </c>
      <c r="AB871" s="129">
        <f t="shared" si="96"/>
        <v>70</v>
      </c>
      <c r="AC871" s="129" t="e">
        <f t="shared" si="96"/>
        <v>#DIV/0!</v>
      </c>
      <c r="AD871" s="129" t="e">
        <f t="shared" si="96"/>
        <v>#DIV/0!</v>
      </c>
      <c r="AE871" s="129" t="e">
        <f t="shared" si="96"/>
        <v>#DIV/0!</v>
      </c>
      <c r="AF871" s="129" t="e">
        <f t="shared" si="96"/>
        <v>#DIV/0!</v>
      </c>
      <c r="AG871" s="129" t="e">
        <f t="shared" si="96"/>
        <v>#DIV/0!</v>
      </c>
    </row>
    <row r="872" spans="1:42" s="127" customFormat="1">
      <c r="C872" s="128"/>
      <c r="D872" s="127" t="s">
        <v>841</v>
      </c>
      <c r="E872" s="129"/>
      <c r="F872" s="127" t="s">
        <v>53</v>
      </c>
      <c r="G872" s="129"/>
      <c r="H872" s="129"/>
      <c r="I872" s="129"/>
      <c r="J872" s="129"/>
      <c r="K872" s="129"/>
      <c r="L872" s="129"/>
      <c r="M872" s="129"/>
      <c r="N872" s="129" t="e">
        <f>STDEV((N870))</f>
        <v>#DIV/0!</v>
      </c>
      <c r="O872" s="129" t="e">
        <f t="shared" ref="O872:AG872" si="97">STDEV((O870))</f>
        <v>#DIV/0!</v>
      </c>
      <c r="P872" s="129" t="e">
        <f t="shared" si="97"/>
        <v>#DIV/0!</v>
      </c>
      <c r="Q872" s="129" t="e">
        <f t="shared" si="97"/>
        <v>#DIV/0!</v>
      </c>
      <c r="R872" s="129" t="e">
        <f t="shared" si="97"/>
        <v>#DIV/0!</v>
      </c>
      <c r="S872" s="129" t="e">
        <f t="shared" si="97"/>
        <v>#DIV/0!</v>
      </c>
      <c r="T872" s="129" t="e">
        <f t="shared" si="97"/>
        <v>#DIV/0!</v>
      </c>
      <c r="U872" s="129" t="e">
        <f t="shared" si="97"/>
        <v>#DIV/0!</v>
      </c>
      <c r="V872" s="129" t="e">
        <f t="shared" si="97"/>
        <v>#DIV/0!</v>
      </c>
      <c r="W872" s="129" t="e">
        <f t="shared" si="97"/>
        <v>#DIV/0!</v>
      </c>
      <c r="X872" s="129" t="e">
        <f t="shared" si="97"/>
        <v>#DIV/0!</v>
      </c>
      <c r="Y872" s="129" t="e">
        <f t="shared" si="97"/>
        <v>#DIV/0!</v>
      </c>
      <c r="Z872" s="129" t="e">
        <f t="shared" si="97"/>
        <v>#DIV/0!</v>
      </c>
      <c r="AA872" s="129" t="e">
        <f t="shared" si="97"/>
        <v>#DIV/0!</v>
      </c>
      <c r="AB872" s="129" t="e">
        <f t="shared" si="97"/>
        <v>#DIV/0!</v>
      </c>
      <c r="AC872" s="129" t="e">
        <f t="shared" si="97"/>
        <v>#DIV/0!</v>
      </c>
      <c r="AD872" s="129" t="e">
        <f t="shared" si="97"/>
        <v>#DIV/0!</v>
      </c>
      <c r="AE872" s="129" t="e">
        <f t="shared" si="97"/>
        <v>#DIV/0!</v>
      </c>
      <c r="AF872" s="129" t="e">
        <f t="shared" si="97"/>
        <v>#DIV/0!</v>
      </c>
      <c r="AG872" s="129" t="e">
        <f t="shared" si="97"/>
        <v>#DIV/0!</v>
      </c>
    </row>
    <row r="873" spans="1:42" s="127" customFormat="1">
      <c r="C873" s="128"/>
      <c r="D873" s="127" t="s">
        <v>841</v>
      </c>
      <c r="E873" s="129"/>
      <c r="F873" s="127" t="s">
        <v>55</v>
      </c>
      <c r="G873" s="129"/>
      <c r="H873" s="129"/>
      <c r="I873" s="129"/>
      <c r="J873" s="129"/>
      <c r="K873" s="129"/>
      <c r="L873" s="129"/>
      <c r="M873" s="129"/>
      <c r="N873" s="155">
        <f>AI873</f>
        <v>8.4150200882344792E-3</v>
      </c>
      <c r="O873" s="155">
        <f>AN873-AI873</f>
        <v>4.6750816243328035E-3</v>
      </c>
      <c r="P873" s="129"/>
      <c r="Q873" s="129"/>
      <c r="R873" s="129"/>
      <c r="S873" s="129"/>
      <c r="T873" s="129"/>
      <c r="U873" s="129"/>
      <c r="V873" s="155">
        <f>AK873-AI873</f>
        <v>4.448392192118204E-3</v>
      </c>
      <c r="W873" s="129"/>
      <c r="X873" s="129"/>
      <c r="Y873" s="129"/>
      <c r="Z873" s="129"/>
      <c r="AA873" s="129"/>
      <c r="AC873" s="129"/>
      <c r="AD873" s="129"/>
      <c r="AE873" s="129"/>
      <c r="AF873" s="129"/>
      <c r="AG873" s="129"/>
      <c r="AH873" s="144">
        <v>102</v>
      </c>
      <c r="AI873" s="135">
        <v>8.4150200882344792E-3</v>
      </c>
      <c r="AJ873" s="135">
        <v>4.448345281374267E-3</v>
      </c>
      <c r="AK873" s="135">
        <v>1.2863412280352683E-2</v>
      </c>
      <c r="AL873" s="135">
        <v>0.98713658771964674</v>
      </c>
      <c r="AM873" s="135">
        <v>4.6750536447836442E-3</v>
      </c>
      <c r="AN873" s="135">
        <v>1.3090101712567283E-2</v>
      </c>
      <c r="AO873" s="135">
        <v>0.98690989828743192</v>
      </c>
      <c r="AP873" s="136">
        <v>-1</v>
      </c>
    </row>
    <row r="874" spans="1:42" s="127" customFormat="1">
      <c r="C874" s="128"/>
      <c r="D874" s="127" t="s">
        <v>841</v>
      </c>
      <c r="E874" s="129"/>
      <c r="F874" s="127" t="s">
        <v>56</v>
      </c>
      <c r="G874" s="129"/>
      <c r="H874" s="129"/>
      <c r="I874" s="129"/>
      <c r="J874" s="129"/>
      <c r="K874" s="129"/>
      <c r="L874" s="129"/>
      <c r="M874" s="129"/>
      <c r="N874" s="155">
        <f>N873</f>
        <v>8.4150200882344792E-3</v>
      </c>
      <c r="O874" s="155">
        <f>O873</f>
        <v>4.6750816243328035E-3</v>
      </c>
      <c r="P874" s="129"/>
      <c r="Q874" s="129"/>
      <c r="R874" s="129"/>
      <c r="S874" s="129"/>
      <c r="T874" s="129"/>
      <c r="U874" s="129"/>
      <c r="V874" s="155">
        <f>V873</f>
        <v>4.448392192118204E-3</v>
      </c>
      <c r="W874" s="155">
        <f>O874</f>
        <v>4.6750816243328035E-3</v>
      </c>
      <c r="X874" s="129"/>
      <c r="Y874" s="129"/>
      <c r="Z874" s="129"/>
      <c r="AA874" s="129"/>
      <c r="AC874" s="129"/>
      <c r="AD874" s="129"/>
      <c r="AE874" s="129"/>
      <c r="AF874" s="129"/>
      <c r="AG874" s="129"/>
      <c r="AH874" s="144"/>
      <c r="AI874" s="135"/>
      <c r="AJ874" s="135"/>
      <c r="AK874" s="135"/>
      <c r="AL874" s="135"/>
      <c r="AM874" s="135"/>
      <c r="AN874" s="135"/>
      <c r="AO874" s="135"/>
      <c r="AP874" s="136"/>
    </row>
    <row r="875" spans="1:42">
      <c r="A875" s="109" t="s">
        <v>76</v>
      </c>
      <c r="B875" s="109">
        <v>2004</v>
      </c>
      <c r="C875" s="109" t="s">
        <v>77</v>
      </c>
      <c r="D875" s="109" t="s">
        <v>4561</v>
      </c>
      <c r="E875" s="108" t="s">
        <v>46</v>
      </c>
      <c r="F875" s="108"/>
      <c r="G875" s="117" t="s">
        <v>46</v>
      </c>
      <c r="H875" s="117" t="s">
        <v>46</v>
      </c>
      <c r="I875" s="117" t="s">
        <v>46</v>
      </c>
      <c r="J875" s="117" t="s">
        <v>46</v>
      </c>
      <c r="K875" s="117" t="s">
        <v>46</v>
      </c>
      <c r="L875" s="108" t="s">
        <v>46</v>
      </c>
      <c r="M875" s="108" t="s">
        <v>46</v>
      </c>
      <c r="N875" s="108" t="s">
        <v>46</v>
      </c>
      <c r="O875" s="108" t="s">
        <v>46</v>
      </c>
      <c r="P875" s="108" t="s">
        <v>46</v>
      </c>
      <c r="Q875" s="108" t="s">
        <v>46</v>
      </c>
      <c r="R875" s="108" t="s">
        <v>46</v>
      </c>
      <c r="S875" s="108" t="s">
        <v>46</v>
      </c>
      <c r="T875" s="108" t="s">
        <v>46</v>
      </c>
      <c r="U875" s="108" t="s">
        <v>46</v>
      </c>
      <c r="V875" s="108" t="s">
        <v>46</v>
      </c>
      <c r="W875" s="108" t="s">
        <v>46</v>
      </c>
      <c r="X875" s="108" t="s">
        <v>46</v>
      </c>
      <c r="Y875" s="108" t="s">
        <v>46</v>
      </c>
      <c r="Z875" s="108" t="s">
        <v>46</v>
      </c>
      <c r="AA875" s="108" t="s">
        <v>46</v>
      </c>
      <c r="AB875" s="108" t="s">
        <v>46</v>
      </c>
      <c r="AC875" s="109">
        <v>66</v>
      </c>
      <c r="AD875" s="108" t="s">
        <v>46</v>
      </c>
      <c r="AE875" s="108" t="s">
        <v>46</v>
      </c>
      <c r="AF875" s="108" t="s">
        <v>46</v>
      </c>
      <c r="AG875" s="108" t="s">
        <v>46</v>
      </c>
    </row>
    <row r="876" spans="1:42">
      <c r="A876" s="109" t="s">
        <v>76</v>
      </c>
      <c r="B876" s="109">
        <v>2004</v>
      </c>
      <c r="C876" s="109" t="s">
        <v>77</v>
      </c>
      <c r="D876" s="109" t="s">
        <v>4561</v>
      </c>
      <c r="E876" s="108" t="s">
        <v>46</v>
      </c>
      <c r="F876" s="108"/>
      <c r="G876" s="117" t="s">
        <v>46</v>
      </c>
      <c r="H876" s="117" t="s">
        <v>46</v>
      </c>
      <c r="I876" s="117" t="s">
        <v>46</v>
      </c>
      <c r="J876" s="117" t="s">
        <v>46</v>
      </c>
      <c r="K876" s="117" t="s">
        <v>46</v>
      </c>
      <c r="L876" s="108" t="s">
        <v>46</v>
      </c>
      <c r="M876" s="108" t="s">
        <v>46</v>
      </c>
      <c r="N876" s="108" t="s">
        <v>46</v>
      </c>
      <c r="O876" s="108" t="s">
        <v>46</v>
      </c>
      <c r="P876" s="108" t="s">
        <v>46</v>
      </c>
      <c r="Q876" s="108" t="s">
        <v>46</v>
      </c>
      <c r="R876" s="108" t="s">
        <v>46</v>
      </c>
      <c r="S876" s="108" t="s">
        <v>46</v>
      </c>
      <c r="T876" s="108" t="s">
        <v>46</v>
      </c>
      <c r="U876" s="108" t="s">
        <v>46</v>
      </c>
      <c r="V876" s="108" t="s">
        <v>46</v>
      </c>
      <c r="W876" s="108" t="s">
        <v>46</v>
      </c>
      <c r="X876" s="108" t="s">
        <v>46</v>
      </c>
      <c r="Y876" s="108" t="s">
        <v>46</v>
      </c>
      <c r="Z876" s="108" t="s">
        <v>46</v>
      </c>
      <c r="AA876" s="108" t="s">
        <v>46</v>
      </c>
      <c r="AB876" s="108" t="s">
        <v>46</v>
      </c>
      <c r="AC876" s="109">
        <v>83</v>
      </c>
      <c r="AD876" s="108" t="s">
        <v>46</v>
      </c>
      <c r="AE876" s="108" t="s">
        <v>46</v>
      </c>
      <c r="AF876" s="108" t="s">
        <v>46</v>
      </c>
      <c r="AG876" s="108" t="s">
        <v>46</v>
      </c>
    </row>
    <row r="877" spans="1:42">
      <c r="A877" s="109" t="s">
        <v>67</v>
      </c>
      <c r="B877" s="109">
        <v>2008</v>
      </c>
      <c r="C877" s="110" t="s">
        <v>68</v>
      </c>
      <c r="D877" s="109" t="s">
        <v>4561</v>
      </c>
      <c r="E877" s="108" t="s">
        <v>46</v>
      </c>
      <c r="F877" s="108"/>
      <c r="G877" s="117" t="s">
        <v>46</v>
      </c>
      <c r="H877" s="117" t="s">
        <v>46</v>
      </c>
      <c r="I877" s="117" t="s">
        <v>46</v>
      </c>
      <c r="J877" s="117" t="s">
        <v>46</v>
      </c>
      <c r="K877" s="117" t="s">
        <v>46</v>
      </c>
      <c r="L877" s="108" t="s">
        <v>46</v>
      </c>
      <c r="M877" s="108" t="s">
        <v>46</v>
      </c>
      <c r="N877" s="108" t="s">
        <v>46</v>
      </c>
      <c r="O877" s="108" t="s">
        <v>46</v>
      </c>
      <c r="P877" s="108" t="s">
        <v>46</v>
      </c>
      <c r="Q877" s="108" t="s">
        <v>46</v>
      </c>
      <c r="R877" s="108" t="s">
        <v>46</v>
      </c>
      <c r="S877" s="108" t="s">
        <v>46</v>
      </c>
      <c r="T877" s="108" t="s">
        <v>46</v>
      </c>
      <c r="U877" s="108" t="s">
        <v>46</v>
      </c>
      <c r="V877" s="108" t="s">
        <v>46</v>
      </c>
      <c r="W877" s="108" t="s">
        <v>46</v>
      </c>
      <c r="X877" s="108" t="s">
        <v>46</v>
      </c>
      <c r="Y877" s="108" t="s">
        <v>46</v>
      </c>
      <c r="Z877" s="108" t="s">
        <v>46</v>
      </c>
      <c r="AA877" s="108" t="s">
        <v>46</v>
      </c>
      <c r="AB877" s="108" t="s">
        <v>46</v>
      </c>
      <c r="AC877" s="109">
        <v>25</v>
      </c>
      <c r="AD877" s="108" t="s">
        <v>46</v>
      </c>
      <c r="AE877" s="108" t="s">
        <v>46</v>
      </c>
      <c r="AF877" s="108" t="s">
        <v>46</v>
      </c>
      <c r="AG877" s="108" t="s">
        <v>46</v>
      </c>
    </row>
    <row r="878" spans="1:42">
      <c r="A878" s="109" t="s">
        <v>67</v>
      </c>
      <c r="B878" s="109">
        <v>2008</v>
      </c>
      <c r="C878" s="110" t="s">
        <v>68</v>
      </c>
      <c r="D878" s="109" t="s">
        <v>4561</v>
      </c>
      <c r="E878" s="108" t="s">
        <v>46</v>
      </c>
      <c r="F878" s="108"/>
      <c r="G878" s="117" t="s">
        <v>46</v>
      </c>
      <c r="H878" s="117" t="s">
        <v>46</v>
      </c>
      <c r="I878" s="117" t="s">
        <v>46</v>
      </c>
      <c r="J878" s="117" t="s">
        <v>46</v>
      </c>
      <c r="K878" s="117" t="s">
        <v>46</v>
      </c>
      <c r="L878" s="108" t="s">
        <v>46</v>
      </c>
      <c r="M878" s="108" t="s">
        <v>46</v>
      </c>
      <c r="N878" s="108" t="s">
        <v>46</v>
      </c>
      <c r="O878" s="108" t="s">
        <v>46</v>
      </c>
      <c r="P878" s="108" t="s">
        <v>46</v>
      </c>
      <c r="Q878" s="108" t="s">
        <v>46</v>
      </c>
      <c r="R878" s="108" t="s">
        <v>46</v>
      </c>
      <c r="S878" s="108" t="s">
        <v>46</v>
      </c>
      <c r="T878" s="108" t="s">
        <v>46</v>
      </c>
      <c r="U878" s="108" t="s">
        <v>46</v>
      </c>
      <c r="V878" s="108" t="s">
        <v>46</v>
      </c>
      <c r="W878" s="108" t="s">
        <v>46</v>
      </c>
      <c r="X878" s="108" t="s">
        <v>46</v>
      </c>
      <c r="Y878" s="108" t="s">
        <v>46</v>
      </c>
      <c r="Z878" s="108" t="s">
        <v>46</v>
      </c>
      <c r="AA878" s="108" t="s">
        <v>46</v>
      </c>
      <c r="AB878" s="108" t="s">
        <v>46</v>
      </c>
      <c r="AC878" s="108" t="s">
        <v>46</v>
      </c>
      <c r="AD878" s="109">
        <v>75</v>
      </c>
      <c r="AE878" s="108" t="s">
        <v>46</v>
      </c>
      <c r="AF878" s="108" t="s">
        <v>46</v>
      </c>
      <c r="AG878" s="108" t="s">
        <v>46</v>
      </c>
    </row>
    <row r="879" spans="1:42" s="127" customFormat="1">
      <c r="C879" s="128"/>
      <c r="D879" s="109" t="s">
        <v>4561</v>
      </c>
      <c r="E879" s="129"/>
      <c r="F879" s="127" t="s">
        <v>52</v>
      </c>
      <c r="G879" s="129"/>
      <c r="H879" s="129"/>
      <c r="I879" s="129"/>
      <c r="J879" s="129"/>
      <c r="K879" s="129"/>
      <c r="L879" s="129"/>
      <c r="M879" s="129"/>
      <c r="N879" s="129" t="e">
        <f>AVERAGE(N875:N878)</f>
        <v>#DIV/0!</v>
      </c>
      <c r="O879" s="129" t="e">
        <f t="shared" ref="O879:AG879" si="98">AVERAGE(O875:O878)</f>
        <v>#DIV/0!</v>
      </c>
      <c r="P879" s="129" t="e">
        <f t="shared" si="98"/>
        <v>#DIV/0!</v>
      </c>
      <c r="Q879" s="129" t="e">
        <f t="shared" si="98"/>
        <v>#DIV/0!</v>
      </c>
      <c r="R879" s="129" t="e">
        <f t="shared" si="98"/>
        <v>#DIV/0!</v>
      </c>
      <c r="S879" s="129" t="e">
        <f t="shared" si="98"/>
        <v>#DIV/0!</v>
      </c>
      <c r="T879" s="129" t="e">
        <f t="shared" si="98"/>
        <v>#DIV/0!</v>
      </c>
      <c r="U879" s="129" t="e">
        <f t="shared" si="98"/>
        <v>#DIV/0!</v>
      </c>
      <c r="V879" s="129" t="e">
        <f t="shared" si="98"/>
        <v>#DIV/0!</v>
      </c>
      <c r="W879" s="129" t="e">
        <f t="shared" si="98"/>
        <v>#DIV/0!</v>
      </c>
      <c r="X879" s="129" t="e">
        <f t="shared" si="98"/>
        <v>#DIV/0!</v>
      </c>
      <c r="Y879" s="129" t="e">
        <f t="shared" si="98"/>
        <v>#DIV/0!</v>
      </c>
      <c r="Z879" s="129" t="e">
        <f t="shared" si="98"/>
        <v>#DIV/0!</v>
      </c>
      <c r="AA879" s="129" t="e">
        <f t="shared" si="98"/>
        <v>#DIV/0!</v>
      </c>
      <c r="AB879" s="129" t="e">
        <f t="shared" si="98"/>
        <v>#DIV/0!</v>
      </c>
      <c r="AC879" s="129">
        <f t="shared" si="98"/>
        <v>58</v>
      </c>
      <c r="AD879" s="129">
        <f t="shared" si="98"/>
        <v>75</v>
      </c>
      <c r="AE879" s="129" t="e">
        <f t="shared" si="98"/>
        <v>#DIV/0!</v>
      </c>
      <c r="AF879" s="129" t="e">
        <f t="shared" si="98"/>
        <v>#DIV/0!</v>
      </c>
      <c r="AG879" s="129" t="e">
        <f t="shared" si="98"/>
        <v>#DIV/0!</v>
      </c>
    </row>
    <row r="880" spans="1:42" s="127" customFormat="1">
      <c r="C880" s="128"/>
      <c r="D880" s="109" t="s">
        <v>4561</v>
      </c>
      <c r="E880" s="129"/>
      <c r="F880" s="127" t="s">
        <v>53</v>
      </c>
      <c r="G880" s="129"/>
      <c r="H880" s="129"/>
      <c r="I880" s="129"/>
      <c r="J880" s="129"/>
      <c r="K880" s="129"/>
      <c r="L880" s="129"/>
      <c r="M880" s="129"/>
      <c r="N880" s="129" t="e">
        <f>STDEV((N875:N878))</f>
        <v>#DIV/0!</v>
      </c>
      <c r="O880" s="129" t="e">
        <f t="shared" ref="O880:AG880" si="99">STDEV((O875:O878))</f>
        <v>#DIV/0!</v>
      </c>
      <c r="P880" s="129" t="e">
        <f t="shared" si="99"/>
        <v>#DIV/0!</v>
      </c>
      <c r="Q880" s="129" t="e">
        <f t="shared" si="99"/>
        <v>#DIV/0!</v>
      </c>
      <c r="R880" s="129" t="e">
        <f t="shared" si="99"/>
        <v>#DIV/0!</v>
      </c>
      <c r="S880" s="129" t="e">
        <f t="shared" si="99"/>
        <v>#DIV/0!</v>
      </c>
      <c r="T880" s="129" t="e">
        <f t="shared" si="99"/>
        <v>#DIV/0!</v>
      </c>
      <c r="U880" s="129" t="e">
        <f t="shared" si="99"/>
        <v>#DIV/0!</v>
      </c>
      <c r="V880" s="129" t="e">
        <f t="shared" si="99"/>
        <v>#DIV/0!</v>
      </c>
      <c r="W880" s="129" t="e">
        <f t="shared" si="99"/>
        <v>#DIV/0!</v>
      </c>
      <c r="X880" s="129" t="e">
        <f t="shared" si="99"/>
        <v>#DIV/0!</v>
      </c>
      <c r="Y880" s="129" t="e">
        <f t="shared" si="99"/>
        <v>#DIV/0!</v>
      </c>
      <c r="Z880" s="129" t="e">
        <f t="shared" si="99"/>
        <v>#DIV/0!</v>
      </c>
      <c r="AA880" s="129" t="e">
        <f t="shared" si="99"/>
        <v>#DIV/0!</v>
      </c>
      <c r="AB880" s="129" t="e">
        <f t="shared" si="99"/>
        <v>#DIV/0!</v>
      </c>
      <c r="AC880" s="129">
        <f t="shared" si="99"/>
        <v>29.816103031751148</v>
      </c>
      <c r="AD880" s="129" t="e">
        <f t="shared" si="99"/>
        <v>#DIV/0!</v>
      </c>
      <c r="AE880" s="129" t="e">
        <f t="shared" si="99"/>
        <v>#DIV/0!</v>
      </c>
      <c r="AF880" s="129" t="e">
        <f t="shared" si="99"/>
        <v>#DIV/0!</v>
      </c>
      <c r="AG880" s="129" t="e">
        <f t="shared" si="99"/>
        <v>#DIV/0!</v>
      </c>
    </row>
    <row r="881" spans="1:42" s="127" customFormat="1">
      <c r="C881" s="128"/>
      <c r="D881" s="109" t="s">
        <v>4561</v>
      </c>
      <c r="E881" s="129"/>
      <c r="F881" s="127" t="s">
        <v>55</v>
      </c>
      <c r="G881" s="129"/>
      <c r="H881" s="129"/>
      <c r="I881" s="129"/>
      <c r="J881" s="129"/>
      <c r="K881" s="129"/>
      <c r="L881" s="129"/>
      <c r="M881" s="129"/>
      <c r="N881" s="155">
        <f>AI881</f>
        <v>0.61619981899304188</v>
      </c>
      <c r="O881" s="155">
        <f>AN881-AI881</f>
        <v>0.30067733953567466</v>
      </c>
      <c r="P881" s="129"/>
      <c r="Q881" s="129"/>
      <c r="R881" s="129"/>
      <c r="S881" s="129"/>
      <c r="T881" s="129"/>
      <c r="U881" s="129"/>
      <c r="V881" s="155">
        <f>AK881-AI881</f>
        <v>0.29762243622507667</v>
      </c>
      <c r="W881" s="129"/>
      <c r="X881" s="129"/>
      <c r="Y881" s="129"/>
      <c r="Z881" s="129"/>
      <c r="AA881" s="129"/>
      <c r="AB881" s="129"/>
      <c r="AC881" s="129"/>
      <c r="AE881" s="129"/>
      <c r="AF881" s="129"/>
      <c r="AG881" s="129"/>
      <c r="AH881" s="144">
        <v>0.50753424657534252</v>
      </c>
      <c r="AI881" s="135">
        <v>0.61619981899304188</v>
      </c>
      <c r="AJ881" s="135">
        <v>0.29611885787569897</v>
      </c>
      <c r="AK881" s="135">
        <v>0.91382225521811855</v>
      </c>
      <c r="AL881" s="135">
        <v>8.6177744781881255E-2</v>
      </c>
      <c r="AM881" s="135">
        <v>0.29979430496725501</v>
      </c>
      <c r="AN881" s="135">
        <v>0.91687715852871654</v>
      </c>
      <c r="AO881" s="135">
        <v>8.3122841471283015E-2</v>
      </c>
      <c r="AP881" s="136">
        <v>-1</v>
      </c>
    </row>
    <row r="882" spans="1:42" s="127" customFormat="1">
      <c r="C882" s="128"/>
      <c r="D882" s="109" t="s">
        <v>4561</v>
      </c>
      <c r="E882" s="129"/>
      <c r="F882" s="127" t="s">
        <v>56</v>
      </c>
      <c r="G882" s="129"/>
      <c r="H882" s="129"/>
      <c r="I882" s="129"/>
      <c r="J882" s="129"/>
      <c r="K882" s="129"/>
      <c r="L882" s="129"/>
      <c r="M882" s="129"/>
      <c r="N882" s="155">
        <f>N881</f>
        <v>0.61619981899304188</v>
      </c>
      <c r="O882" s="155">
        <f>O881</f>
        <v>0.30067733953567466</v>
      </c>
      <c r="P882" s="129"/>
      <c r="Q882" s="129"/>
      <c r="R882" s="129"/>
      <c r="S882" s="129"/>
      <c r="T882" s="129"/>
      <c r="U882" s="129"/>
      <c r="V882" s="155">
        <f>V881</f>
        <v>0.29762243622507667</v>
      </c>
      <c r="W882" s="155">
        <f>O882</f>
        <v>0.30067733953567466</v>
      </c>
      <c r="X882" s="129"/>
      <c r="Y882" s="129"/>
      <c r="Z882" s="129"/>
      <c r="AA882" s="129"/>
      <c r="AB882" s="129"/>
      <c r="AC882" s="129"/>
      <c r="AE882" s="129"/>
      <c r="AF882" s="129"/>
      <c r="AG882" s="129"/>
      <c r="AH882" s="144"/>
      <c r="AI882" s="135"/>
      <c r="AJ882" s="135"/>
      <c r="AK882" s="135"/>
      <c r="AL882" s="135"/>
      <c r="AM882" s="135"/>
      <c r="AN882" s="135"/>
      <c r="AO882" s="135"/>
      <c r="AP882" s="136"/>
    </row>
    <row r="883" spans="1:42">
      <c r="A883" s="109" t="s">
        <v>843</v>
      </c>
      <c r="B883" s="109">
        <v>2021</v>
      </c>
      <c r="C883" s="110" t="s">
        <v>844</v>
      </c>
      <c r="D883" s="109" t="s">
        <v>4549</v>
      </c>
      <c r="E883" s="109" t="s">
        <v>45</v>
      </c>
      <c r="G883" s="117" t="s">
        <v>46</v>
      </c>
      <c r="H883" s="117" t="s">
        <v>46</v>
      </c>
      <c r="I883" s="117" t="s">
        <v>46</v>
      </c>
      <c r="J883" s="117" t="s">
        <v>46</v>
      </c>
      <c r="K883" s="117" t="s">
        <v>46</v>
      </c>
      <c r="L883" s="108" t="s">
        <v>46</v>
      </c>
      <c r="M883" s="108" t="s">
        <v>46</v>
      </c>
      <c r="N883" s="108" t="s">
        <v>46</v>
      </c>
      <c r="O883" s="108" t="s">
        <v>46</v>
      </c>
      <c r="P883" s="108" t="s">
        <v>46</v>
      </c>
      <c r="Q883" s="108" t="s">
        <v>46</v>
      </c>
      <c r="R883" s="108" t="s">
        <v>46</v>
      </c>
      <c r="S883" s="108" t="s">
        <v>46</v>
      </c>
      <c r="T883" s="108" t="s">
        <v>46</v>
      </c>
      <c r="U883" s="108" t="s">
        <v>46</v>
      </c>
      <c r="V883" s="108" t="s">
        <v>46</v>
      </c>
      <c r="W883" s="109">
        <v>98</v>
      </c>
      <c r="X883" s="108" t="s">
        <v>46</v>
      </c>
      <c r="Y883" s="108" t="s">
        <v>46</v>
      </c>
      <c r="Z883" s="108" t="s">
        <v>46</v>
      </c>
      <c r="AA883" s="108" t="s">
        <v>46</v>
      </c>
      <c r="AB883" s="108" t="s">
        <v>46</v>
      </c>
      <c r="AC883" s="108" t="s">
        <v>46</v>
      </c>
      <c r="AD883" s="108" t="s">
        <v>46</v>
      </c>
      <c r="AE883" s="108" t="s">
        <v>46</v>
      </c>
      <c r="AF883" s="108" t="s">
        <v>46</v>
      </c>
      <c r="AG883" s="108" t="s">
        <v>46</v>
      </c>
    </row>
    <row r="884" spans="1:42">
      <c r="A884" s="109" t="s">
        <v>843</v>
      </c>
      <c r="B884" s="109">
        <v>2021</v>
      </c>
      <c r="C884" s="110" t="s">
        <v>844</v>
      </c>
      <c r="D884" s="109" t="s">
        <v>4549</v>
      </c>
      <c r="E884" s="109" t="s">
        <v>45</v>
      </c>
      <c r="G884" s="117" t="s">
        <v>46</v>
      </c>
      <c r="H884" s="117" t="s">
        <v>46</v>
      </c>
      <c r="I884" s="117" t="s">
        <v>46</v>
      </c>
      <c r="J884" s="117" t="s">
        <v>46</v>
      </c>
      <c r="K884" s="117" t="s">
        <v>46</v>
      </c>
      <c r="L884" s="108" t="s">
        <v>46</v>
      </c>
      <c r="M884" s="108" t="s">
        <v>46</v>
      </c>
      <c r="N884" s="108" t="s">
        <v>46</v>
      </c>
      <c r="O884" s="108" t="s">
        <v>46</v>
      </c>
      <c r="P884" s="108" t="s">
        <v>46</v>
      </c>
      <c r="Q884" s="108" t="s">
        <v>46</v>
      </c>
      <c r="R884" s="108" t="s">
        <v>46</v>
      </c>
      <c r="S884" s="108" t="s">
        <v>46</v>
      </c>
      <c r="T884" s="108" t="s">
        <v>46</v>
      </c>
      <c r="U884" s="108" t="s">
        <v>46</v>
      </c>
      <c r="V884" s="108" t="s">
        <v>46</v>
      </c>
      <c r="W884" s="108" t="s">
        <v>46</v>
      </c>
      <c r="X884" s="108" t="s">
        <v>46</v>
      </c>
      <c r="Y884" s="108" t="s">
        <v>46</v>
      </c>
      <c r="Z884" s="108" t="s">
        <v>46</v>
      </c>
      <c r="AA884" s="108" t="s">
        <v>46</v>
      </c>
      <c r="AB884" s="108" t="s">
        <v>46</v>
      </c>
      <c r="AC884" s="108" t="s">
        <v>46</v>
      </c>
      <c r="AD884" s="108" t="s">
        <v>46</v>
      </c>
      <c r="AE884" s="108" t="s">
        <v>46</v>
      </c>
      <c r="AF884" s="109">
        <v>94</v>
      </c>
      <c r="AG884" s="108" t="s">
        <v>46</v>
      </c>
    </row>
    <row r="885" spans="1:42">
      <c r="A885" s="109" t="s">
        <v>846</v>
      </c>
      <c r="B885" s="109">
        <v>2021</v>
      </c>
      <c r="C885" s="116" t="s">
        <v>847</v>
      </c>
      <c r="D885" s="109" t="s">
        <v>4549</v>
      </c>
      <c r="E885" s="109" t="s">
        <v>45</v>
      </c>
      <c r="G885" s="117" t="s">
        <v>46</v>
      </c>
      <c r="H885" s="117" t="s">
        <v>46</v>
      </c>
      <c r="I885" s="117" t="s">
        <v>46</v>
      </c>
      <c r="J885" s="117" t="s">
        <v>46</v>
      </c>
      <c r="K885" s="118" t="s">
        <v>46</v>
      </c>
      <c r="L885" s="108" t="s">
        <v>46</v>
      </c>
      <c r="M885" s="108" t="s">
        <v>46</v>
      </c>
      <c r="N885" s="108" t="s">
        <v>46</v>
      </c>
      <c r="O885" s="108" t="s">
        <v>46</v>
      </c>
      <c r="P885" s="108" t="s">
        <v>46</v>
      </c>
      <c r="Q885" s="108" t="s">
        <v>46</v>
      </c>
      <c r="R885" s="108" t="s">
        <v>46</v>
      </c>
      <c r="S885" s="108" t="s">
        <v>46</v>
      </c>
      <c r="T885" s="108" t="s">
        <v>46</v>
      </c>
      <c r="U885" s="108" t="s">
        <v>46</v>
      </c>
      <c r="V885" s="108" t="s">
        <v>46</v>
      </c>
      <c r="W885" s="108" t="s">
        <v>46</v>
      </c>
      <c r="X885" s="108" t="s">
        <v>46</v>
      </c>
      <c r="Y885" s="108" t="s">
        <v>46</v>
      </c>
      <c r="Z885" s="108" t="s">
        <v>46</v>
      </c>
      <c r="AA885" s="108" t="s">
        <v>46</v>
      </c>
      <c r="AB885" s="108" t="s">
        <v>46</v>
      </c>
      <c r="AC885" s="108" t="s">
        <v>46</v>
      </c>
      <c r="AD885" s="108" t="s">
        <v>46</v>
      </c>
      <c r="AE885" s="108" t="s">
        <v>46</v>
      </c>
      <c r="AF885" s="109">
        <v>95</v>
      </c>
      <c r="AG885" s="108" t="s">
        <v>46</v>
      </c>
    </row>
    <row r="886" spans="1:42">
      <c r="A886" s="108" t="s">
        <v>237</v>
      </c>
      <c r="B886" s="108">
        <v>2018</v>
      </c>
      <c r="C886" s="110" t="s">
        <v>238</v>
      </c>
      <c r="D886" s="109" t="s">
        <v>4549</v>
      </c>
      <c r="E886" s="108" t="s">
        <v>845</v>
      </c>
      <c r="F886" s="108"/>
      <c r="G886" s="117" t="s">
        <v>83</v>
      </c>
      <c r="H886" s="117" t="s">
        <v>83</v>
      </c>
      <c r="I886" s="117" t="s">
        <v>83</v>
      </c>
      <c r="J886" s="117" t="s">
        <v>83</v>
      </c>
      <c r="K886" s="117" t="s">
        <v>83</v>
      </c>
      <c r="L886" s="108" t="s">
        <v>848</v>
      </c>
      <c r="M886" s="108" t="s">
        <v>83</v>
      </c>
      <c r="N886" s="108" t="s">
        <v>83</v>
      </c>
      <c r="O886" s="108" t="s">
        <v>83</v>
      </c>
      <c r="P886" s="108" t="s">
        <v>83</v>
      </c>
      <c r="Q886" s="108" t="s">
        <v>83</v>
      </c>
      <c r="R886" s="108" t="s">
        <v>83</v>
      </c>
      <c r="S886" s="108" t="s">
        <v>83</v>
      </c>
      <c r="T886" s="108" t="s">
        <v>83</v>
      </c>
      <c r="U886" s="108" t="s">
        <v>83</v>
      </c>
      <c r="V886" s="108" t="s">
        <v>83</v>
      </c>
      <c r="W886" s="108" t="s">
        <v>83</v>
      </c>
      <c r="X886" s="108" t="s">
        <v>83</v>
      </c>
      <c r="Y886" s="108" t="s">
        <v>83</v>
      </c>
      <c r="Z886" s="108" t="s">
        <v>83</v>
      </c>
      <c r="AA886" s="108" t="s">
        <v>83</v>
      </c>
      <c r="AB886" s="108" t="s">
        <v>83</v>
      </c>
      <c r="AC886" s="108" t="s">
        <v>83</v>
      </c>
      <c r="AD886" s="108" t="s">
        <v>83</v>
      </c>
      <c r="AE886" s="108" t="s">
        <v>83</v>
      </c>
      <c r="AF886" s="108" t="s">
        <v>83</v>
      </c>
      <c r="AG886" s="108" t="s">
        <v>83</v>
      </c>
    </row>
    <row r="887" spans="1:42">
      <c r="A887" s="108" t="s">
        <v>223</v>
      </c>
      <c r="B887" s="108" t="s">
        <v>46</v>
      </c>
      <c r="C887" s="108" t="s">
        <v>224</v>
      </c>
      <c r="D887" s="108" t="s">
        <v>4550</v>
      </c>
      <c r="E887" s="108" t="s">
        <v>60</v>
      </c>
      <c r="F887" s="108"/>
      <c r="G887" s="117" t="s">
        <v>46</v>
      </c>
      <c r="H887" s="117" t="s">
        <v>46</v>
      </c>
      <c r="I887" s="117" t="s">
        <v>850</v>
      </c>
      <c r="J887" s="117" t="s">
        <v>851</v>
      </c>
      <c r="K887" s="117" t="s">
        <v>46</v>
      </c>
      <c r="L887" s="108" t="s">
        <v>46</v>
      </c>
      <c r="M887" s="108" t="s">
        <v>46</v>
      </c>
      <c r="N887" s="108" t="s">
        <v>46</v>
      </c>
      <c r="O887" s="108" t="s">
        <v>46</v>
      </c>
      <c r="P887" s="108" t="s">
        <v>83</v>
      </c>
      <c r="Q887" s="108" t="s">
        <v>46</v>
      </c>
      <c r="R887" s="108" t="s">
        <v>46</v>
      </c>
      <c r="S887" s="108" t="s">
        <v>46</v>
      </c>
      <c r="T887" s="108" t="s">
        <v>46</v>
      </c>
      <c r="U887" s="108" t="s">
        <v>46</v>
      </c>
      <c r="V887" s="108" t="s">
        <v>46</v>
      </c>
      <c r="W887" s="108" t="s">
        <v>46</v>
      </c>
      <c r="X887" s="108" t="s">
        <v>46</v>
      </c>
      <c r="Y887" s="108" t="s">
        <v>46</v>
      </c>
      <c r="Z887" s="108" t="s">
        <v>46</v>
      </c>
      <c r="AA887" s="108" t="s">
        <v>46</v>
      </c>
      <c r="AB887" s="108" t="s">
        <v>46</v>
      </c>
      <c r="AC887" s="108" t="s">
        <v>46</v>
      </c>
      <c r="AD887" s="108" t="s">
        <v>46</v>
      </c>
      <c r="AE887" s="108" t="s">
        <v>46</v>
      </c>
      <c r="AF887" s="108" t="s">
        <v>46</v>
      </c>
      <c r="AG887" s="108" t="s">
        <v>83</v>
      </c>
    </row>
    <row r="888" spans="1:42">
      <c r="A888" s="108" t="s">
        <v>199</v>
      </c>
      <c r="B888" s="108">
        <v>2010</v>
      </c>
      <c r="C888" s="108" t="s">
        <v>200</v>
      </c>
      <c r="D888" s="108" t="s">
        <v>4550</v>
      </c>
      <c r="E888" s="108" t="s">
        <v>60</v>
      </c>
      <c r="F888" s="108"/>
      <c r="G888" s="117" t="s">
        <v>46</v>
      </c>
      <c r="H888" s="117" t="s">
        <v>46</v>
      </c>
      <c r="I888" s="117" t="s">
        <v>46</v>
      </c>
      <c r="J888" s="117" t="s">
        <v>46</v>
      </c>
      <c r="K888" s="117" t="s">
        <v>46</v>
      </c>
      <c r="L888" s="108" t="s">
        <v>46</v>
      </c>
      <c r="M888" s="108" t="s">
        <v>46</v>
      </c>
      <c r="N888" s="108" t="s">
        <v>46</v>
      </c>
      <c r="O888" s="108" t="s">
        <v>46</v>
      </c>
      <c r="P888" s="108" t="s">
        <v>46</v>
      </c>
      <c r="Q888" s="108" t="s">
        <v>46</v>
      </c>
      <c r="R888" s="108" t="s">
        <v>46</v>
      </c>
      <c r="S888" s="108" t="s">
        <v>46</v>
      </c>
      <c r="T888" s="108" t="s">
        <v>46</v>
      </c>
      <c r="U888" s="108" t="s">
        <v>46</v>
      </c>
      <c r="V888" s="108" t="s">
        <v>46</v>
      </c>
      <c r="W888" s="108" t="s">
        <v>46</v>
      </c>
      <c r="X888" s="108" t="s">
        <v>46</v>
      </c>
      <c r="Y888" s="108" t="s">
        <v>46</v>
      </c>
      <c r="Z888" s="108" t="s">
        <v>46</v>
      </c>
      <c r="AA888" s="108" t="s">
        <v>46</v>
      </c>
      <c r="AB888" s="108" t="s">
        <v>46</v>
      </c>
      <c r="AC888" s="108" t="s">
        <v>46</v>
      </c>
      <c r="AD888" s="108" t="s">
        <v>46</v>
      </c>
      <c r="AE888" s="108" t="s">
        <v>46</v>
      </c>
      <c r="AF888" s="108" t="s">
        <v>46</v>
      </c>
      <c r="AG888" s="108" t="s">
        <v>46</v>
      </c>
    </row>
    <row r="889" spans="1:42">
      <c r="A889" s="109" t="s">
        <v>70</v>
      </c>
      <c r="B889" s="109">
        <v>2021</v>
      </c>
      <c r="C889" s="110" t="s">
        <v>71</v>
      </c>
      <c r="D889" s="108" t="s">
        <v>4550</v>
      </c>
      <c r="E889" s="108" t="s">
        <v>46</v>
      </c>
      <c r="F889" s="108"/>
      <c r="G889" s="108" t="s">
        <v>46</v>
      </c>
      <c r="H889" s="108" t="s">
        <v>46</v>
      </c>
      <c r="I889" s="108" t="s">
        <v>46</v>
      </c>
      <c r="J889" s="108" t="s">
        <v>46</v>
      </c>
      <c r="K889" s="108" t="s">
        <v>46</v>
      </c>
      <c r="L889" s="108" t="s">
        <v>46</v>
      </c>
      <c r="M889" s="108" t="s">
        <v>46</v>
      </c>
      <c r="N889" s="108" t="s">
        <v>46</v>
      </c>
      <c r="O889" s="108" t="s">
        <v>46</v>
      </c>
      <c r="P889" s="108" t="s">
        <v>46</v>
      </c>
      <c r="Q889" s="108" t="s">
        <v>46</v>
      </c>
      <c r="R889" s="108" t="s">
        <v>46</v>
      </c>
      <c r="S889" s="108" t="s">
        <v>46</v>
      </c>
      <c r="T889" s="108" t="s">
        <v>46</v>
      </c>
      <c r="U889" s="108" t="s">
        <v>46</v>
      </c>
      <c r="V889" s="108" t="s">
        <v>46</v>
      </c>
      <c r="W889" s="108" t="s">
        <v>46</v>
      </c>
      <c r="X889" s="108" t="s">
        <v>46</v>
      </c>
      <c r="Y889" s="108" t="s">
        <v>46</v>
      </c>
      <c r="Z889" s="108" t="s">
        <v>46</v>
      </c>
      <c r="AA889" s="108" t="s">
        <v>46</v>
      </c>
      <c r="AB889" s="109">
        <v>62</v>
      </c>
      <c r="AC889" s="108" t="s">
        <v>46</v>
      </c>
      <c r="AD889" s="108" t="s">
        <v>46</v>
      </c>
      <c r="AE889" s="108" t="s">
        <v>46</v>
      </c>
      <c r="AF889" s="108" t="s">
        <v>46</v>
      </c>
      <c r="AG889" s="108" t="s">
        <v>46</v>
      </c>
    </row>
    <row r="890" spans="1:42">
      <c r="A890" s="109" t="s">
        <v>241</v>
      </c>
      <c r="B890" s="109">
        <v>2013</v>
      </c>
      <c r="C890" s="110" t="s">
        <v>242</v>
      </c>
      <c r="D890" s="108" t="s">
        <v>4550</v>
      </c>
      <c r="E890" s="109" t="s">
        <v>63</v>
      </c>
      <c r="G890" s="117" t="s">
        <v>46</v>
      </c>
      <c r="H890" s="117" t="s">
        <v>46</v>
      </c>
      <c r="I890" s="117" t="s">
        <v>46</v>
      </c>
      <c r="J890" s="117" t="s">
        <v>46</v>
      </c>
      <c r="K890" s="117" t="s">
        <v>46</v>
      </c>
      <c r="L890" s="108" t="s">
        <v>46</v>
      </c>
      <c r="M890" s="108" t="s">
        <v>46</v>
      </c>
      <c r="N890" s="132">
        <v>-20</v>
      </c>
      <c r="O890" s="108" t="s">
        <v>46</v>
      </c>
      <c r="P890" s="108" t="s">
        <v>46</v>
      </c>
      <c r="Q890" s="108" t="s">
        <v>46</v>
      </c>
      <c r="R890" s="108" t="s">
        <v>46</v>
      </c>
      <c r="S890" s="109">
        <v>-20</v>
      </c>
      <c r="T890" s="108" t="s">
        <v>46</v>
      </c>
      <c r="U890" s="108" t="s">
        <v>46</v>
      </c>
      <c r="V890" s="108" t="s">
        <v>46</v>
      </c>
      <c r="W890" s="108" t="s">
        <v>46</v>
      </c>
      <c r="X890" s="108" t="s">
        <v>46</v>
      </c>
      <c r="Y890" s="108" t="s">
        <v>46</v>
      </c>
      <c r="Z890" s="108" t="s">
        <v>46</v>
      </c>
      <c r="AA890" s="108" t="s">
        <v>46</v>
      </c>
      <c r="AB890" s="108" t="s">
        <v>46</v>
      </c>
      <c r="AC890" s="108" t="s">
        <v>46</v>
      </c>
      <c r="AD890" s="108" t="s">
        <v>46</v>
      </c>
      <c r="AE890" s="108" t="s">
        <v>46</v>
      </c>
      <c r="AF890" s="108" t="s">
        <v>46</v>
      </c>
      <c r="AG890" s="108" t="s">
        <v>46</v>
      </c>
    </row>
    <row r="891" spans="1:42">
      <c r="A891" s="109" t="s">
        <v>67</v>
      </c>
      <c r="B891" s="109">
        <v>2008</v>
      </c>
      <c r="C891" s="110" t="s">
        <v>68</v>
      </c>
      <c r="D891" s="108" t="s">
        <v>4550</v>
      </c>
      <c r="E891" s="108" t="s">
        <v>46</v>
      </c>
      <c r="F891" s="108"/>
      <c r="G891" s="117" t="s">
        <v>46</v>
      </c>
      <c r="H891" s="117" t="s">
        <v>46</v>
      </c>
      <c r="I891" s="117" t="s">
        <v>46</v>
      </c>
      <c r="J891" s="117" t="s">
        <v>46</v>
      </c>
      <c r="K891" s="117" t="s">
        <v>46</v>
      </c>
      <c r="L891" s="108" t="s">
        <v>46</v>
      </c>
      <c r="M891" s="108" t="s">
        <v>46</v>
      </c>
      <c r="N891" s="108" t="s">
        <v>46</v>
      </c>
      <c r="O891" s="108" t="s">
        <v>46</v>
      </c>
      <c r="P891" s="108" t="s">
        <v>46</v>
      </c>
      <c r="Q891" s="108" t="s">
        <v>46</v>
      </c>
      <c r="R891" s="108" t="s">
        <v>46</v>
      </c>
      <c r="S891" s="108" t="s">
        <v>46</v>
      </c>
      <c r="T891" s="108" t="s">
        <v>46</v>
      </c>
      <c r="U891" s="108" t="s">
        <v>46</v>
      </c>
      <c r="V891" s="108" t="s">
        <v>46</v>
      </c>
      <c r="W891" s="108" t="s">
        <v>46</v>
      </c>
      <c r="X891" s="108" t="s">
        <v>46</v>
      </c>
      <c r="Y891" s="108" t="s">
        <v>46</v>
      </c>
      <c r="Z891" s="108" t="s">
        <v>46</v>
      </c>
      <c r="AA891" s="108" t="s">
        <v>46</v>
      </c>
      <c r="AB891" s="108" t="s">
        <v>46</v>
      </c>
      <c r="AC891" s="109">
        <v>20</v>
      </c>
      <c r="AD891" s="108" t="s">
        <v>46</v>
      </c>
      <c r="AE891" s="108" t="s">
        <v>46</v>
      </c>
      <c r="AF891" s="108" t="s">
        <v>46</v>
      </c>
      <c r="AG891" s="108" t="s">
        <v>46</v>
      </c>
    </row>
    <row r="892" spans="1:42">
      <c r="A892" s="109" t="s">
        <v>67</v>
      </c>
      <c r="B892" s="109">
        <v>2008</v>
      </c>
      <c r="C892" s="110" t="s">
        <v>68</v>
      </c>
      <c r="D892" s="108" t="s">
        <v>4550</v>
      </c>
      <c r="E892" s="108" t="s">
        <v>46</v>
      </c>
      <c r="F892" s="108"/>
      <c r="G892" s="117" t="s">
        <v>46</v>
      </c>
      <c r="H892" s="117" t="s">
        <v>46</v>
      </c>
      <c r="I892" s="117" t="s">
        <v>46</v>
      </c>
      <c r="J892" s="117" t="s">
        <v>46</v>
      </c>
      <c r="K892" s="117" t="s">
        <v>46</v>
      </c>
      <c r="L892" s="108" t="s">
        <v>46</v>
      </c>
      <c r="M892" s="108" t="s">
        <v>46</v>
      </c>
      <c r="N892" s="108" t="s">
        <v>46</v>
      </c>
      <c r="O892" s="108" t="s">
        <v>46</v>
      </c>
      <c r="P892" s="108" t="s">
        <v>46</v>
      </c>
      <c r="Q892" s="108" t="s">
        <v>46</v>
      </c>
      <c r="R892" s="108" t="s">
        <v>46</v>
      </c>
      <c r="S892" s="108" t="s">
        <v>46</v>
      </c>
      <c r="T892" s="108" t="s">
        <v>46</v>
      </c>
      <c r="U892" s="108" t="s">
        <v>46</v>
      </c>
      <c r="V892" s="108" t="s">
        <v>46</v>
      </c>
      <c r="W892" s="108" t="s">
        <v>46</v>
      </c>
      <c r="X892" s="108" t="s">
        <v>46</v>
      </c>
      <c r="Y892" s="108" t="s">
        <v>46</v>
      </c>
      <c r="Z892" s="108" t="s">
        <v>46</v>
      </c>
      <c r="AA892" s="108" t="s">
        <v>46</v>
      </c>
      <c r="AB892" s="108" t="s">
        <v>46</v>
      </c>
      <c r="AC892" s="108" t="s">
        <v>46</v>
      </c>
      <c r="AD892" s="109">
        <v>55</v>
      </c>
      <c r="AE892" s="108" t="s">
        <v>46</v>
      </c>
      <c r="AF892" s="108" t="s">
        <v>46</v>
      </c>
      <c r="AG892" s="108" t="s">
        <v>46</v>
      </c>
    </row>
    <row r="893" spans="1:42" s="127" customFormat="1">
      <c r="C893" s="128"/>
      <c r="D893" s="108" t="s">
        <v>4550</v>
      </c>
      <c r="E893" s="129"/>
      <c r="F893" s="127" t="s">
        <v>52</v>
      </c>
      <c r="G893" s="129"/>
      <c r="H893" s="129"/>
      <c r="I893" s="129"/>
      <c r="J893" s="129"/>
      <c r="K893" s="129"/>
      <c r="L893" s="129"/>
      <c r="M893" s="129"/>
      <c r="N893" s="129">
        <f>AVERAGE(N883:N892)</f>
        <v>-20</v>
      </c>
      <c r="O893" s="129" t="e">
        <f t="shared" ref="O893:AG893" si="100">AVERAGE(O883:O892)</f>
        <v>#DIV/0!</v>
      </c>
      <c r="P893" s="129" t="e">
        <f t="shared" si="100"/>
        <v>#DIV/0!</v>
      </c>
      <c r="Q893" s="129" t="e">
        <f t="shared" si="100"/>
        <v>#DIV/0!</v>
      </c>
      <c r="R893" s="129" t="e">
        <f t="shared" si="100"/>
        <v>#DIV/0!</v>
      </c>
      <c r="S893" s="129">
        <f t="shared" si="100"/>
        <v>-20</v>
      </c>
      <c r="T893" s="129" t="e">
        <f t="shared" si="100"/>
        <v>#DIV/0!</v>
      </c>
      <c r="U893" s="129" t="e">
        <f t="shared" si="100"/>
        <v>#DIV/0!</v>
      </c>
      <c r="V893" s="129" t="e">
        <f t="shared" si="100"/>
        <v>#DIV/0!</v>
      </c>
      <c r="W893" s="129">
        <f t="shared" si="100"/>
        <v>98</v>
      </c>
      <c r="X893" s="129" t="e">
        <f t="shared" si="100"/>
        <v>#DIV/0!</v>
      </c>
      <c r="Y893" s="129" t="e">
        <f t="shared" si="100"/>
        <v>#DIV/0!</v>
      </c>
      <c r="Z893" s="129" t="e">
        <f t="shared" si="100"/>
        <v>#DIV/0!</v>
      </c>
      <c r="AA893" s="129" t="e">
        <f t="shared" si="100"/>
        <v>#DIV/0!</v>
      </c>
      <c r="AB893" s="129">
        <f t="shared" si="100"/>
        <v>62</v>
      </c>
      <c r="AC893" s="129">
        <f t="shared" si="100"/>
        <v>20</v>
      </c>
      <c r="AD893" s="129">
        <f t="shared" si="100"/>
        <v>55</v>
      </c>
      <c r="AE893" s="129" t="e">
        <f t="shared" si="100"/>
        <v>#DIV/0!</v>
      </c>
      <c r="AF893" s="129">
        <f t="shared" si="100"/>
        <v>94.5</v>
      </c>
      <c r="AG893" s="129" t="e">
        <f t="shared" si="100"/>
        <v>#DIV/0!</v>
      </c>
    </row>
    <row r="894" spans="1:42" s="127" customFormat="1">
      <c r="C894" s="128"/>
      <c r="D894" s="108" t="s">
        <v>4550</v>
      </c>
      <c r="E894" s="129"/>
      <c r="F894" s="127" t="s">
        <v>53</v>
      </c>
      <c r="G894" s="129"/>
      <c r="H894" s="129"/>
      <c r="I894" s="129"/>
      <c r="J894" s="129"/>
      <c r="K894" s="129"/>
      <c r="L894" s="129"/>
      <c r="M894" s="129"/>
      <c r="N894" s="129" t="e">
        <f>STDEV((N883:N892))</f>
        <v>#DIV/0!</v>
      </c>
      <c r="O894" s="129" t="e">
        <f t="shared" ref="O894:AG894" si="101">STDEV((O883:O892))</f>
        <v>#DIV/0!</v>
      </c>
      <c r="P894" s="129" t="e">
        <f t="shared" si="101"/>
        <v>#DIV/0!</v>
      </c>
      <c r="Q894" s="129" t="e">
        <f t="shared" si="101"/>
        <v>#DIV/0!</v>
      </c>
      <c r="R894" s="129" t="e">
        <f t="shared" si="101"/>
        <v>#DIV/0!</v>
      </c>
      <c r="S894" s="129" t="e">
        <f t="shared" si="101"/>
        <v>#DIV/0!</v>
      </c>
      <c r="T894" s="129" t="e">
        <f t="shared" si="101"/>
        <v>#DIV/0!</v>
      </c>
      <c r="U894" s="129" t="e">
        <f t="shared" si="101"/>
        <v>#DIV/0!</v>
      </c>
      <c r="V894" s="129" t="e">
        <f t="shared" si="101"/>
        <v>#DIV/0!</v>
      </c>
      <c r="W894" s="129" t="e">
        <f t="shared" si="101"/>
        <v>#DIV/0!</v>
      </c>
      <c r="X894" s="129" t="e">
        <f t="shared" si="101"/>
        <v>#DIV/0!</v>
      </c>
      <c r="Y894" s="129" t="e">
        <f t="shared" si="101"/>
        <v>#DIV/0!</v>
      </c>
      <c r="Z894" s="129" t="e">
        <f t="shared" si="101"/>
        <v>#DIV/0!</v>
      </c>
      <c r="AA894" s="129" t="e">
        <f t="shared" si="101"/>
        <v>#DIV/0!</v>
      </c>
      <c r="AB894" s="129" t="e">
        <f t="shared" si="101"/>
        <v>#DIV/0!</v>
      </c>
      <c r="AC894" s="129" t="e">
        <f t="shared" si="101"/>
        <v>#DIV/0!</v>
      </c>
      <c r="AD894" s="129" t="e">
        <f t="shared" si="101"/>
        <v>#DIV/0!</v>
      </c>
      <c r="AE894" s="129" t="e">
        <f t="shared" si="101"/>
        <v>#DIV/0!</v>
      </c>
      <c r="AF894" s="129">
        <f t="shared" si="101"/>
        <v>0.70710678118654757</v>
      </c>
      <c r="AG894" s="129" t="e">
        <f t="shared" si="101"/>
        <v>#DIV/0!</v>
      </c>
    </row>
    <row r="895" spans="1:42" s="127" customFormat="1">
      <c r="C895" s="128"/>
      <c r="D895" s="108" t="s">
        <v>4550</v>
      </c>
      <c r="E895" s="129"/>
      <c r="F895" s="127" t="s">
        <v>55</v>
      </c>
      <c r="G895" s="129"/>
      <c r="H895" s="129"/>
      <c r="I895" s="129"/>
      <c r="J895" s="129"/>
      <c r="K895" s="129"/>
      <c r="L895" s="129"/>
      <c r="M895" s="129"/>
      <c r="N895" s="155">
        <f>AI895</f>
        <v>0.191</v>
      </c>
      <c r="O895" s="155">
        <f>AN895-AI895</f>
        <v>0.10499999999999998</v>
      </c>
      <c r="P895" s="129"/>
      <c r="Q895" s="129"/>
      <c r="R895" s="129"/>
      <c r="S895" s="129"/>
      <c r="T895" s="129"/>
      <c r="U895" s="129"/>
      <c r="V895" s="155">
        <f>AK895-AI895</f>
        <v>9.9999999999999978E-2</v>
      </c>
      <c r="W895" s="129"/>
      <c r="X895" s="129"/>
      <c r="Y895" s="129"/>
      <c r="Z895" s="129"/>
      <c r="AA895" s="129"/>
      <c r="AB895" s="129"/>
      <c r="AC895" s="129"/>
      <c r="AE895" s="129"/>
      <c r="AF895" s="129"/>
      <c r="AG895" s="129"/>
      <c r="AH895" s="152">
        <v>1183.2153269999999</v>
      </c>
      <c r="AI895" s="153">
        <v>0.191</v>
      </c>
      <c r="AJ895" s="153">
        <v>0.1</v>
      </c>
      <c r="AK895" s="153">
        <v>0.29099999999999998</v>
      </c>
      <c r="AL895" s="153">
        <v>0.70899999999999996</v>
      </c>
      <c r="AM895" s="153">
        <v>0.104</v>
      </c>
      <c r="AN895" s="153">
        <v>0.29599999999999999</v>
      </c>
      <c r="AO895" s="153">
        <v>0.70399999999999996</v>
      </c>
      <c r="AP895" s="154">
        <v>-1</v>
      </c>
    </row>
    <row r="896" spans="1:42" s="127" customFormat="1">
      <c r="C896" s="128"/>
      <c r="D896" s="127" t="s">
        <v>4550</v>
      </c>
      <c r="E896" s="129"/>
      <c r="F896" s="127" t="s">
        <v>56</v>
      </c>
      <c r="G896" s="129"/>
      <c r="H896" s="129"/>
      <c r="I896" s="129"/>
      <c r="J896" s="129"/>
      <c r="K896" s="129"/>
      <c r="L896" s="129"/>
      <c r="M896" s="129"/>
      <c r="N896" s="129">
        <v>0</v>
      </c>
      <c r="O896" s="129">
        <f>W893</f>
        <v>98</v>
      </c>
      <c r="P896" s="129"/>
      <c r="Q896" s="129"/>
      <c r="R896" s="129"/>
      <c r="S896" s="129"/>
      <c r="T896" s="129"/>
      <c r="U896" s="129"/>
      <c r="V896" s="129">
        <f>W893</f>
        <v>98</v>
      </c>
      <c r="W896" s="129">
        <f>W893</f>
        <v>98</v>
      </c>
      <c r="X896" s="129"/>
      <c r="Y896" s="129"/>
      <c r="Z896" s="129"/>
      <c r="AA896" s="129"/>
      <c r="AB896" s="129"/>
      <c r="AC896" s="129"/>
      <c r="AE896" s="129"/>
      <c r="AF896" s="129"/>
      <c r="AG896" s="129"/>
      <c r="AH896" s="152"/>
      <c r="AI896" s="153"/>
      <c r="AJ896" s="153"/>
      <c r="AK896" s="153"/>
      <c r="AL896" s="153"/>
      <c r="AM896" s="153"/>
      <c r="AN896" s="153"/>
      <c r="AO896" s="153"/>
      <c r="AP896" s="154"/>
    </row>
    <row r="897" spans="1:33">
      <c r="A897" s="108" t="s">
        <v>852</v>
      </c>
      <c r="B897" s="108">
        <v>2013</v>
      </c>
      <c r="C897" s="110" t="s">
        <v>853</v>
      </c>
      <c r="D897" s="108" t="s">
        <v>4551</v>
      </c>
      <c r="E897" s="108" t="s">
        <v>854</v>
      </c>
      <c r="F897" s="108"/>
      <c r="G897" s="117" t="s">
        <v>46</v>
      </c>
      <c r="H897" s="117" t="s">
        <v>46</v>
      </c>
      <c r="I897" s="117" t="s">
        <v>46</v>
      </c>
      <c r="J897" s="117" t="s">
        <v>46</v>
      </c>
      <c r="K897" s="117" t="s">
        <v>46</v>
      </c>
      <c r="L897" s="108" t="s">
        <v>46</v>
      </c>
      <c r="M897" s="108" t="s">
        <v>46</v>
      </c>
      <c r="N897" s="108" t="s">
        <v>46</v>
      </c>
      <c r="O897" s="108">
        <v>30</v>
      </c>
      <c r="P897" s="108" t="s">
        <v>46</v>
      </c>
      <c r="Q897" s="108" t="s">
        <v>46</v>
      </c>
      <c r="R897" s="108">
        <v>30</v>
      </c>
      <c r="S897" s="108" t="s">
        <v>46</v>
      </c>
      <c r="T897" s="108" t="s">
        <v>46</v>
      </c>
      <c r="U897" s="108" t="s">
        <v>46</v>
      </c>
      <c r="V897" s="108" t="s">
        <v>46</v>
      </c>
      <c r="W897" s="108" t="s">
        <v>46</v>
      </c>
      <c r="X897" s="108" t="s">
        <v>46</v>
      </c>
      <c r="Y897" s="108" t="s">
        <v>46</v>
      </c>
      <c r="Z897" s="108" t="s">
        <v>46</v>
      </c>
      <c r="AA897" s="108" t="s">
        <v>46</v>
      </c>
      <c r="AB897" s="108" t="s">
        <v>46</v>
      </c>
      <c r="AC897" s="108" t="s">
        <v>46</v>
      </c>
      <c r="AD897" s="108" t="s">
        <v>46</v>
      </c>
      <c r="AE897" s="108" t="s">
        <v>46</v>
      </c>
      <c r="AF897" s="108" t="s">
        <v>46</v>
      </c>
      <c r="AG897" s="108" t="s">
        <v>46</v>
      </c>
    </row>
    <row r="898" spans="1:33">
      <c r="A898" s="108" t="s">
        <v>855</v>
      </c>
      <c r="B898" s="108">
        <v>2017</v>
      </c>
      <c r="C898" s="110" t="s">
        <v>856</v>
      </c>
      <c r="D898" s="108" t="s">
        <v>4551</v>
      </c>
      <c r="E898" s="108" t="s">
        <v>854</v>
      </c>
      <c r="F898" s="108"/>
      <c r="G898" s="117" t="s">
        <v>46</v>
      </c>
      <c r="H898" s="117" t="s">
        <v>46</v>
      </c>
      <c r="I898" s="117" t="s">
        <v>46</v>
      </c>
      <c r="J898" s="117" t="s">
        <v>46</v>
      </c>
      <c r="K898" s="117" t="s">
        <v>46</v>
      </c>
      <c r="L898" s="108" t="s">
        <v>46</v>
      </c>
      <c r="M898" s="108" t="s">
        <v>46</v>
      </c>
      <c r="N898" s="108">
        <v>66</v>
      </c>
      <c r="O898" s="108" t="s">
        <v>46</v>
      </c>
      <c r="P898" s="108" t="s">
        <v>46</v>
      </c>
      <c r="Q898" s="108" t="s">
        <v>46</v>
      </c>
      <c r="R898" s="108" t="s">
        <v>46</v>
      </c>
      <c r="S898" s="108" t="s">
        <v>46</v>
      </c>
      <c r="T898" s="108" t="s">
        <v>46</v>
      </c>
      <c r="U898" s="108" t="s">
        <v>46</v>
      </c>
      <c r="V898" s="108" t="s">
        <v>46</v>
      </c>
      <c r="W898" s="108" t="s">
        <v>46</v>
      </c>
      <c r="X898" s="108">
        <v>66</v>
      </c>
      <c r="Y898" s="108" t="s">
        <v>46</v>
      </c>
      <c r="Z898" s="108" t="s">
        <v>46</v>
      </c>
      <c r="AA898" s="108" t="s">
        <v>46</v>
      </c>
      <c r="AB898" s="108" t="s">
        <v>46</v>
      </c>
      <c r="AC898" s="108" t="s">
        <v>46</v>
      </c>
      <c r="AD898" s="108" t="s">
        <v>46</v>
      </c>
      <c r="AE898" s="108" t="s">
        <v>46</v>
      </c>
      <c r="AF898" s="108" t="s">
        <v>46</v>
      </c>
      <c r="AG898" s="108" t="s">
        <v>46</v>
      </c>
    </row>
    <row r="899" spans="1:33">
      <c r="A899" s="108" t="s">
        <v>857</v>
      </c>
      <c r="B899" s="108">
        <v>2019</v>
      </c>
      <c r="C899" s="110" t="s">
        <v>858</v>
      </c>
      <c r="D899" s="108" t="s">
        <v>4551</v>
      </c>
      <c r="E899" s="108" t="s">
        <v>854</v>
      </c>
      <c r="F899" s="108"/>
      <c r="G899" s="117" t="s">
        <v>46</v>
      </c>
      <c r="H899" s="117" t="s">
        <v>46</v>
      </c>
      <c r="I899" s="117" t="s">
        <v>46</v>
      </c>
      <c r="J899" s="117" t="s">
        <v>46</v>
      </c>
      <c r="K899" s="117" t="s">
        <v>46</v>
      </c>
      <c r="L899" s="108" t="s">
        <v>46</v>
      </c>
      <c r="M899" s="108" t="s">
        <v>46</v>
      </c>
      <c r="N899" s="108">
        <v>97</v>
      </c>
      <c r="O899" s="108" t="s">
        <v>46</v>
      </c>
      <c r="P899" s="108" t="s">
        <v>46</v>
      </c>
      <c r="Q899" s="108" t="s">
        <v>46</v>
      </c>
      <c r="R899" s="108" t="s">
        <v>46</v>
      </c>
      <c r="S899" s="108" t="s">
        <v>46</v>
      </c>
      <c r="T899" s="108" t="s">
        <v>46</v>
      </c>
      <c r="U899" s="108" t="s">
        <v>46</v>
      </c>
      <c r="V899" s="108" t="s">
        <v>46</v>
      </c>
      <c r="W899" s="108" t="s">
        <v>46</v>
      </c>
      <c r="X899" s="108">
        <v>97</v>
      </c>
      <c r="Y899" s="108" t="s">
        <v>46</v>
      </c>
      <c r="Z899" s="108" t="s">
        <v>46</v>
      </c>
      <c r="AA899" s="108" t="s">
        <v>46</v>
      </c>
      <c r="AB899" s="108" t="s">
        <v>46</v>
      </c>
      <c r="AC899" s="108" t="s">
        <v>46</v>
      </c>
      <c r="AD899" s="108" t="s">
        <v>46</v>
      </c>
      <c r="AE899" s="108" t="s">
        <v>46</v>
      </c>
      <c r="AF899" s="108" t="s">
        <v>46</v>
      </c>
      <c r="AG899" s="108" t="s">
        <v>46</v>
      </c>
    </row>
    <row r="900" spans="1:33">
      <c r="A900" s="108" t="s">
        <v>859</v>
      </c>
      <c r="B900" s="108">
        <v>2015</v>
      </c>
      <c r="C900" s="110" t="s">
        <v>860</v>
      </c>
      <c r="D900" s="108" t="s">
        <v>4551</v>
      </c>
      <c r="E900" s="108" t="s">
        <v>82</v>
      </c>
      <c r="F900" s="108"/>
      <c r="G900" s="117" t="s">
        <v>46</v>
      </c>
      <c r="H900" s="117" t="s">
        <v>46</v>
      </c>
      <c r="I900" s="117" t="s">
        <v>46</v>
      </c>
      <c r="J900" s="117" t="s">
        <v>46</v>
      </c>
      <c r="K900" s="117" t="s">
        <v>861</v>
      </c>
      <c r="L900" s="108" t="s">
        <v>46</v>
      </c>
      <c r="M900" s="108">
        <v>90</v>
      </c>
      <c r="N900" s="108" t="s">
        <v>46</v>
      </c>
      <c r="O900" s="108" t="s">
        <v>46</v>
      </c>
      <c r="P900" s="108" t="s">
        <v>46</v>
      </c>
      <c r="Q900" s="108" t="s">
        <v>46</v>
      </c>
      <c r="R900" s="108" t="s">
        <v>46</v>
      </c>
      <c r="S900" s="108" t="s">
        <v>46</v>
      </c>
      <c r="T900" s="108" t="s">
        <v>46</v>
      </c>
      <c r="U900" s="108" t="s">
        <v>46</v>
      </c>
      <c r="V900" s="108" t="s">
        <v>46</v>
      </c>
      <c r="W900" s="108" t="s">
        <v>46</v>
      </c>
      <c r="X900" s="108" t="s">
        <v>46</v>
      </c>
      <c r="Y900" s="108" t="s">
        <v>46</v>
      </c>
      <c r="Z900" s="108" t="s">
        <v>46</v>
      </c>
      <c r="AA900" s="108" t="s">
        <v>46</v>
      </c>
      <c r="AB900" s="108" t="s">
        <v>46</v>
      </c>
      <c r="AC900" s="108" t="s">
        <v>46</v>
      </c>
      <c r="AD900" s="108" t="s">
        <v>46</v>
      </c>
      <c r="AE900" s="108" t="s">
        <v>46</v>
      </c>
      <c r="AF900" s="108" t="s">
        <v>46</v>
      </c>
      <c r="AG900" s="108" t="s">
        <v>46</v>
      </c>
    </row>
    <row r="901" spans="1:33">
      <c r="A901" s="108" t="s">
        <v>862</v>
      </c>
      <c r="B901" s="108">
        <v>2012</v>
      </c>
      <c r="C901" s="110" t="s">
        <v>863</v>
      </c>
      <c r="D901" s="108" t="s">
        <v>4551</v>
      </c>
      <c r="E901" s="108" t="s">
        <v>854</v>
      </c>
      <c r="F901" s="108"/>
      <c r="G901" s="117" t="s">
        <v>46</v>
      </c>
      <c r="H901" s="117" t="s">
        <v>46</v>
      </c>
      <c r="I901" s="117" t="s">
        <v>46</v>
      </c>
      <c r="J901" s="117" t="s">
        <v>46</v>
      </c>
      <c r="K901" s="117">
        <v>90</v>
      </c>
      <c r="L901" s="108" t="s">
        <v>46</v>
      </c>
      <c r="M901" s="108">
        <v>99</v>
      </c>
      <c r="N901" s="108">
        <v>50</v>
      </c>
      <c r="O901" s="108" t="s">
        <v>46</v>
      </c>
      <c r="P901" s="108" t="s">
        <v>46</v>
      </c>
      <c r="Q901" s="108" t="s">
        <v>46</v>
      </c>
      <c r="R901" s="108" t="s">
        <v>46</v>
      </c>
      <c r="S901" s="108" t="s">
        <v>864</v>
      </c>
      <c r="T901" s="108" t="s">
        <v>46</v>
      </c>
      <c r="U901" s="108" t="s">
        <v>46</v>
      </c>
      <c r="V901" s="108" t="s">
        <v>46</v>
      </c>
      <c r="W901" s="108" t="s">
        <v>46</v>
      </c>
      <c r="X901" s="108" t="s">
        <v>46</v>
      </c>
      <c r="Y901" s="108" t="s">
        <v>46</v>
      </c>
      <c r="Z901" s="108" t="s">
        <v>46</v>
      </c>
      <c r="AA901" s="108" t="s">
        <v>46</v>
      </c>
      <c r="AB901" s="108" t="s">
        <v>46</v>
      </c>
      <c r="AC901" s="108" t="s">
        <v>46</v>
      </c>
      <c r="AD901" s="108" t="s">
        <v>46</v>
      </c>
      <c r="AE901" s="108" t="s">
        <v>46</v>
      </c>
      <c r="AF901" s="108" t="s">
        <v>46</v>
      </c>
      <c r="AG901" s="108" t="s">
        <v>46</v>
      </c>
    </row>
    <row r="902" spans="1:33">
      <c r="A902" s="108" t="s">
        <v>862</v>
      </c>
      <c r="B902" s="108">
        <v>2012</v>
      </c>
      <c r="C902" s="110" t="s">
        <v>863</v>
      </c>
      <c r="D902" s="108" t="s">
        <v>4551</v>
      </c>
      <c r="E902" s="108"/>
      <c r="F902" s="108"/>
      <c r="G902" s="117"/>
      <c r="H902" s="117"/>
      <c r="I902" s="117"/>
      <c r="J902" s="117"/>
      <c r="K902" s="117"/>
      <c r="L902" s="108"/>
      <c r="M902" s="108"/>
      <c r="N902" s="108">
        <v>90</v>
      </c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>
      <c r="A903" s="108" t="s">
        <v>865</v>
      </c>
      <c r="B903" s="108">
        <v>2007</v>
      </c>
      <c r="C903" s="110" t="s">
        <v>866</v>
      </c>
      <c r="D903" s="108" t="s">
        <v>4551</v>
      </c>
      <c r="E903" s="108" t="s">
        <v>854</v>
      </c>
      <c r="F903" s="108"/>
      <c r="G903" s="117" t="s">
        <v>46</v>
      </c>
      <c r="H903" s="117" t="s">
        <v>46</v>
      </c>
      <c r="I903" s="117" t="s">
        <v>46</v>
      </c>
      <c r="J903" s="117" t="s">
        <v>46</v>
      </c>
      <c r="K903" s="117" t="s">
        <v>46</v>
      </c>
      <c r="L903" s="108">
        <v>20</v>
      </c>
      <c r="M903" s="108" t="s">
        <v>46</v>
      </c>
      <c r="N903" s="108" t="s">
        <v>46</v>
      </c>
      <c r="O903" s="108" t="s">
        <v>46</v>
      </c>
      <c r="P903" s="108" t="s">
        <v>46</v>
      </c>
      <c r="Q903" s="108" t="s">
        <v>46</v>
      </c>
      <c r="R903" s="108" t="s">
        <v>46</v>
      </c>
      <c r="S903" s="108" t="s">
        <v>46</v>
      </c>
      <c r="T903" s="108" t="s">
        <v>46</v>
      </c>
      <c r="U903" s="108" t="s">
        <v>46</v>
      </c>
      <c r="V903" s="108" t="s">
        <v>46</v>
      </c>
      <c r="W903" s="108" t="s">
        <v>46</v>
      </c>
      <c r="X903" s="108" t="s">
        <v>46</v>
      </c>
      <c r="Y903" s="108" t="s">
        <v>46</v>
      </c>
      <c r="Z903" s="108" t="s">
        <v>46</v>
      </c>
      <c r="AA903" s="108" t="s">
        <v>46</v>
      </c>
      <c r="AB903" s="108" t="s">
        <v>46</v>
      </c>
      <c r="AC903" s="108" t="s">
        <v>46</v>
      </c>
      <c r="AD903" s="108" t="s">
        <v>46</v>
      </c>
      <c r="AE903" s="108" t="s">
        <v>46</v>
      </c>
      <c r="AF903" s="108" t="s">
        <v>46</v>
      </c>
      <c r="AG903" s="108" t="s">
        <v>46</v>
      </c>
    </row>
    <row r="904" spans="1:33">
      <c r="A904" s="108" t="s">
        <v>366</v>
      </c>
      <c r="B904" s="108">
        <v>2015</v>
      </c>
      <c r="C904" s="108" t="s">
        <v>867</v>
      </c>
      <c r="D904" s="108" t="s">
        <v>4551</v>
      </c>
      <c r="E904" s="108" t="s">
        <v>82</v>
      </c>
      <c r="F904" s="108"/>
      <c r="G904" s="117" t="s">
        <v>46</v>
      </c>
      <c r="H904" s="117" t="s">
        <v>868</v>
      </c>
      <c r="I904" s="118">
        <v>1786</v>
      </c>
      <c r="J904" s="117">
        <v>1786</v>
      </c>
      <c r="K904" s="117" t="s">
        <v>46</v>
      </c>
      <c r="L904" s="108" t="s">
        <v>46</v>
      </c>
      <c r="M904" s="108" t="s">
        <v>46</v>
      </c>
      <c r="N904" s="108" t="s">
        <v>46</v>
      </c>
      <c r="O904" s="108" t="s">
        <v>46</v>
      </c>
      <c r="P904" s="108" t="s">
        <v>46</v>
      </c>
      <c r="Q904" s="108" t="s">
        <v>46</v>
      </c>
      <c r="R904" s="108" t="s">
        <v>46</v>
      </c>
      <c r="S904" s="108" t="s">
        <v>46</v>
      </c>
      <c r="T904" s="108" t="s">
        <v>46</v>
      </c>
      <c r="U904" s="108" t="s">
        <v>46</v>
      </c>
      <c r="V904" s="108" t="s">
        <v>46</v>
      </c>
      <c r="W904" s="108" t="s">
        <v>46</v>
      </c>
      <c r="X904" s="108" t="s">
        <v>46</v>
      </c>
      <c r="Y904" s="108" t="s">
        <v>46</v>
      </c>
      <c r="Z904" s="108" t="s">
        <v>46</v>
      </c>
      <c r="AA904" s="108" t="s">
        <v>46</v>
      </c>
      <c r="AB904" s="108" t="s">
        <v>46</v>
      </c>
      <c r="AC904" s="108" t="s">
        <v>46</v>
      </c>
      <c r="AD904" s="108" t="s">
        <v>46</v>
      </c>
      <c r="AE904" s="108" t="s">
        <v>46</v>
      </c>
      <c r="AF904" s="108" t="s">
        <v>46</v>
      </c>
      <c r="AG904" s="108" t="s">
        <v>46</v>
      </c>
    </row>
    <row r="905" spans="1:33">
      <c r="A905" s="108" t="s">
        <v>366</v>
      </c>
      <c r="B905" s="108">
        <v>2015</v>
      </c>
      <c r="C905" s="108" t="s">
        <v>869</v>
      </c>
      <c r="D905" s="108" t="s">
        <v>4551</v>
      </c>
      <c r="E905" s="108" t="s">
        <v>82</v>
      </c>
      <c r="F905" s="108"/>
      <c r="G905" s="117" t="s">
        <v>46</v>
      </c>
      <c r="H905" s="117" t="s">
        <v>870</v>
      </c>
      <c r="I905" s="117" t="s">
        <v>871</v>
      </c>
      <c r="J905" s="117">
        <v>770</v>
      </c>
      <c r="K905" s="117" t="s">
        <v>46</v>
      </c>
      <c r="L905" s="108" t="s">
        <v>46</v>
      </c>
      <c r="M905" s="108" t="s">
        <v>46</v>
      </c>
      <c r="N905" s="108" t="s">
        <v>46</v>
      </c>
      <c r="O905" s="108" t="s">
        <v>46</v>
      </c>
      <c r="P905" s="108" t="s">
        <v>46</v>
      </c>
      <c r="Q905" s="108" t="s">
        <v>46</v>
      </c>
      <c r="R905" s="108" t="s">
        <v>46</v>
      </c>
      <c r="S905" s="108" t="s">
        <v>46</v>
      </c>
      <c r="T905" s="108" t="s">
        <v>46</v>
      </c>
      <c r="U905" s="108" t="s">
        <v>46</v>
      </c>
      <c r="V905" s="108" t="s">
        <v>46</v>
      </c>
      <c r="W905" s="108" t="s">
        <v>46</v>
      </c>
      <c r="X905" s="108" t="s">
        <v>46</v>
      </c>
      <c r="Y905" s="108" t="s">
        <v>46</v>
      </c>
      <c r="Z905" s="108" t="s">
        <v>46</v>
      </c>
      <c r="AA905" s="108" t="s">
        <v>46</v>
      </c>
      <c r="AB905" s="108" t="s">
        <v>46</v>
      </c>
      <c r="AC905" s="108" t="s">
        <v>46</v>
      </c>
      <c r="AD905" s="108" t="s">
        <v>46</v>
      </c>
      <c r="AE905" s="108" t="s">
        <v>46</v>
      </c>
      <c r="AF905" s="108" t="s">
        <v>46</v>
      </c>
      <c r="AG905" s="108" t="s">
        <v>46</v>
      </c>
    </row>
    <row r="906" spans="1:33">
      <c r="A906" s="108" t="s">
        <v>366</v>
      </c>
      <c r="B906" s="108">
        <v>2015</v>
      </c>
      <c r="C906" s="108" t="s">
        <v>872</v>
      </c>
      <c r="D906" s="108" t="s">
        <v>4551</v>
      </c>
      <c r="E906" s="108" t="s">
        <v>82</v>
      </c>
      <c r="F906" s="108"/>
      <c r="G906" s="117" t="s">
        <v>46</v>
      </c>
      <c r="H906" s="117" t="s">
        <v>873</v>
      </c>
      <c r="I906" s="117" t="s">
        <v>874</v>
      </c>
      <c r="J906" s="117">
        <v>49</v>
      </c>
      <c r="K906" s="117" t="s">
        <v>46</v>
      </c>
      <c r="L906" s="108" t="s">
        <v>46</v>
      </c>
      <c r="M906" s="108" t="s">
        <v>46</v>
      </c>
      <c r="N906" s="108" t="s">
        <v>46</v>
      </c>
      <c r="O906" s="108" t="s">
        <v>46</v>
      </c>
      <c r="P906" s="108" t="s">
        <v>46</v>
      </c>
      <c r="Q906" s="108" t="s">
        <v>46</v>
      </c>
      <c r="R906" s="108" t="s">
        <v>46</v>
      </c>
      <c r="S906" s="108" t="s">
        <v>46</v>
      </c>
      <c r="T906" s="108" t="s">
        <v>46</v>
      </c>
      <c r="U906" s="108" t="s">
        <v>46</v>
      </c>
      <c r="V906" s="108" t="s">
        <v>46</v>
      </c>
      <c r="W906" s="108" t="s">
        <v>46</v>
      </c>
      <c r="X906" s="108" t="s">
        <v>46</v>
      </c>
      <c r="Y906" s="108" t="s">
        <v>46</v>
      </c>
      <c r="Z906" s="108" t="s">
        <v>46</v>
      </c>
      <c r="AA906" s="108" t="s">
        <v>46</v>
      </c>
      <c r="AB906" s="108" t="s">
        <v>46</v>
      </c>
      <c r="AC906" s="108" t="s">
        <v>46</v>
      </c>
      <c r="AD906" s="108" t="s">
        <v>46</v>
      </c>
      <c r="AE906" s="108" t="s">
        <v>46</v>
      </c>
      <c r="AF906" s="108" t="s">
        <v>46</v>
      </c>
      <c r="AG906" s="108" t="s">
        <v>46</v>
      </c>
    </row>
    <row r="907" spans="1:33">
      <c r="A907" s="108" t="s">
        <v>366</v>
      </c>
      <c r="B907" s="108">
        <v>2015</v>
      </c>
      <c r="C907" s="108" t="s">
        <v>875</v>
      </c>
      <c r="D907" s="108" t="s">
        <v>4551</v>
      </c>
      <c r="E907" s="108" t="s">
        <v>82</v>
      </c>
      <c r="F907" s="108"/>
      <c r="G907" s="117" t="s">
        <v>46</v>
      </c>
      <c r="H907" s="117" t="s">
        <v>876</v>
      </c>
      <c r="I907" s="117" t="s">
        <v>877</v>
      </c>
      <c r="J907" s="117">
        <v>633</v>
      </c>
      <c r="K907" s="117" t="s">
        <v>46</v>
      </c>
      <c r="L907" s="108" t="s">
        <v>46</v>
      </c>
      <c r="M907" s="108" t="s">
        <v>46</v>
      </c>
      <c r="N907" s="108" t="s">
        <v>46</v>
      </c>
      <c r="O907" s="108" t="s">
        <v>46</v>
      </c>
      <c r="P907" s="108" t="s">
        <v>46</v>
      </c>
      <c r="Q907" s="108" t="s">
        <v>46</v>
      </c>
      <c r="R907" s="108" t="s">
        <v>46</v>
      </c>
      <c r="S907" s="108" t="s">
        <v>46</v>
      </c>
      <c r="T907" s="108" t="s">
        <v>46</v>
      </c>
      <c r="U907" s="108" t="s">
        <v>46</v>
      </c>
      <c r="V907" s="108" t="s">
        <v>46</v>
      </c>
      <c r="W907" s="108" t="s">
        <v>46</v>
      </c>
      <c r="X907" s="108" t="s">
        <v>46</v>
      </c>
      <c r="Y907" s="108" t="s">
        <v>46</v>
      </c>
      <c r="Z907" s="108" t="s">
        <v>46</v>
      </c>
      <c r="AA907" s="108" t="s">
        <v>46</v>
      </c>
      <c r="AB907" s="108" t="s">
        <v>46</v>
      </c>
      <c r="AC907" s="108" t="s">
        <v>46</v>
      </c>
      <c r="AD907" s="108" t="s">
        <v>46</v>
      </c>
      <c r="AE907" s="108" t="s">
        <v>46</v>
      </c>
      <c r="AF907" s="108" t="s">
        <v>46</v>
      </c>
      <c r="AG907" s="108" t="s">
        <v>46</v>
      </c>
    </row>
    <row r="908" spans="1:33">
      <c r="A908" s="108" t="s">
        <v>366</v>
      </c>
      <c r="B908" s="108">
        <v>2015</v>
      </c>
      <c r="C908" s="110" t="s">
        <v>878</v>
      </c>
      <c r="D908" s="108" t="s">
        <v>4551</v>
      </c>
      <c r="E908" s="108" t="s">
        <v>82</v>
      </c>
      <c r="F908" s="108"/>
      <c r="G908" s="117" t="s">
        <v>46</v>
      </c>
      <c r="H908" s="117" t="s">
        <v>879</v>
      </c>
      <c r="I908" s="117" t="s">
        <v>880</v>
      </c>
      <c r="J908" s="117">
        <v>468</v>
      </c>
      <c r="K908" s="117" t="s">
        <v>46</v>
      </c>
      <c r="L908" s="108" t="s">
        <v>46</v>
      </c>
      <c r="M908" s="108" t="s">
        <v>46</v>
      </c>
      <c r="N908" s="108" t="s">
        <v>46</v>
      </c>
      <c r="O908" s="108" t="s">
        <v>46</v>
      </c>
      <c r="P908" s="108" t="s">
        <v>46</v>
      </c>
      <c r="Q908" s="108" t="s">
        <v>46</v>
      </c>
      <c r="R908" s="108" t="s">
        <v>46</v>
      </c>
      <c r="S908" s="108" t="s">
        <v>46</v>
      </c>
      <c r="T908" s="108" t="s">
        <v>46</v>
      </c>
      <c r="U908" s="108" t="s">
        <v>46</v>
      </c>
      <c r="V908" s="108" t="s">
        <v>46</v>
      </c>
      <c r="W908" s="108" t="s">
        <v>46</v>
      </c>
      <c r="X908" s="108" t="s">
        <v>46</v>
      </c>
      <c r="Y908" s="108" t="s">
        <v>46</v>
      </c>
      <c r="Z908" s="108" t="s">
        <v>46</v>
      </c>
      <c r="AA908" s="108" t="s">
        <v>46</v>
      </c>
      <c r="AB908" s="108" t="s">
        <v>46</v>
      </c>
      <c r="AC908" s="108" t="s">
        <v>46</v>
      </c>
      <c r="AD908" s="108" t="s">
        <v>46</v>
      </c>
      <c r="AE908" s="108" t="s">
        <v>46</v>
      </c>
      <c r="AF908" s="108" t="s">
        <v>46</v>
      </c>
      <c r="AG908" s="108" t="s">
        <v>46</v>
      </c>
    </row>
    <row r="909" spans="1:33">
      <c r="A909" s="108" t="s">
        <v>366</v>
      </c>
      <c r="B909" s="108">
        <v>2015</v>
      </c>
      <c r="C909" s="110" t="s">
        <v>881</v>
      </c>
      <c r="D909" s="108" t="s">
        <v>4551</v>
      </c>
      <c r="E909" s="108" t="s">
        <v>82</v>
      </c>
      <c r="F909" s="108"/>
      <c r="G909" s="117" t="s">
        <v>46</v>
      </c>
      <c r="H909" s="117" t="s">
        <v>882</v>
      </c>
      <c r="I909" s="117" t="s">
        <v>883</v>
      </c>
      <c r="J909" s="117">
        <v>853</v>
      </c>
      <c r="K909" s="117" t="s">
        <v>46</v>
      </c>
      <c r="L909" s="108" t="s">
        <v>46</v>
      </c>
      <c r="M909" s="108" t="s">
        <v>46</v>
      </c>
      <c r="N909" s="108" t="s">
        <v>46</v>
      </c>
      <c r="O909" s="108" t="s">
        <v>46</v>
      </c>
      <c r="P909" s="108" t="s">
        <v>46</v>
      </c>
      <c r="Q909" s="108" t="s">
        <v>46</v>
      </c>
      <c r="R909" s="108" t="s">
        <v>46</v>
      </c>
      <c r="S909" s="108" t="s">
        <v>46</v>
      </c>
      <c r="T909" s="108" t="s">
        <v>46</v>
      </c>
      <c r="U909" s="108" t="s">
        <v>46</v>
      </c>
      <c r="V909" s="108" t="s">
        <v>46</v>
      </c>
      <c r="W909" s="108" t="s">
        <v>46</v>
      </c>
      <c r="X909" s="108" t="s">
        <v>46</v>
      </c>
      <c r="Y909" s="108" t="s">
        <v>46</v>
      </c>
      <c r="Z909" s="108" t="s">
        <v>46</v>
      </c>
      <c r="AA909" s="108" t="s">
        <v>46</v>
      </c>
      <c r="AB909" s="108" t="s">
        <v>46</v>
      </c>
      <c r="AC909" s="108" t="s">
        <v>46</v>
      </c>
      <c r="AD909" s="108" t="s">
        <v>46</v>
      </c>
      <c r="AE909" s="108" t="s">
        <v>46</v>
      </c>
      <c r="AF909" s="108" t="s">
        <v>46</v>
      </c>
      <c r="AG909" s="108" t="s">
        <v>46</v>
      </c>
    </row>
    <row r="910" spans="1:33">
      <c r="A910" s="108" t="s">
        <v>366</v>
      </c>
      <c r="B910" s="108">
        <v>2015</v>
      </c>
      <c r="C910" s="110" t="s">
        <v>884</v>
      </c>
      <c r="D910" s="108" t="s">
        <v>4551</v>
      </c>
      <c r="E910" s="108" t="s">
        <v>82</v>
      </c>
      <c r="F910" s="108"/>
      <c r="G910" s="117" t="s">
        <v>46</v>
      </c>
      <c r="H910" s="117" t="s">
        <v>885</v>
      </c>
      <c r="I910" s="117" t="s">
        <v>886</v>
      </c>
      <c r="J910" s="117">
        <v>440</v>
      </c>
      <c r="K910" s="117" t="s">
        <v>46</v>
      </c>
      <c r="L910" s="108" t="s">
        <v>46</v>
      </c>
      <c r="M910" s="108" t="s">
        <v>46</v>
      </c>
      <c r="N910" s="108" t="s">
        <v>46</v>
      </c>
      <c r="O910" s="108" t="s">
        <v>46</v>
      </c>
      <c r="P910" s="108" t="s">
        <v>46</v>
      </c>
      <c r="Q910" s="108" t="s">
        <v>46</v>
      </c>
      <c r="R910" s="108" t="s">
        <v>46</v>
      </c>
      <c r="S910" s="108" t="s">
        <v>46</v>
      </c>
      <c r="T910" s="108" t="s">
        <v>46</v>
      </c>
      <c r="U910" s="108" t="s">
        <v>46</v>
      </c>
      <c r="V910" s="108" t="s">
        <v>46</v>
      </c>
      <c r="W910" s="108" t="s">
        <v>46</v>
      </c>
      <c r="X910" s="108" t="s">
        <v>46</v>
      </c>
      <c r="Y910" s="108" t="s">
        <v>46</v>
      </c>
      <c r="Z910" s="108" t="s">
        <v>46</v>
      </c>
      <c r="AA910" s="108" t="s">
        <v>46</v>
      </c>
      <c r="AB910" s="108" t="s">
        <v>46</v>
      </c>
      <c r="AC910" s="108" t="s">
        <v>46</v>
      </c>
      <c r="AD910" s="108" t="s">
        <v>46</v>
      </c>
      <c r="AE910" s="108" t="s">
        <v>46</v>
      </c>
      <c r="AF910" s="108" t="s">
        <v>46</v>
      </c>
      <c r="AG910" s="108" t="s">
        <v>46</v>
      </c>
    </row>
    <row r="911" spans="1:33">
      <c r="A911" s="108" t="s">
        <v>366</v>
      </c>
      <c r="B911" s="108">
        <v>2015</v>
      </c>
      <c r="C911" s="110" t="s">
        <v>887</v>
      </c>
      <c r="D911" s="108" t="s">
        <v>4551</v>
      </c>
      <c r="E911" s="108" t="s">
        <v>82</v>
      </c>
      <c r="F911" s="108"/>
      <c r="G911" s="117" t="s">
        <v>46</v>
      </c>
      <c r="H911" s="117" t="s">
        <v>888</v>
      </c>
      <c r="I911" s="117" t="s">
        <v>889</v>
      </c>
      <c r="J911" s="117">
        <v>820</v>
      </c>
      <c r="K911" s="117" t="s">
        <v>46</v>
      </c>
      <c r="L911" s="108" t="s">
        <v>46</v>
      </c>
      <c r="M911" s="108" t="s">
        <v>46</v>
      </c>
      <c r="N911" s="108" t="s">
        <v>46</v>
      </c>
      <c r="O911" s="108" t="s">
        <v>46</v>
      </c>
      <c r="P911" s="108" t="s">
        <v>46</v>
      </c>
      <c r="Q911" s="108" t="s">
        <v>46</v>
      </c>
      <c r="R911" s="108" t="s">
        <v>46</v>
      </c>
      <c r="S911" s="108" t="s">
        <v>46</v>
      </c>
      <c r="T911" s="108" t="s">
        <v>46</v>
      </c>
      <c r="U911" s="108" t="s">
        <v>46</v>
      </c>
      <c r="V911" s="108" t="s">
        <v>46</v>
      </c>
      <c r="W911" s="108" t="s">
        <v>46</v>
      </c>
      <c r="X911" s="108" t="s">
        <v>46</v>
      </c>
      <c r="Y911" s="108" t="s">
        <v>46</v>
      </c>
      <c r="Z911" s="108" t="s">
        <v>46</v>
      </c>
      <c r="AA911" s="108" t="s">
        <v>46</v>
      </c>
      <c r="AB911" s="108" t="s">
        <v>46</v>
      </c>
      <c r="AC911" s="108" t="s">
        <v>46</v>
      </c>
      <c r="AD911" s="108" t="s">
        <v>46</v>
      </c>
      <c r="AE911" s="108" t="s">
        <v>46</v>
      </c>
      <c r="AF911" s="108" t="s">
        <v>46</v>
      </c>
      <c r="AG911" s="108" t="s">
        <v>46</v>
      </c>
    </row>
    <row r="912" spans="1:33">
      <c r="A912" s="108" t="s">
        <v>366</v>
      </c>
      <c r="B912" s="108">
        <v>2015</v>
      </c>
      <c r="C912" s="110" t="s">
        <v>890</v>
      </c>
      <c r="D912" s="108" t="s">
        <v>4551</v>
      </c>
      <c r="E912" s="108" t="s">
        <v>82</v>
      </c>
      <c r="F912" s="108"/>
      <c r="G912" s="117" t="s">
        <v>46</v>
      </c>
      <c r="H912" s="117" t="s">
        <v>46</v>
      </c>
      <c r="I912" s="117" t="s">
        <v>46</v>
      </c>
      <c r="J912" s="117" t="s">
        <v>46</v>
      </c>
      <c r="K912" s="117">
        <v>18</v>
      </c>
      <c r="L912" s="108" t="s">
        <v>46</v>
      </c>
      <c r="M912" s="108" t="s">
        <v>46</v>
      </c>
      <c r="N912" s="108" t="s">
        <v>46</v>
      </c>
      <c r="O912" s="108" t="s">
        <v>46</v>
      </c>
      <c r="P912" s="108" t="s">
        <v>46</v>
      </c>
      <c r="Q912" s="108" t="s">
        <v>46</v>
      </c>
      <c r="R912" s="108" t="s">
        <v>46</v>
      </c>
      <c r="S912" s="108" t="s">
        <v>46</v>
      </c>
      <c r="T912" s="108" t="s">
        <v>46</v>
      </c>
      <c r="U912" s="108" t="s">
        <v>46</v>
      </c>
      <c r="V912" s="108" t="s">
        <v>46</v>
      </c>
      <c r="W912" s="108" t="s">
        <v>46</v>
      </c>
      <c r="X912" s="108" t="s">
        <v>46</v>
      </c>
      <c r="Y912" s="108" t="s">
        <v>46</v>
      </c>
      <c r="Z912" s="108" t="s">
        <v>46</v>
      </c>
      <c r="AA912" s="108" t="s">
        <v>46</v>
      </c>
      <c r="AB912" s="108" t="s">
        <v>46</v>
      </c>
      <c r="AC912" s="108" t="s">
        <v>46</v>
      </c>
      <c r="AD912" s="108" t="s">
        <v>46</v>
      </c>
      <c r="AE912" s="108" t="s">
        <v>46</v>
      </c>
      <c r="AF912" s="108" t="s">
        <v>46</v>
      </c>
      <c r="AG912" s="108" t="s">
        <v>46</v>
      </c>
    </row>
    <row r="913" spans="1:33">
      <c r="A913" s="108" t="s">
        <v>891</v>
      </c>
      <c r="B913" s="108">
        <v>2018</v>
      </c>
      <c r="C913" s="110" t="s">
        <v>892</v>
      </c>
      <c r="D913" s="108" t="s">
        <v>4551</v>
      </c>
      <c r="E913" s="108" t="s">
        <v>854</v>
      </c>
      <c r="F913" s="108"/>
      <c r="G913" s="117" t="s">
        <v>46</v>
      </c>
      <c r="H913" s="117" t="s">
        <v>46</v>
      </c>
      <c r="I913" s="117" t="s">
        <v>46</v>
      </c>
      <c r="J913" s="117" t="s">
        <v>46</v>
      </c>
      <c r="K913" s="117" t="s">
        <v>46</v>
      </c>
      <c r="L913" s="108" t="s">
        <v>46</v>
      </c>
      <c r="M913" s="108" t="s">
        <v>46</v>
      </c>
      <c r="N913" s="108" t="s">
        <v>46</v>
      </c>
      <c r="O913" s="108" t="s">
        <v>46</v>
      </c>
      <c r="P913" s="108" t="s">
        <v>46</v>
      </c>
      <c r="Q913" s="108" t="s">
        <v>46</v>
      </c>
      <c r="R913" s="108" t="s">
        <v>46</v>
      </c>
      <c r="S913" s="108" t="s">
        <v>46</v>
      </c>
      <c r="T913" s="108" t="s">
        <v>46</v>
      </c>
      <c r="U913" s="108" t="s">
        <v>46</v>
      </c>
      <c r="V913" s="108" t="s">
        <v>46</v>
      </c>
      <c r="W913" s="108" t="s">
        <v>46</v>
      </c>
      <c r="X913" s="108" t="s">
        <v>46</v>
      </c>
      <c r="Y913" s="108" t="s">
        <v>46</v>
      </c>
      <c r="Z913" s="108">
        <v>90</v>
      </c>
      <c r="AA913" s="108" t="s">
        <v>46</v>
      </c>
      <c r="AB913" s="108" t="s">
        <v>46</v>
      </c>
      <c r="AC913" s="108" t="s">
        <v>46</v>
      </c>
      <c r="AD913" s="108" t="s">
        <v>46</v>
      </c>
      <c r="AE913" s="108" t="s">
        <v>46</v>
      </c>
      <c r="AF913" s="108" t="s">
        <v>46</v>
      </c>
      <c r="AG913" s="108" t="s">
        <v>46</v>
      </c>
    </row>
    <row r="914" spans="1:33">
      <c r="A914" s="108" t="s">
        <v>893</v>
      </c>
      <c r="B914" s="108">
        <v>2008</v>
      </c>
      <c r="C914" s="110" t="s">
        <v>894</v>
      </c>
      <c r="D914" s="108" t="s">
        <v>4551</v>
      </c>
      <c r="E914" s="108" t="s">
        <v>82</v>
      </c>
      <c r="F914" s="108"/>
      <c r="G914" s="117" t="s">
        <v>46</v>
      </c>
      <c r="H914" s="117" t="s">
        <v>46</v>
      </c>
      <c r="I914" s="117" t="s">
        <v>46</v>
      </c>
      <c r="J914" s="117" t="s">
        <v>46</v>
      </c>
      <c r="K914" s="117" t="s">
        <v>476</v>
      </c>
      <c r="L914" s="108" t="s">
        <v>46</v>
      </c>
      <c r="M914" s="108" t="s">
        <v>46</v>
      </c>
      <c r="N914" s="108" t="s">
        <v>46</v>
      </c>
      <c r="O914" s="108" t="s">
        <v>46</v>
      </c>
      <c r="P914" s="108" t="s">
        <v>46</v>
      </c>
      <c r="Q914" s="108" t="s">
        <v>46</v>
      </c>
      <c r="R914" s="108" t="s">
        <v>46</v>
      </c>
      <c r="S914" s="108" t="s">
        <v>46</v>
      </c>
      <c r="T914" s="108" t="s">
        <v>46</v>
      </c>
      <c r="U914" s="108" t="s">
        <v>46</v>
      </c>
      <c r="V914" s="108" t="s">
        <v>46</v>
      </c>
      <c r="W914" s="108" t="s">
        <v>46</v>
      </c>
      <c r="X914" s="108" t="s">
        <v>46</v>
      </c>
      <c r="Y914" s="108" t="s">
        <v>46</v>
      </c>
      <c r="Z914" s="108" t="s">
        <v>46</v>
      </c>
      <c r="AA914" s="108" t="s">
        <v>46</v>
      </c>
      <c r="AB914" s="108" t="s">
        <v>46</v>
      </c>
      <c r="AC914" s="108" t="s">
        <v>46</v>
      </c>
      <c r="AD914" s="108" t="s">
        <v>46</v>
      </c>
      <c r="AE914" s="108" t="s">
        <v>46</v>
      </c>
      <c r="AF914" s="108" t="s">
        <v>46</v>
      </c>
      <c r="AG914" s="108" t="s">
        <v>46</v>
      </c>
    </row>
    <row r="915" spans="1:33">
      <c r="A915" s="108" t="s">
        <v>893</v>
      </c>
      <c r="B915" s="108">
        <v>2008</v>
      </c>
      <c r="C915" s="110" t="s">
        <v>894</v>
      </c>
      <c r="D915" s="108" t="s">
        <v>4551</v>
      </c>
      <c r="E915" s="108" t="s">
        <v>82</v>
      </c>
      <c r="F915" s="108"/>
      <c r="G915" s="117" t="s">
        <v>46</v>
      </c>
      <c r="H915" s="117" t="s">
        <v>895</v>
      </c>
      <c r="I915" s="117" t="s">
        <v>896</v>
      </c>
      <c r="J915" s="118">
        <v>3287671</v>
      </c>
      <c r="K915" s="117" t="s">
        <v>46</v>
      </c>
      <c r="L915" s="108" t="s">
        <v>46</v>
      </c>
      <c r="M915" s="108" t="s">
        <v>46</v>
      </c>
      <c r="N915" s="108" t="s">
        <v>46</v>
      </c>
      <c r="O915" s="108" t="s">
        <v>46</v>
      </c>
      <c r="P915" s="108" t="s">
        <v>46</v>
      </c>
      <c r="Q915" s="108" t="s">
        <v>46</v>
      </c>
      <c r="R915" s="108" t="s">
        <v>46</v>
      </c>
      <c r="S915" s="108" t="s">
        <v>46</v>
      </c>
      <c r="T915" s="108" t="s">
        <v>46</v>
      </c>
      <c r="U915" s="108" t="s">
        <v>46</v>
      </c>
      <c r="V915" s="108" t="s">
        <v>46</v>
      </c>
      <c r="W915" s="108" t="s">
        <v>46</v>
      </c>
      <c r="X915" s="108" t="s">
        <v>46</v>
      </c>
      <c r="Y915" s="108" t="s">
        <v>46</v>
      </c>
      <c r="Z915" s="108" t="s">
        <v>46</v>
      </c>
      <c r="AA915" s="108" t="s">
        <v>46</v>
      </c>
      <c r="AB915" s="108" t="s">
        <v>46</v>
      </c>
      <c r="AC915" s="108" t="s">
        <v>46</v>
      </c>
      <c r="AD915" s="108" t="s">
        <v>46</v>
      </c>
      <c r="AE915" s="108" t="s">
        <v>46</v>
      </c>
      <c r="AF915" s="108" t="s">
        <v>46</v>
      </c>
      <c r="AG915" s="108" t="s">
        <v>46</v>
      </c>
    </row>
    <row r="916" spans="1:33">
      <c r="A916" s="108" t="s">
        <v>893</v>
      </c>
      <c r="B916" s="108">
        <v>2008</v>
      </c>
      <c r="C916" s="110" t="s">
        <v>894</v>
      </c>
      <c r="D916" s="108" t="s">
        <v>4551</v>
      </c>
      <c r="E916" s="108" t="s">
        <v>82</v>
      </c>
      <c r="F916" s="108"/>
      <c r="G916" s="117" t="s">
        <v>46</v>
      </c>
      <c r="H916" s="117" t="s">
        <v>897</v>
      </c>
      <c r="I916" s="118">
        <v>1049041</v>
      </c>
      <c r="J916" s="118">
        <v>1049041</v>
      </c>
      <c r="K916" s="117" t="s">
        <v>46</v>
      </c>
      <c r="L916" s="108" t="s">
        <v>46</v>
      </c>
      <c r="M916" s="108" t="s">
        <v>46</v>
      </c>
      <c r="N916" s="108" t="s">
        <v>46</v>
      </c>
      <c r="O916" s="108" t="s">
        <v>46</v>
      </c>
      <c r="P916" s="108" t="s">
        <v>46</v>
      </c>
      <c r="Q916" s="108" t="s">
        <v>46</v>
      </c>
      <c r="R916" s="108" t="s">
        <v>46</v>
      </c>
      <c r="S916" s="108" t="s">
        <v>46</v>
      </c>
      <c r="T916" s="108" t="s">
        <v>46</v>
      </c>
      <c r="U916" s="108" t="s">
        <v>46</v>
      </c>
      <c r="V916" s="108" t="s">
        <v>46</v>
      </c>
      <c r="W916" s="108" t="s">
        <v>46</v>
      </c>
      <c r="X916" s="108" t="s">
        <v>46</v>
      </c>
      <c r="Y916" s="108" t="s">
        <v>46</v>
      </c>
      <c r="Z916" s="108" t="s">
        <v>46</v>
      </c>
      <c r="AA916" s="108" t="s">
        <v>46</v>
      </c>
      <c r="AB916" s="108" t="s">
        <v>46</v>
      </c>
      <c r="AC916" s="108" t="s">
        <v>46</v>
      </c>
      <c r="AD916" s="108" t="s">
        <v>46</v>
      </c>
      <c r="AE916" s="108" t="s">
        <v>46</v>
      </c>
      <c r="AF916" s="108" t="s">
        <v>46</v>
      </c>
      <c r="AG916" s="108" t="s">
        <v>46</v>
      </c>
    </row>
    <row r="917" spans="1:33">
      <c r="A917" s="108" t="s">
        <v>893</v>
      </c>
      <c r="B917" s="108">
        <v>2008</v>
      </c>
      <c r="C917" s="110" t="s">
        <v>894</v>
      </c>
      <c r="D917" s="108" t="s">
        <v>4551</v>
      </c>
      <c r="E917" s="108" t="s">
        <v>82</v>
      </c>
      <c r="F917" s="108"/>
      <c r="G917" s="117" t="s">
        <v>46</v>
      </c>
      <c r="H917" s="117" t="s">
        <v>898</v>
      </c>
      <c r="I917" s="118">
        <v>1565479</v>
      </c>
      <c r="J917" s="118">
        <v>1565479</v>
      </c>
      <c r="K917" s="117" t="s">
        <v>46</v>
      </c>
      <c r="L917" s="108" t="s">
        <v>46</v>
      </c>
      <c r="M917" s="108" t="s">
        <v>46</v>
      </c>
      <c r="N917" s="108" t="s">
        <v>46</v>
      </c>
      <c r="O917" s="108" t="s">
        <v>46</v>
      </c>
      <c r="P917" s="108" t="s">
        <v>46</v>
      </c>
      <c r="Q917" s="108" t="s">
        <v>46</v>
      </c>
      <c r="R917" s="108" t="s">
        <v>46</v>
      </c>
      <c r="S917" s="108" t="s">
        <v>46</v>
      </c>
      <c r="T917" s="108" t="s">
        <v>46</v>
      </c>
      <c r="U917" s="108" t="s">
        <v>46</v>
      </c>
      <c r="V917" s="108" t="s">
        <v>46</v>
      </c>
      <c r="W917" s="108" t="s">
        <v>46</v>
      </c>
      <c r="X917" s="108" t="s">
        <v>46</v>
      </c>
      <c r="Y917" s="108" t="s">
        <v>46</v>
      </c>
      <c r="Z917" s="108" t="s">
        <v>46</v>
      </c>
      <c r="AA917" s="108" t="s">
        <v>46</v>
      </c>
      <c r="AB917" s="108" t="s">
        <v>46</v>
      </c>
      <c r="AC917" s="108" t="s">
        <v>46</v>
      </c>
      <c r="AD917" s="108" t="s">
        <v>46</v>
      </c>
      <c r="AE917" s="108" t="s">
        <v>46</v>
      </c>
      <c r="AF917" s="108" t="s">
        <v>46</v>
      </c>
      <c r="AG917" s="108" t="s">
        <v>46</v>
      </c>
    </row>
    <row r="918" spans="1:33">
      <c r="A918" s="108" t="s">
        <v>893</v>
      </c>
      <c r="B918" s="108">
        <v>2008</v>
      </c>
      <c r="C918" s="110" t="s">
        <v>894</v>
      </c>
      <c r="D918" s="108" t="s">
        <v>4551</v>
      </c>
      <c r="E918" s="108" t="s">
        <v>82</v>
      </c>
      <c r="F918" s="108"/>
      <c r="G918" s="117" t="s">
        <v>46</v>
      </c>
      <c r="H918" s="117" t="s">
        <v>899</v>
      </c>
      <c r="I918" s="118">
        <v>2270411</v>
      </c>
      <c r="J918" s="118">
        <v>2270411</v>
      </c>
      <c r="K918" s="117" t="s">
        <v>46</v>
      </c>
      <c r="L918" s="108" t="s">
        <v>46</v>
      </c>
      <c r="M918" s="108" t="s">
        <v>46</v>
      </c>
      <c r="N918" s="108" t="s">
        <v>46</v>
      </c>
      <c r="O918" s="108" t="s">
        <v>46</v>
      </c>
      <c r="P918" s="108" t="s">
        <v>46</v>
      </c>
      <c r="Q918" s="108" t="s">
        <v>46</v>
      </c>
      <c r="R918" s="108" t="s">
        <v>46</v>
      </c>
      <c r="S918" s="108" t="s">
        <v>46</v>
      </c>
      <c r="T918" s="108" t="s">
        <v>46</v>
      </c>
      <c r="U918" s="108" t="s">
        <v>46</v>
      </c>
      <c r="V918" s="108" t="s">
        <v>46</v>
      </c>
      <c r="W918" s="108" t="s">
        <v>46</v>
      </c>
      <c r="X918" s="108" t="s">
        <v>46</v>
      </c>
      <c r="Y918" s="108" t="s">
        <v>46</v>
      </c>
      <c r="Z918" s="108" t="s">
        <v>46</v>
      </c>
      <c r="AA918" s="108" t="s">
        <v>46</v>
      </c>
      <c r="AB918" s="108" t="s">
        <v>46</v>
      </c>
      <c r="AC918" s="108" t="s">
        <v>46</v>
      </c>
      <c r="AD918" s="108" t="s">
        <v>46</v>
      </c>
      <c r="AE918" s="108" t="s">
        <v>46</v>
      </c>
      <c r="AF918" s="108" t="s">
        <v>46</v>
      </c>
      <c r="AG918" s="108" t="s">
        <v>46</v>
      </c>
    </row>
    <row r="919" spans="1:33">
      <c r="A919" s="108" t="s">
        <v>893</v>
      </c>
      <c r="B919" s="108">
        <v>2008</v>
      </c>
      <c r="C919" s="110" t="s">
        <v>894</v>
      </c>
      <c r="D919" s="108" t="s">
        <v>4551</v>
      </c>
      <c r="E919" s="108" t="s">
        <v>82</v>
      </c>
      <c r="F919" s="108"/>
      <c r="G919" s="117" t="s">
        <v>46</v>
      </c>
      <c r="H919" s="117" t="s">
        <v>900</v>
      </c>
      <c r="I919" s="117" t="s">
        <v>901</v>
      </c>
      <c r="J919" s="118">
        <v>8054795</v>
      </c>
      <c r="K919" s="117" t="s">
        <v>46</v>
      </c>
      <c r="L919" s="108" t="s">
        <v>46</v>
      </c>
      <c r="M919" s="108" t="s">
        <v>46</v>
      </c>
      <c r="N919" s="108" t="s">
        <v>46</v>
      </c>
      <c r="O919" s="108" t="s">
        <v>46</v>
      </c>
      <c r="P919" s="108" t="s">
        <v>46</v>
      </c>
      <c r="Q919" s="108" t="s">
        <v>46</v>
      </c>
      <c r="R919" s="108" t="s">
        <v>46</v>
      </c>
      <c r="S919" s="108" t="s">
        <v>46</v>
      </c>
      <c r="T919" s="108" t="s">
        <v>46</v>
      </c>
      <c r="U919" s="108" t="s">
        <v>46</v>
      </c>
      <c r="V919" s="108" t="s">
        <v>46</v>
      </c>
      <c r="W919" s="108" t="s">
        <v>46</v>
      </c>
      <c r="X919" s="108" t="s">
        <v>46</v>
      </c>
      <c r="Y919" s="108" t="s">
        <v>46</v>
      </c>
      <c r="Z919" s="108" t="s">
        <v>46</v>
      </c>
      <c r="AA919" s="108" t="s">
        <v>46</v>
      </c>
      <c r="AB919" s="108" t="s">
        <v>46</v>
      </c>
      <c r="AC919" s="108" t="s">
        <v>46</v>
      </c>
      <c r="AD919" s="108" t="s">
        <v>46</v>
      </c>
      <c r="AE919" s="108" t="s">
        <v>46</v>
      </c>
      <c r="AF919" s="108" t="s">
        <v>46</v>
      </c>
      <c r="AG919" s="108" t="s">
        <v>46</v>
      </c>
    </row>
    <row r="920" spans="1:33">
      <c r="A920" s="108" t="s">
        <v>893</v>
      </c>
      <c r="B920" s="108">
        <v>2008</v>
      </c>
      <c r="C920" s="108" t="s">
        <v>894</v>
      </c>
      <c r="D920" s="108" t="s">
        <v>4551</v>
      </c>
      <c r="E920" s="108" t="s">
        <v>82</v>
      </c>
      <c r="F920" s="108"/>
      <c r="G920" s="117" t="s">
        <v>46</v>
      </c>
      <c r="H920" s="117" t="s">
        <v>902</v>
      </c>
      <c r="I920" s="117" t="s">
        <v>903</v>
      </c>
      <c r="J920" s="118">
        <v>4394521</v>
      </c>
      <c r="K920" s="117" t="s">
        <v>46</v>
      </c>
      <c r="L920" s="108" t="s">
        <v>46</v>
      </c>
      <c r="M920" s="108" t="s">
        <v>46</v>
      </c>
      <c r="N920" s="108" t="s">
        <v>46</v>
      </c>
      <c r="O920" s="108" t="s">
        <v>46</v>
      </c>
      <c r="P920" s="108" t="s">
        <v>46</v>
      </c>
      <c r="Q920" s="108" t="s">
        <v>46</v>
      </c>
      <c r="R920" s="108" t="s">
        <v>46</v>
      </c>
      <c r="S920" s="108" t="s">
        <v>46</v>
      </c>
      <c r="T920" s="108" t="s">
        <v>46</v>
      </c>
      <c r="U920" s="108" t="s">
        <v>46</v>
      </c>
      <c r="V920" s="108" t="s">
        <v>46</v>
      </c>
      <c r="W920" s="108" t="s">
        <v>46</v>
      </c>
      <c r="X920" s="108" t="s">
        <v>46</v>
      </c>
      <c r="Y920" s="108" t="s">
        <v>46</v>
      </c>
      <c r="Z920" s="108" t="s">
        <v>46</v>
      </c>
      <c r="AA920" s="108" t="s">
        <v>46</v>
      </c>
      <c r="AB920" s="108" t="s">
        <v>46</v>
      </c>
      <c r="AC920" s="108" t="s">
        <v>46</v>
      </c>
      <c r="AD920" s="108" t="s">
        <v>46</v>
      </c>
      <c r="AE920" s="108" t="s">
        <v>46</v>
      </c>
      <c r="AF920" s="108" t="s">
        <v>46</v>
      </c>
      <c r="AG920" s="108" t="s">
        <v>46</v>
      </c>
    </row>
    <row r="921" spans="1:33">
      <c r="A921" s="108" t="s">
        <v>893</v>
      </c>
      <c r="B921" s="108">
        <v>2008</v>
      </c>
      <c r="C921" s="108" t="s">
        <v>894</v>
      </c>
      <c r="D921" s="108" t="s">
        <v>4551</v>
      </c>
      <c r="E921" s="108" t="s">
        <v>82</v>
      </c>
      <c r="F921" s="108"/>
      <c r="G921" s="117" t="s">
        <v>46</v>
      </c>
      <c r="H921" s="117" t="s">
        <v>904</v>
      </c>
      <c r="I921" s="117" t="s">
        <v>905</v>
      </c>
      <c r="J921" s="118">
        <v>9652055</v>
      </c>
      <c r="K921" s="117" t="s">
        <v>46</v>
      </c>
      <c r="L921" s="108" t="s">
        <v>46</v>
      </c>
      <c r="M921" s="108" t="s">
        <v>46</v>
      </c>
      <c r="N921" s="108" t="s">
        <v>46</v>
      </c>
      <c r="O921" s="108" t="s">
        <v>46</v>
      </c>
      <c r="P921" s="108" t="s">
        <v>46</v>
      </c>
      <c r="Q921" s="108" t="s">
        <v>46</v>
      </c>
      <c r="R921" s="108" t="s">
        <v>46</v>
      </c>
      <c r="S921" s="108" t="s">
        <v>46</v>
      </c>
      <c r="T921" s="108" t="s">
        <v>46</v>
      </c>
      <c r="U921" s="108" t="s">
        <v>46</v>
      </c>
      <c r="V921" s="108" t="s">
        <v>46</v>
      </c>
      <c r="W921" s="108" t="s">
        <v>46</v>
      </c>
      <c r="X921" s="108" t="s">
        <v>46</v>
      </c>
      <c r="Y921" s="108" t="s">
        <v>46</v>
      </c>
      <c r="Z921" s="108" t="s">
        <v>46</v>
      </c>
      <c r="AA921" s="108" t="s">
        <v>46</v>
      </c>
      <c r="AB921" s="108" t="s">
        <v>46</v>
      </c>
      <c r="AC921" s="108" t="s">
        <v>46</v>
      </c>
      <c r="AD921" s="108" t="s">
        <v>46</v>
      </c>
      <c r="AE921" s="108" t="s">
        <v>46</v>
      </c>
      <c r="AF921" s="108" t="s">
        <v>46</v>
      </c>
      <c r="AG921" s="108" t="s">
        <v>46</v>
      </c>
    </row>
    <row r="922" spans="1:33">
      <c r="A922" s="108" t="s">
        <v>421</v>
      </c>
      <c r="B922" s="108">
        <v>2013</v>
      </c>
      <c r="C922" s="110" t="s">
        <v>422</v>
      </c>
      <c r="D922" s="108" t="s">
        <v>4551</v>
      </c>
      <c r="E922" s="108" t="s">
        <v>82</v>
      </c>
      <c r="F922" s="108"/>
      <c r="G922" s="117" t="s">
        <v>46</v>
      </c>
      <c r="H922" s="117" t="s">
        <v>906</v>
      </c>
      <c r="I922" s="118">
        <v>119988</v>
      </c>
      <c r="J922" s="117" t="s">
        <v>907</v>
      </c>
      <c r="K922" s="117" t="s">
        <v>46</v>
      </c>
      <c r="L922" s="108" t="s">
        <v>46</v>
      </c>
      <c r="M922" s="108" t="s">
        <v>46</v>
      </c>
      <c r="N922" s="108" t="s">
        <v>46</v>
      </c>
      <c r="O922" s="108" t="s">
        <v>46</v>
      </c>
      <c r="P922" s="108" t="s">
        <v>46</v>
      </c>
      <c r="Q922" s="108" t="s">
        <v>46</v>
      </c>
      <c r="R922" s="108" t="s">
        <v>46</v>
      </c>
      <c r="S922" s="108" t="s">
        <v>46</v>
      </c>
      <c r="T922" s="108" t="s">
        <v>46</v>
      </c>
      <c r="U922" s="108" t="s">
        <v>46</v>
      </c>
      <c r="V922" s="108" t="s">
        <v>46</v>
      </c>
      <c r="W922" s="108" t="s">
        <v>46</v>
      </c>
      <c r="X922" s="108" t="s">
        <v>46</v>
      </c>
      <c r="Y922" s="108" t="s">
        <v>46</v>
      </c>
      <c r="Z922" s="108" t="s">
        <v>46</v>
      </c>
      <c r="AA922" s="108" t="s">
        <v>46</v>
      </c>
      <c r="AB922" s="108" t="s">
        <v>46</v>
      </c>
      <c r="AC922" s="108" t="s">
        <v>46</v>
      </c>
      <c r="AD922" s="108" t="s">
        <v>46</v>
      </c>
      <c r="AE922" s="108" t="s">
        <v>46</v>
      </c>
      <c r="AF922" s="108" t="s">
        <v>46</v>
      </c>
      <c r="AG922" s="108" t="s">
        <v>46</v>
      </c>
    </row>
    <row r="923" spans="1:33">
      <c r="A923" s="108" t="s">
        <v>446</v>
      </c>
      <c r="B923" s="108">
        <v>2011</v>
      </c>
      <c r="C923" s="108" t="s">
        <v>46</v>
      </c>
      <c r="D923" s="108" t="s">
        <v>4551</v>
      </c>
      <c r="E923" s="108" t="s">
        <v>46</v>
      </c>
      <c r="F923" s="108"/>
      <c r="G923" s="117" t="s">
        <v>46</v>
      </c>
      <c r="H923" s="117" t="s">
        <v>46</v>
      </c>
      <c r="I923" s="117" t="s">
        <v>46</v>
      </c>
      <c r="J923" s="117" t="s">
        <v>46</v>
      </c>
      <c r="K923" s="117" t="s">
        <v>46</v>
      </c>
      <c r="L923" s="108" t="s">
        <v>908</v>
      </c>
      <c r="M923" s="108" t="s">
        <v>46</v>
      </c>
      <c r="N923" s="108" t="s">
        <v>46</v>
      </c>
      <c r="O923" s="108" t="s">
        <v>46</v>
      </c>
      <c r="P923" s="108" t="s">
        <v>46</v>
      </c>
      <c r="Q923" s="108" t="s">
        <v>46</v>
      </c>
      <c r="R923" s="108" t="s">
        <v>46</v>
      </c>
      <c r="S923" s="108" t="s">
        <v>46</v>
      </c>
      <c r="T923" s="108" t="s">
        <v>46</v>
      </c>
      <c r="U923" s="108" t="s">
        <v>46</v>
      </c>
      <c r="V923" s="108" t="s">
        <v>46</v>
      </c>
      <c r="W923" s="108" t="s">
        <v>46</v>
      </c>
      <c r="X923" s="108" t="s">
        <v>46</v>
      </c>
      <c r="Y923" s="108" t="s">
        <v>46</v>
      </c>
      <c r="Z923" s="108" t="s">
        <v>46</v>
      </c>
      <c r="AA923" s="108" t="s">
        <v>46</v>
      </c>
      <c r="AB923" s="108" t="s">
        <v>46</v>
      </c>
      <c r="AC923" s="108" t="s">
        <v>46</v>
      </c>
      <c r="AD923" s="108" t="s">
        <v>46</v>
      </c>
      <c r="AE923" s="108" t="s">
        <v>46</v>
      </c>
      <c r="AF923" s="108" t="s">
        <v>46</v>
      </c>
      <c r="AG923" s="108" t="s">
        <v>46</v>
      </c>
    </row>
    <row r="924" spans="1:33">
      <c r="A924" s="109" t="s">
        <v>510</v>
      </c>
      <c r="B924" s="109">
        <v>2019</v>
      </c>
      <c r="C924" s="110" t="s">
        <v>511</v>
      </c>
      <c r="D924" s="108" t="s">
        <v>4551</v>
      </c>
      <c r="E924" s="109" t="s">
        <v>441</v>
      </c>
      <c r="G924" s="117" t="s">
        <v>46</v>
      </c>
      <c r="H924" s="117" t="s">
        <v>46</v>
      </c>
      <c r="I924" s="117" t="s">
        <v>46</v>
      </c>
      <c r="J924" s="117" t="s">
        <v>46</v>
      </c>
      <c r="K924" s="117" t="s">
        <v>46</v>
      </c>
      <c r="L924" s="108" t="s">
        <v>46</v>
      </c>
      <c r="M924" s="108" t="s">
        <v>46</v>
      </c>
      <c r="N924" s="108" t="s">
        <v>46</v>
      </c>
      <c r="O924" s="108" t="s">
        <v>46</v>
      </c>
      <c r="P924" s="108" t="s">
        <v>46</v>
      </c>
      <c r="Q924" s="108" t="s">
        <v>46</v>
      </c>
      <c r="R924" s="108" t="s">
        <v>46</v>
      </c>
      <c r="S924" s="108" t="s">
        <v>46</v>
      </c>
      <c r="T924" s="108" t="s">
        <v>46</v>
      </c>
      <c r="U924" s="108" t="s">
        <v>46</v>
      </c>
      <c r="V924" s="108" t="s">
        <v>46</v>
      </c>
      <c r="W924" s="109">
        <v>60</v>
      </c>
      <c r="X924" s="108" t="s">
        <v>46</v>
      </c>
      <c r="Y924" s="108" t="s">
        <v>46</v>
      </c>
      <c r="Z924" s="108" t="s">
        <v>46</v>
      </c>
      <c r="AA924" s="108" t="s">
        <v>46</v>
      </c>
      <c r="AB924" s="108" t="s">
        <v>46</v>
      </c>
      <c r="AC924" s="108" t="s">
        <v>46</v>
      </c>
      <c r="AD924" s="108" t="s">
        <v>46</v>
      </c>
      <c r="AE924" s="108" t="s">
        <v>46</v>
      </c>
      <c r="AF924" s="108" t="s">
        <v>46</v>
      </c>
      <c r="AG924" s="108" t="s">
        <v>46</v>
      </c>
    </row>
    <row r="925" spans="1:33">
      <c r="A925" s="108" t="s">
        <v>909</v>
      </c>
      <c r="B925" s="108">
        <v>2015</v>
      </c>
      <c r="C925" s="110" t="s">
        <v>910</v>
      </c>
      <c r="D925" s="108" t="s">
        <v>4551</v>
      </c>
      <c r="E925" s="108" t="s">
        <v>854</v>
      </c>
      <c r="F925" s="108"/>
      <c r="G925" s="117" t="s">
        <v>46</v>
      </c>
      <c r="H925" s="117" t="s">
        <v>46</v>
      </c>
      <c r="I925" s="117" t="s">
        <v>46</v>
      </c>
      <c r="J925" s="117" t="s">
        <v>46</v>
      </c>
      <c r="K925" s="117" t="s">
        <v>46</v>
      </c>
      <c r="L925" s="108">
        <v>10</v>
      </c>
      <c r="M925" s="108" t="s">
        <v>46</v>
      </c>
      <c r="N925" s="108" t="s">
        <v>46</v>
      </c>
      <c r="O925" s="108" t="s">
        <v>46</v>
      </c>
      <c r="P925" s="108" t="s">
        <v>46</v>
      </c>
      <c r="Q925" s="108" t="s">
        <v>46</v>
      </c>
      <c r="R925" s="108" t="s">
        <v>46</v>
      </c>
      <c r="S925" s="108" t="s">
        <v>46</v>
      </c>
      <c r="T925" s="108" t="s">
        <v>46</v>
      </c>
      <c r="U925" s="108" t="s">
        <v>46</v>
      </c>
      <c r="V925" s="108" t="s">
        <v>46</v>
      </c>
      <c r="W925" s="108" t="s">
        <v>46</v>
      </c>
      <c r="X925" s="108" t="s">
        <v>46</v>
      </c>
      <c r="Y925" s="108" t="s">
        <v>46</v>
      </c>
      <c r="Z925" s="108" t="s">
        <v>46</v>
      </c>
      <c r="AA925" s="108" t="s">
        <v>46</v>
      </c>
      <c r="AB925" s="108" t="s">
        <v>46</v>
      </c>
      <c r="AC925" s="108" t="s">
        <v>46</v>
      </c>
      <c r="AD925" s="108" t="s">
        <v>46</v>
      </c>
      <c r="AE925" s="108" t="s">
        <v>46</v>
      </c>
      <c r="AF925" s="108" t="s">
        <v>46</v>
      </c>
      <c r="AG925" s="108" t="s">
        <v>46</v>
      </c>
    </row>
    <row r="926" spans="1:33">
      <c r="A926" s="108" t="s">
        <v>911</v>
      </c>
      <c r="B926" s="108">
        <v>2012</v>
      </c>
      <c r="C926" s="110" t="s">
        <v>912</v>
      </c>
      <c r="D926" s="108" t="s">
        <v>4551</v>
      </c>
      <c r="E926" s="108" t="s">
        <v>854</v>
      </c>
      <c r="F926" s="108"/>
      <c r="G926" s="117" t="s">
        <v>46</v>
      </c>
      <c r="H926" s="117" t="s">
        <v>46</v>
      </c>
      <c r="I926" s="117" t="s">
        <v>46</v>
      </c>
      <c r="J926" s="117" t="s">
        <v>46</v>
      </c>
      <c r="K926" s="117">
        <v>89</v>
      </c>
      <c r="L926" s="108" t="s">
        <v>46</v>
      </c>
      <c r="M926" s="108" t="s">
        <v>46</v>
      </c>
      <c r="N926" s="108" t="s">
        <v>46</v>
      </c>
      <c r="O926" s="108" t="s">
        <v>46</v>
      </c>
      <c r="P926" s="108" t="s">
        <v>46</v>
      </c>
      <c r="Q926" s="108" t="s">
        <v>46</v>
      </c>
      <c r="R926" s="108" t="s">
        <v>46</v>
      </c>
      <c r="S926" s="108" t="s">
        <v>46</v>
      </c>
      <c r="T926" s="108" t="s">
        <v>46</v>
      </c>
      <c r="U926" s="108" t="s">
        <v>46</v>
      </c>
      <c r="V926" s="108" t="s">
        <v>46</v>
      </c>
      <c r="W926" s="108" t="s">
        <v>46</v>
      </c>
      <c r="X926" s="108" t="s">
        <v>46</v>
      </c>
      <c r="Y926" s="108" t="s">
        <v>46</v>
      </c>
      <c r="Z926" s="108" t="s">
        <v>46</v>
      </c>
      <c r="AA926" s="108" t="s">
        <v>46</v>
      </c>
      <c r="AB926" s="108" t="s">
        <v>46</v>
      </c>
      <c r="AC926" s="108" t="s">
        <v>46</v>
      </c>
      <c r="AD926" s="108" t="s">
        <v>46</v>
      </c>
      <c r="AE926" s="108" t="s">
        <v>46</v>
      </c>
      <c r="AF926" s="108" t="s">
        <v>46</v>
      </c>
      <c r="AG926" s="108" t="s">
        <v>46</v>
      </c>
    </row>
    <row r="927" spans="1:33">
      <c r="A927" s="109" t="s">
        <v>396</v>
      </c>
      <c r="B927" s="109">
        <v>2020</v>
      </c>
      <c r="C927" s="109" t="s">
        <v>397</v>
      </c>
      <c r="D927" s="108" t="s">
        <v>4551</v>
      </c>
      <c r="E927" s="109" t="s">
        <v>398</v>
      </c>
      <c r="G927" s="117" t="s">
        <v>46</v>
      </c>
      <c r="H927" s="117" t="s">
        <v>46</v>
      </c>
      <c r="I927" s="117" t="s">
        <v>46</v>
      </c>
      <c r="J927" s="117" t="s">
        <v>46</v>
      </c>
      <c r="K927" s="117" t="s">
        <v>46</v>
      </c>
      <c r="L927" s="108" t="s">
        <v>46</v>
      </c>
      <c r="M927" s="108" t="s">
        <v>46</v>
      </c>
      <c r="N927" s="108" t="s">
        <v>46</v>
      </c>
      <c r="O927" s="108" t="s">
        <v>46</v>
      </c>
      <c r="P927" s="108" t="s">
        <v>46</v>
      </c>
      <c r="Q927" s="108" t="s">
        <v>46</v>
      </c>
      <c r="R927" s="108" t="s">
        <v>46</v>
      </c>
      <c r="S927" s="108" t="s">
        <v>46</v>
      </c>
      <c r="T927" s="108" t="s">
        <v>46</v>
      </c>
      <c r="U927" s="108" t="s">
        <v>46</v>
      </c>
      <c r="V927" s="109">
        <v>52</v>
      </c>
      <c r="W927" s="108" t="s">
        <v>46</v>
      </c>
      <c r="X927" s="108" t="s">
        <v>46</v>
      </c>
      <c r="Y927" s="108" t="s">
        <v>46</v>
      </c>
      <c r="Z927" s="108" t="s">
        <v>46</v>
      </c>
      <c r="AA927" s="108" t="s">
        <v>46</v>
      </c>
      <c r="AB927" s="108" t="s">
        <v>46</v>
      </c>
      <c r="AC927" s="108" t="s">
        <v>46</v>
      </c>
      <c r="AD927" s="108" t="s">
        <v>46</v>
      </c>
      <c r="AE927" s="108" t="s">
        <v>46</v>
      </c>
      <c r="AF927" s="108" t="s">
        <v>46</v>
      </c>
      <c r="AG927" s="108" t="s">
        <v>46</v>
      </c>
    </row>
    <row r="928" spans="1:33">
      <c r="A928" s="109" t="s">
        <v>243</v>
      </c>
      <c r="B928" s="109">
        <v>2020</v>
      </c>
      <c r="C928" s="109" t="s">
        <v>244</v>
      </c>
      <c r="D928" s="108" t="s">
        <v>4551</v>
      </c>
      <c r="E928" s="109" t="s">
        <v>398</v>
      </c>
      <c r="G928" s="117" t="s">
        <v>46</v>
      </c>
      <c r="H928" s="117" t="s">
        <v>46</v>
      </c>
      <c r="I928" s="117" t="s">
        <v>46</v>
      </c>
      <c r="J928" s="117" t="s">
        <v>46</v>
      </c>
      <c r="K928" s="117" t="s">
        <v>46</v>
      </c>
      <c r="L928" s="108" t="s">
        <v>46</v>
      </c>
      <c r="M928" s="108" t="s">
        <v>46</v>
      </c>
      <c r="N928" s="108" t="s">
        <v>46</v>
      </c>
      <c r="O928" s="108" t="s">
        <v>46</v>
      </c>
      <c r="P928" s="108" t="s">
        <v>46</v>
      </c>
      <c r="Q928" s="108" t="s">
        <v>46</v>
      </c>
      <c r="R928" s="108" t="s">
        <v>46</v>
      </c>
      <c r="S928" s="108" t="s">
        <v>46</v>
      </c>
      <c r="T928" s="108" t="s">
        <v>46</v>
      </c>
      <c r="U928" s="108" t="s">
        <v>46</v>
      </c>
      <c r="V928" s="109">
        <v>53</v>
      </c>
      <c r="W928" s="108" t="s">
        <v>46</v>
      </c>
      <c r="X928" s="108" t="s">
        <v>46</v>
      </c>
      <c r="Y928" s="108" t="s">
        <v>46</v>
      </c>
      <c r="Z928" s="108" t="s">
        <v>46</v>
      </c>
      <c r="AA928" s="108" t="s">
        <v>46</v>
      </c>
      <c r="AB928" s="108" t="s">
        <v>46</v>
      </c>
      <c r="AC928" s="108" t="s">
        <v>46</v>
      </c>
      <c r="AD928" s="108" t="s">
        <v>46</v>
      </c>
      <c r="AE928" s="108" t="s">
        <v>46</v>
      </c>
      <c r="AF928" s="108" t="s">
        <v>46</v>
      </c>
      <c r="AG928" s="108" t="s">
        <v>46</v>
      </c>
    </row>
    <row r="929" spans="1:33">
      <c r="A929" s="108" t="s">
        <v>913</v>
      </c>
      <c r="B929" s="108">
        <v>2011</v>
      </c>
      <c r="C929" s="110" t="s">
        <v>914</v>
      </c>
      <c r="D929" s="108" t="s">
        <v>4551</v>
      </c>
      <c r="E929" s="108" t="s">
        <v>854</v>
      </c>
      <c r="F929" s="108"/>
      <c r="G929" s="117" t="s">
        <v>46</v>
      </c>
      <c r="H929" s="117" t="s">
        <v>46</v>
      </c>
      <c r="I929" s="117" t="s">
        <v>46</v>
      </c>
      <c r="J929" s="117" t="s">
        <v>46</v>
      </c>
      <c r="K929" s="117" t="s">
        <v>46</v>
      </c>
      <c r="L929" s="108" t="s">
        <v>46</v>
      </c>
      <c r="M929" s="108" t="s">
        <v>46</v>
      </c>
      <c r="N929" s="108" t="s">
        <v>46</v>
      </c>
      <c r="O929" s="108" t="s">
        <v>46</v>
      </c>
      <c r="P929" s="108" t="s">
        <v>46</v>
      </c>
      <c r="Q929" s="108" t="s">
        <v>46</v>
      </c>
      <c r="R929" s="108" t="s">
        <v>46</v>
      </c>
      <c r="S929" s="108" t="s">
        <v>46</v>
      </c>
      <c r="T929" s="108" t="s">
        <v>46</v>
      </c>
      <c r="U929" s="108" t="s">
        <v>46</v>
      </c>
      <c r="V929" s="108" t="s">
        <v>46</v>
      </c>
      <c r="W929" s="108" t="s">
        <v>46</v>
      </c>
      <c r="X929" s="108" t="s">
        <v>46</v>
      </c>
      <c r="Y929" s="108" t="s">
        <v>46</v>
      </c>
      <c r="Z929" s="108" t="s">
        <v>46</v>
      </c>
      <c r="AA929" s="108" t="s">
        <v>46</v>
      </c>
      <c r="AB929" s="108" t="s">
        <v>46</v>
      </c>
      <c r="AC929" s="108" t="s">
        <v>46</v>
      </c>
      <c r="AD929" s="108" t="s">
        <v>46</v>
      </c>
      <c r="AE929" s="108" t="s">
        <v>46</v>
      </c>
      <c r="AF929" s="108" t="s">
        <v>46</v>
      </c>
      <c r="AG929" s="108" t="s">
        <v>46</v>
      </c>
    </row>
    <row r="930" spans="1:33">
      <c r="A930" s="108" t="s">
        <v>859</v>
      </c>
      <c r="B930" s="108">
        <v>2015</v>
      </c>
      <c r="C930" s="110" t="s">
        <v>915</v>
      </c>
      <c r="D930" s="108" t="s">
        <v>4551</v>
      </c>
      <c r="E930" s="108" t="s">
        <v>82</v>
      </c>
      <c r="F930" s="108"/>
      <c r="G930" s="117" t="s">
        <v>46</v>
      </c>
      <c r="H930" s="117" t="s">
        <v>916</v>
      </c>
      <c r="I930" s="117" t="s">
        <v>917</v>
      </c>
      <c r="J930" s="118">
        <v>1139726</v>
      </c>
      <c r="K930" s="117" t="s">
        <v>46</v>
      </c>
      <c r="L930" s="108" t="s">
        <v>46</v>
      </c>
      <c r="M930" s="108" t="s">
        <v>46</v>
      </c>
      <c r="N930" s="108" t="s">
        <v>46</v>
      </c>
      <c r="O930" s="108" t="s">
        <v>46</v>
      </c>
      <c r="P930" s="108" t="s">
        <v>46</v>
      </c>
      <c r="Q930" s="108" t="s">
        <v>46</v>
      </c>
      <c r="R930" s="108" t="s">
        <v>46</v>
      </c>
      <c r="S930" s="108" t="s">
        <v>46</v>
      </c>
      <c r="T930" s="108" t="s">
        <v>46</v>
      </c>
      <c r="U930" s="108" t="s">
        <v>46</v>
      </c>
      <c r="V930" s="108" t="s">
        <v>46</v>
      </c>
      <c r="W930" s="108" t="s">
        <v>46</v>
      </c>
      <c r="X930" s="108" t="s">
        <v>46</v>
      </c>
      <c r="Y930" s="108" t="s">
        <v>46</v>
      </c>
      <c r="Z930" s="108" t="s">
        <v>46</v>
      </c>
      <c r="AA930" s="108" t="s">
        <v>46</v>
      </c>
      <c r="AB930" s="108" t="s">
        <v>46</v>
      </c>
      <c r="AC930" s="108" t="s">
        <v>46</v>
      </c>
      <c r="AD930" s="108" t="s">
        <v>46</v>
      </c>
      <c r="AE930" s="108" t="s">
        <v>46</v>
      </c>
      <c r="AF930" s="108" t="s">
        <v>46</v>
      </c>
      <c r="AG930" s="108" t="s">
        <v>46</v>
      </c>
    </row>
    <row r="931" spans="1:33">
      <c r="A931" s="108" t="s">
        <v>859</v>
      </c>
      <c r="B931" s="108">
        <v>2015</v>
      </c>
      <c r="C931" s="112" t="s">
        <v>918</v>
      </c>
      <c r="D931" s="108" t="s">
        <v>4551</v>
      </c>
      <c r="E931" s="108" t="s">
        <v>82</v>
      </c>
      <c r="F931" s="108"/>
      <c r="G931" s="117" t="s">
        <v>46</v>
      </c>
      <c r="H931" s="117" t="s">
        <v>919</v>
      </c>
      <c r="I931" s="117" t="s">
        <v>920</v>
      </c>
      <c r="J931" s="118">
        <v>8767123</v>
      </c>
      <c r="K931" s="117" t="s">
        <v>46</v>
      </c>
      <c r="L931" s="108" t="s">
        <v>46</v>
      </c>
      <c r="M931" s="108" t="s">
        <v>46</v>
      </c>
      <c r="N931" s="108" t="s">
        <v>46</v>
      </c>
      <c r="O931" s="108" t="s">
        <v>46</v>
      </c>
      <c r="P931" s="108" t="s">
        <v>46</v>
      </c>
      <c r="Q931" s="108" t="s">
        <v>46</v>
      </c>
      <c r="R931" s="108" t="s">
        <v>46</v>
      </c>
      <c r="S931" s="108" t="s">
        <v>46</v>
      </c>
      <c r="T931" s="108" t="s">
        <v>46</v>
      </c>
      <c r="U931" s="108" t="s">
        <v>46</v>
      </c>
      <c r="V931" s="108" t="s">
        <v>46</v>
      </c>
      <c r="W931" s="108" t="s">
        <v>46</v>
      </c>
      <c r="X931" s="108" t="s">
        <v>46</v>
      </c>
      <c r="Y931" s="108" t="s">
        <v>46</v>
      </c>
      <c r="Z931" s="108" t="s">
        <v>46</v>
      </c>
      <c r="AA931" s="108" t="s">
        <v>46</v>
      </c>
      <c r="AB931" s="108" t="s">
        <v>46</v>
      </c>
      <c r="AC931" s="108" t="s">
        <v>46</v>
      </c>
      <c r="AD931" s="108" t="s">
        <v>46</v>
      </c>
      <c r="AE931" s="108" t="s">
        <v>46</v>
      </c>
      <c r="AF931" s="108" t="s">
        <v>46</v>
      </c>
      <c r="AG931" s="108" t="s">
        <v>46</v>
      </c>
    </row>
    <row r="932" spans="1:33">
      <c r="A932" s="108" t="s">
        <v>859</v>
      </c>
      <c r="B932" s="108">
        <v>2015</v>
      </c>
      <c r="C932" s="110" t="s">
        <v>915</v>
      </c>
      <c r="D932" s="108" t="s">
        <v>4551</v>
      </c>
      <c r="E932" s="108" t="s">
        <v>82</v>
      </c>
      <c r="F932" s="108"/>
      <c r="G932" s="117" t="s">
        <v>46</v>
      </c>
      <c r="H932" s="117" t="s">
        <v>921</v>
      </c>
      <c r="I932" s="117" t="s">
        <v>922</v>
      </c>
      <c r="J932" s="118">
        <v>3238356</v>
      </c>
      <c r="K932" s="117" t="s">
        <v>46</v>
      </c>
      <c r="L932" s="108">
        <v>80</v>
      </c>
      <c r="M932" s="108" t="s">
        <v>46</v>
      </c>
      <c r="N932" s="108" t="s">
        <v>46</v>
      </c>
      <c r="O932" s="108" t="s">
        <v>46</v>
      </c>
      <c r="P932" s="108" t="s">
        <v>46</v>
      </c>
      <c r="Q932" s="108" t="s">
        <v>46</v>
      </c>
      <c r="R932" s="108" t="s">
        <v>46</v>
      </c>
      <c r="S932" s="108" t="s">
        <v>46</v>
      </c>
      <c r="T932" s="108" t="s">
        <v>46</v>
      </c>
      <c r="U932" s="108" t="s">
        <v>46</v>
      </c>
      <c r="V932" s="108" t="s">
        <v>46</v>
      </c>
      <c r="W932" s="108" t="s">
        <v>46</v>
      </c>
      <c r="X932" s="108" t="s">
        <v>46</v>
      </c>
      <c r="Y932" s="108" t="s">
        <v>46</v>
      </c>
      <c r="Z932" s="108" t="s">
        <v>46</v>
      </c>
      <c r="AA932" s="108" t="s">
        <v>46</v>
      </c>
      <c r="AB932" s="108" t="s">
        <v>46</v>
      </c>
      <c r="AC932" s="108" t="s">
        <v>46</v>
      </c>
      <c r="AD932" s="108" t="s">
        <v>46</v>
      </c>
      <c r="AE932" s="108" t="s">
        <v>46</v>
      </c>
      <c r="AF932" s="108" t="s">
        <v>46</v>
      </c>
      <c r="AG932" s="108" t="s">
        <v>46</v>
      </c>
    </row>
    <row r="933" spans="1:33">
      <c r="A933" s="108" t="s">
        <v>859</v>
      </c>
      <c r="B933" s="108">
        <v>2015</v>
      </c>
      <c r="C933" s="110" t="s">
        <v>918</v>
      </c>
      <c r="D933" s="108" t="s">
        <v>4551</v>
      </c>
      <c r="E933" s="108" t="s">
        <v>82</v>
      </c>
      <c r="F933" s="108"/>
      <c r="G933" s="117" t="s">
        <v>46</v>
      </c>
      <c r="H933" s="117" t="s">
        <v>923</v>
      </c>
      <c r="I933" s="117" t="s">
        <v>924</v>
      </c>
      <c r="J933" s="118">
        <v>1123288</v>
      </c>
      <c r="K933" s="117" t="s">
        <v>46</v>
      </c>
      <c r="L933" s="108" t="s">
        <v>46</v>
      </c>
      <c r="M933" s="108" t="s">
        <v>46</v>
      </c>
      <c r="N933" s="108" t="s">
        <v>46</v>
      </c>
      <c r="O933" s="108" t="s">
        <v>46</v>
      </c>
      <c r="P933" s="108" t="s">
        <v>46</v>
      </c>
      <c r="Q933" s="108" t="s">
        <v>46</v>
      </c>
      <c r="R933" s="108" t="s">
        <v>46</v>
      </c>
      <c r="S933" s="108" t="s">
        <v>46</v>
      </c>
      <c r="T933" s="108" t="s">
        <v>46</v>
      </c>
      <c r="U933" s="108" t="s">
        <v>46</v>
      </c>
      <c r="V933" s="108" t="s">
        <v>46</v>
      </c>
      <c r="W933" s="108" t="s">
        <v>46</v>
      </c>
      <c r="X933" s="108" t="s">
        <v>46</v>
      </c>
      <c r="Y933" s="108" t="s">
        <v>46</v>
      </c>
      <c r="Z933" s="108" t="s">
        <v>46</v>
      </c>
      <c r="AA933" s="108" t="s">
        <v>46</v>
      </c>
      <c r="AB933" s="108" t="s">
        <v>46</v>
      </c>
      <c r="AC933" s="108" t="s">
        <v>46</v>
      </c>
      <c r="AD933" s="108" t="s">
        <v>46</v>
      </c>
      <c r="AE933" s="108" t="s">
        <v>46</v>
      </c>
      <c r="AF933" s="108" t="s">
        <v>46</v>
      </c>
      <c r="AG933" s="108" t="s">
        <v>46</v>
      </c>
    </row>
    <row r="934" spans="1:33">
      <c r="A934" s="108" t="s">
        <v>925</v>
      </c>
      <c r="B934" s="108">
        <v>2018</v>
      </c>
      <c r="C934" s="110" t="s">
        <v>926</v>
      </c>
      <c r="D934" s="108" t="s">
        <v>4551</v>
      </c>
      <c r="E934" s="108" t="s">
        <v>854</v>
      </c>
      <c r="F934" s="108"/>
      <c r="G934" s="117" t="s">
        <v>46</v>
      </c>
      <c r="H934" s="117" t="s">
        <v>46</v>
      </c>
      <c r="I934" s="117" t="s">
        <v>46</v>
      </c>
      <c r="J934" s="117" t="s">
        <v>46</v>
      </c>
      <c r="K934" s="117" t="s">
        <v>46</v>
      </c>
      <c r="L934" s="108" t="s">
        <v>46</v>
      </c>
      <c r="M934" s="108" t="s">
        <v>46</v>
      </c>
      <c r="N934" s="108" t="s">
        <v>46</v>
      </c>
      <c r="O934" s="108" t="s">
        <v>46</v>
      </c>
      <c r="P934" s="108" t="s">
        <v>46</v>
      </c>
      <c r="Q934" s="108" t="s">
        <v>46</v>
      </c>
      <c r="R934" s="108" t="s">
        <v>46</v>
      </c>
      <c r="S934" s="108" t="s">
        <v>46</v>
      </c>
      <c r="T934" s="108" t="s">
        <v>46</v>
      </c>
      <c r="U934" s="108" t="s">
        <v>46</v>
      </c>
      <c r="V934" s="108" t="s">
        <v>46</v>
      </c>
      <c r="W934" s="108" t="s">
        <v>46</v>
      </c>
      <c r="X934" s="108" t="s">
        <v>46</v>
      </c>
      <c r="Y934" s="108" t="s">
        <v>46</v>
      </c>
      <c r="Z934" s="108" t="s">
        <v>46</v>
      </c>
      <c r="AA934" s="108" t="s">
        <v>46</v>
      </c>
      <c r="AB934" s="108" t="s">
        <v>46</v>
      </c>
      <c r="AC934" s="108" t="s">
        <v>46</v>
      </c>
      <c r="AD934" s="108" t="s">
        <v>46</v>
      </c>
      <c r="AE934" s="108" t="s">
        <v>46</v>
      </c>
      <c r="AF934" s="108" t="s">
        <v>46</v>
      </c>
      <c r="AG934" s="108" t="s">
        <v>46</v>
      </c>
    </row>
    <row r="935" spans="1:33">
      <c r="A935" s="108" t="s">
        <v>927</v>
      </c>
      <c r="B935" s="108">
        <v>2008</v>
      </c>
      <c r="C935" s="110" t="s">
        <v>928</v>
      </c>
      <c r="D935" s="108" t="s">
        <v>4551</v>
      </c>
      <c r="E935" s="108" t="s">
        <v>854</v>
      </c>
      <c r="F935" s="108"/>
      <c r="G935" s="108" t="s">
        <v>46</v>
      </c>
      <c r="H935" s="108" t="s">
        <v>46</v>
      </c>
      <c r="I935" s="108" t="s">
        <v>46</v>
      </c>
      <c r="J935" s="108" t="s">
        <v>46</v>
      </c>
      <c r="K935" s="108" t="s">
        <v>46</v>
      </c>
      <c r="L935" s="108" t="s">
        <v>46</v>
      </c>
      <c r="M935" s="108" t="s">
        <v>46</v>
      </c>
      <c r="N935" s="108" t="s">
        <v>46</v>
      </c>
      <c r="O935" s="108" t="s">
        <v>46</v>
      </c>
      <c r="P935" s="108" t="s">
        <v>46</v>
      </c>
      <c r="Q935" s="108" t="s">
        <v>46</v>
      </c>
      <c r="R935" s="108" t="s">
        <v>46</v>
      </c>
      <c r="S935" s="108" t="s">
        <v>46</v>
      </c>
      <c r="T935" s="108" t="s">
        <v>46</v>
      </c>
      <c r="U935" s="108" t="s">
        <v>46</v>
      </c>
      <c r="V935" s="108" t="s">
        <v>46</v>
      </c>
      <c r="W935" s="108" t="s">
        <v>46</v>
      </c>
      <c r="X935" s="108" t="s">
        <v>46</v>
      </c>
      <c r="Y935" s="108" t="s">
        <v>46</v>
      </c>
      <c r="Z935" s="108">
        <v>95</v>
      </c>
      <c r="AA935" s="108" t="s">
        <v>46</v>
      </c>
      <c r="AB935" s="108">
        <v>100</v>
      </c>
      <c r="AC935" s="108" t="s">
        <v>46</v>
      </c>
      <c r="AD935" s="108" t="s">
        <v>46</v>
      </c>
      <c r="AE935" s="108" t="s">
        <v>46</v>
      </c>
      <c r="AF935" s="108" t="s">
        <v>46</v>
      </c>
      <c r="AG935" s="108" t="s">
        <v>46</v>
      </c>
    </row>
    <row r="936" spans="1:33">
      <c r="A936" s="108" t="s">
        <v>929</v>
      </c>
      <c r="B936" s="108">
        <v>2008</v>
      </c>
      <c r="C936" s="110" t="s">
        <v>930</v>
      </c>
      <c r="D936" s="108" t="s">
        <v>4551</v>
      </c>
      <c r="E936" s="108" t="s">
        <v>854</v>
      </c>
      <c r="F936" s="108"/>
      <c r="G936" s="108" t="s">
        <v>46</v>
      </c>
      <c r="H936" s="108" t="s">
        <v>46</v>
      </c>
      <c r="I936" s="108" t="s">
        <v>46</v>
      </c>
      <c r="J936" s="108" t="s">
        <v>46</v>
      </c>
      <c r="K936" s="108" t="s">
        <v>46</v>
      </c>
      <c r="L936" s="108" t="s">
        <v>46</v>
      </c>
      <c r="M936" s="108" t="s">
        <v>46</v>
      </c>
      <c r="N936" s="108" t="s">
        <v>46</v>
      </c>
      <c r="O936" s="108" t="s">
        <v>46</v>
      </c>
      <c r="P936" s="108" t="s">
        <v>46</v>
      </c>
      <c r="Q936" s="108" t="s">
        <v>46</v>
      </c>
      <c r="R936" s="108" t="s">
        <v>46</v>
      </c>
      <c r="S936" s="108" t="s">
        <v>46</v>
      </c>
      <c r="T936" s="108" t="s">
        <v>46</v>
      </c>
      <c r="U936" s="108" t="s">
        <v>46</v>
      </c>
      <c r="V936" s="108" t="s">
        <v>46</v>
      </c>
      <c r="W936" s="108" t="s">
        <v>46</v>
      </c>
      <c r="X936" s="108" t="s">
        <v>46</v>
      </c>
      <c r="Y936" s="108" t="s">
        <v>46</v>
      </c>
      <c r="Z936" s="108">
        <v>82</v>
      </c>
      <c r="AA936" s="108" t="s">
        <v>46</v>
      </c>
      <c r="AB936" s="108">
        <v>100</v>
      </c>
      <c r="AC936" s="108" t="s">
        <v>46</v>
      </c>
      <c r="AD936" s="108" t="s">
        <v>46</v>
      </c>
      <c r="AE936" s="108" t="s">
        <v>46</v>
      </c>
      <c r="AF936" s="108" t="s">
        <v>46</v>
      </c>
      <c r="AG936" s="108" t="s">
        <v>46</v>
      </c>
    </row>
    <row r="937" spans="1:33">
      <c r="A937" s="108" t="s">
        <v>430</v>
      </c>
      <c r="B937" s="108">
        <v>2010</v>
      </c>
      <c r="C937" s="110" t="s">
        <v>431</v>
      </c>
      <c r="D937" s="108" t="s">
        <v>4551</v>
      </c>
      <c r="E937" s="108" t="s">
        <v>854</v>
      </c>
      <c r="F937" s="108"/>
      <c r="G937" s="108" t="s">
        <v>46</v>
      </c>
      <c r="H937" s="108" t="s">
        <v>46</v>
      </c>
      <c r="I937" s="108" t="s">
        <v>46</v>
      </c>
      <c r="J937" s="108" t="s">
        <v>46</v>
      </c>
      <c r="K937" s="108" t="s">
        <v>46</v>
      </c>
      <c r="L937" s="108" t="s">
        <v>46</v>
      </c>
      <c r="M937" s="108" t="s">
        <v>46</v>
      </c>
      <c r="N937" s="108" t="s">
        <v>46</v>
      </c>
      <c r="O937" s="108" t="s">
        <v>46</v>
      </c>
      <c r="P937" s="108" t="s">
        <v>46</v>
      </c>
      <c r="Q937" s="108" t="s">
        <v>46</v>
      </c>
      <c r="R937" s="108" t="s">
        <v>46</v>
      </c>
      <c r="S937" s="108" t="s">
        <v>46</v>
      </c>
      <c r="T937" s="108" t="s">
        <v>46</v>
      </c>
      <c r="U937" s="108" t="s">
        <v>46</v>
      </c>
      <c r="V937" s="108" t="s">
        <v>46</v>
      </c>
      <c r="W937" s="108" t="s">
        <v>46</v>
      </c>
      <c r="X937" s="108" t="s">
        <v>46</v>
      </c>
      <c r="Y937" s="108" t="s">
        <v>46</v>
      </c>
      <c r="Z937" s="108" t="s">
        <v>46</v>
      </c>
      <c r="AA937" s="108" t="s">
        <v>46</v>
      </c>
      <c r="AB937" s="108">
        <v>99</v>
      </c>
      <c r="AC937" s="108" t="s">
        <v>46</v>
      </c>
      <c r="AD937" s="108" t="s">
        <v>46</v>
      </c>
      <c r="AE937" s="108" t="s">
        <v>46</v>
      </c>
      <c r="AF937" s="108" t="s">
        <v>46</v>
      </c>
      <c r="AG937" s="108" t="s">
        <v>46</v>
      </c>
    </row>
    <row r="938" spans="1:33">
      <c r="A938" s="108" t="s">
        <v>184</v>
      </c>
      <c r="B938" s="108">
        <v>2003</v>
      </c>
      <c r="C938" s="110" t="s">
        <v>185</v>
      </c>
      <c r="D938" s="108" t="s">
        <v>4551</v>
      </c>
      <c r="E938" s="108" t="s">
        <v>82</v>
      </c>
      <c r="F938" s="108"/>
      <c r="G938" s="117" t="s">
        <v>46</v>
      </c>
      <c r="H938" s="117" t="s">
        <v>46</v>
      </c>
      <c r="I938" s="117" t="s">
        <v>46</v>
      </c>
      <c r="J938" s="117" t="s">
        <v>46</v>
      </c>
      <c r="K938" s="117">
        <v>10</v>
      </c>
      <c r="L938" s="108" t="s">
        <v>46</v>
      </c>
      <c r="M938" s="108" t="s">
        <v>46</v>
      </c>
      <c r="N938" s="108" t="s">
        <v>46</v>
      </c>
      <c r="O938" s="108" t="s">
        <v>46</v>
      </c>
      <c r="P938" s="108" t="s">
        <v>46</v>
      </c>
      <c r="Q938" s="108" t="s">
        <v>46</v>
      </c>
      <c r="R938" s="108" t="s">
        <v>46</v>
      </c>
      <c r="S938" s="108" t="s">
        <v>46</v>
      </c>
      <c r="T938" s="108" t="s">
        <v>46</v>
      </c>
      <c r="U938" s="108" t="s">
        <v>46</v>
      </c>
      <c r="V938" s="108" t="s">
        <v>46</v>
      </c>
      <c r="W938" s="108" t="s">
        <v>46</v>
      </c>
      <c r="X938" s="108" t="s">
        <v>46</v>
      </c>
      <c r="Y938" s="108" t="s">
        <v>46</v>
      </c>
      <c r="Z938" s="108" t="s">
        <v>46</v>
      </c>
      <c r="AA938" s="108" t="s">
        <v>46</v>
      </c>
      <c r="AB938" s="108" t="s">
        <v>46</v>
      </c>
      <c r="AC938" s="108" t="s">
        <v>46</v>
      </c>
      <c r="AD938" s="108" t="s">
        <v>46</v>
      </c>
      <c r="AE938" s="108" t="s">
        <v>46</v>
      </c>
      <c r="AF938" s="108" t="s">
        <v>46</v>
      </c>
      <c r="AG938" s="108" t="s">
        <v>46</v>
      </c>
    </row>
    <row r="939" spans="1:33">
      <c r="A939" s="108" t="s">
        <v>79</v>
      </c>
      <c r="B939" s="108">
        <v>2017</v>
      </c>
      <c r="C939" s="110" t="s">
        <v>80</v>
      </c>
      <c r="D939" s="108" t="s">
        <v>4551</v>
      </c>
      <c r="E939" s="108" t="s">
        <v>82</v>
      </c>
      <c r="F939" s="108"/>
      <c r="G939" s="117" t="s">
        <v>46</v>
      </c>
      <c r="H939" s="117" t="s">
        <v>46</v>
      </c>
      <c r="I939" s="117" t="s">
        <v>46</v>
      </c>
      <c r="J939" s="117" t="s">
        <v>46</v>
      </c>
      <c r="K939" s="117" t="s">
        <v>46</v>
      </c>
      <c r="L939" s="108">
        <v>45</v>
      </c>
      <c r="M939" s="108" t="s">
        <v>46</v>
      </c>
      <c r="N939" s="108" t="s">
        <v>46</v>
      </c>
      <c r="O939" s="108" t="s">
        <v>46</v>
      </c>
      <c r="P939" s="108" t="s">
        <v>46</v>
      </c>
      <c r="Q939" s="108" t="s">
        <v>46</v>
      </c>
      <c r="R939" s="108" t="s">
        <v>46</v>
      </c>
      <c r="S939" s="108" t="s">
        <v>46</v>
      </c>
      <c r="T939" s="108" t="s">
        <v>46</v>
      </c>
      <c r="U939" s="108" t="s">
        <v>46</v>
      </c>
      <c r="V939" s="108" t="s">
        <v>46</v>
      </c>
      <c r="W939" s="108" t="s">
        <v>46</v>
      </c>
      <c r="X939" s="108" t="s">
        <v>46</v>
      </c>
      <c r="Y939" s="108" t="s">
        <v>46</v>
      </c>
      <c r="Z939" s="108" t="s">
        <v>46</v>
      </c>
      <c r="AA939" s="108" t="s">
        <v>46</v>
      </c>
      <c r="AB939" s="108" t="s">
        <v>46</v>
      </c>
      <c r="AC939" s="108" t="s">
        <v>46</v>
      </c>
      <c r="AD939" s="108" t="s">
        <v>46</v>
      </c>
      <c r="AE939" s="108" t="s">
        <v>46</v>
      </c>
      <c r="AF939" s="108" t="s">
        <v>46</v>
      </c>
      <c r="AG939" s="108" t="s">
        <v>46</v>
      </c>
    </row>
    <row r="940" spans="1:33">
      <c r="A940" s="109" t="s">
        <v>245</v>
      </c>
      <c r="B940" s="109">
        <v>2021</v>
      </c>
      <c r="C940" s="110" t="s">
        <v>246</v>
      </c>
      <c r="D940" s="108" t="s">
        <v>4551</v>
      </c>
      <c r="E940" s="109" t="s">
        <v>931</v>
      </c>
      <c r="G940" s="117" t="s">
        <v>46</v>
      </c>
      <c r="H940" s="117" t="s">
        <v>46</v>
      </c>
      <c r="I940" s="117" t="s">
        <v>46</v>
      </c>
      <c r="J940" s="117" t="s">
        <v>46</v>
      </c>
      <c r="K940" s="117" t="s">
        <v>46</v>
      </c>
      <c r="L940" s="108" t="s">
        <v>46</v>
      </c>
      <c r="M940" s="108" t="s">
        <v>46</v>
      </c>
      <c r="N940" s="109">
        <v>25.5</v>
      </c>
      <c r="O940" s="108" t="s">
        <v>46</v>
      </c>
      <c r="P940" s="108" t="s">
        <v>46</v>
      </c>
      <c r="Q940" s="108" t="s">
        <v>46</v>
      </c>
      <c r="R940" s="108" t="s">
        <v>46</v>
      </c>
      <c r="S940" s="109">
        <v>25.5</v>
      </c>
      <c r="T940" s="108" t="s">
        <v>46</v>
      </c>
      <c r="U940" s="108" t="s">
        <v>46</v>
      </c>
      <c r="V940" s="108" t="s">
        <v>46</v>
      </c>
      <c r="W940" s="108" t="s">
        <v>46</v>
      </c>
      <c r="X940" s="108" t="s">
        <v>46</v>
      </c>
      <c r="Y940" s="108" t="s">
        <v>46</v>
      </c>
      <c r="Z940" s="108" t="s">
        <v>46</v>
      </c>
      <c r="AA940" s="108" t="s">
        <v>46</v>
      </c>
      <c r="AB940" s="108" t="s">
        <v>46</v>
      </c>
      <c r="AC940" s="108" t="s">
        <v>46</v>
      </c>
      <c r="AD940" s="108" t="s">
        <v>46</v>
      </c>
      <c r="AE940" s="108" t="s">
        <v>46</v>
      </c>
      <c r="AF940" s="108" t="s">
        <v>46</v>
      </c>
      <c r="AG940" s="108" t="s">
        <v>46</v>
      </c>
    </row>
    <row r="941" spans="1:33">
      <c r="A941" s="108" t="s">
        <v>932</v>
      </c>
      <c r="B941" s="108">
        <v>2018</v>
      </c>
      <c r="C941" s="110" t="s">
        <v>933</v>
      </c>
      <c r="D941" s="108" t="s">
        <v>4551</v>
      </c>
      <c r="E941" s="108" t="s">
        <v>854</v>
      </c>
      <c r="F941" s="108"/>
      <c r="G941" s="117" t="s">
        <v>46</v>
      </c>
      <c r="H941" s="117" t="s">
        <v>46</v>
      </c>
      <c r="I941" s="117" t="s">
        <v>46</v>
      </c>
      <c r="J941" s="117" t="s">
        <v>46</v>
      </c>
      <c r="K941" s="117" t="s">
        <v>46</v>
      </c>
      <c r="L941" s="108" t="s">
        <v>46</v>
      </c>
      <c r="M941" s="108" t="s">
        <v>46</v>
      </c>
      <c r="N941" s="108" t="s">
        <v>46</v>
      </c>
      <c r="O941" s="108" t="s">
        <v>46</v>
      </c>
      <c r="P941" s="108" t="s">
        <v>46</v>
      </c>
      <c r="Q941" s="108" t="s">
        <v>46</v>
      </c>
      <c r="R941" s="108" t="s">
        <v>46</v>
      </c>
      <c r="S941" s="108" t="s">
        <v>46</v>
      </c>
      <c r="T941" s="108" t="s">
        <v>46</v>
      </c>
      <c r="U941" s="108" t="s">
        <v>46</v>
      </c>
      <c r="V941" s="108" t="s">
        <v>46</v>
      </c>
      <c r="W941" s="108" t="s">
        <v>46</v>
      </c>
      <c r="X941" s="108" t="s">
        <v>46</v>
      </c>
      <c r="Y941" s="108" t="s">
        <v>46</v>
      </c>
      <c r="Z941" s="108">
        <v>100</v>
      </c>
      <c r="AA941" s="108" t="s">
        <v>46</v>
      </c>
      <c r="AB941" s="108" t="s">
        <v>46</v>
      </c>
      <c r="AC941" s="108" t="s">
        <v>46</v>
      </c>
      <c r="AD941" s="108" t="s">
        <v>46</v>
      </c>
      <c r="AE941" s="108" t="s">
        <v>46</v>
      </c>
      <c r="AF941" s="108" t="s">
        <v>46</v>
      </c>
      <c r="AG941" s="108" t="s">
        <v>46</v>
      </c>
    </row>
    <row r="942" spans="1:33">
      <c r="A942" s="108" t="s">
        <v>934</v>
      </c>
      <c r="B942" s="108">
        <v>2011</v>
      </c>
      <c r="C942" s="110" t="s">
        <v>935</v>
      </c>
      <c r="D942" s="108" t="s">
        <v>4551</v>
      </c>
      <c r="E942" s="108" t="s">
        <v>854</v>
      </c>
      <c r="F942" s="108"/>
      <c r="G942" s="117" t="s">
        <v>46</v>
      </c>
      <c r="H942" s="117" t="s">
        <v>46</v>
      </c>
      <c r="I942" s="117" t="s">
        <v>46</v>
      </c>
      <c r="J942" s="117" t="s">
        <v>46</v>
      </c>
      <c r="K942" s="117" t="s">
        <v>46</v>
      </c>
      <c r="L942" s="108" t="s">
        <v>46</v>
      </c>
      <c r="M942" s="108" t="s">
        <v>46</v>
      </c>
      <c r="N942" s="108" t="s">
        <v>46</v>
      </c>
      <c r="O942" s="108" t="s">
        <v>46</v>
      </c>
      <c r="P942" s="108" t="s">
        <v>46</v>
      </c>
      <c r="Q942" s="108" t="s">
        <v>46</v>
      </c>
      <c r="R942" s="108" t="s">
        <v>46</v>
      </c>
      <c r="S942" s="108" t="s">
        <v>46</v>
      </c>
      <c r="T942" s="108" t="s">
        <v>46</v>
      </c>
      <c r="U942" s="108" t="s">
        <v>46</v>
      </c>
      <c r="V942" s="108" t="s">
        <v>46</v>
      </c>
      <c r="W942" s="108" t="s">
        <v>46</v>
      </c>
      <c r="X942" s="108" t="s">
        <v>46</v>
      </c>
      <c r="Y942" s="108" t="s">
        <v>46</v>
      </c>
      <c r="Z942" s="108">
        <v>75</v>
      </c>
      <c r="AA942" s="108" t="s">
        <v>46</v>
      </c>
      <c r="AB942" s="108" t="s">
        <v>46</v>
      </c>
      <c r="AC942" s="108" t="s">
        <v>46</v>
      </c>
      <c r="AD942" s="108" t="s">
        <v>46</v>
      </c>
      <c r="AE942" s="108" t="s">
        <v>46</v>
      </c>
      <c r="AF942" s="108" t="s">
        <v>46</v>
      </c>
      <c r="AG942" s="108" t="s">
        <v>46</v>
      </c>
    </row>
    <row r="943" spans="1:33">
      <c r="A943" s="109" t="s">
        <v>510</v>
      </c>
      <c r="B943" s="109">
        <v>2019</v>
      </c>
      <c r="C943" s="110" t="s">
        <v>511</v>
      </c>
      <c r="D943" s="108" t="s">
        <v>4551</v>
      </c>
      <c r="E943" s="109" t="s">
        <v>441</v>
      </c>
      <c r="G943" s="117" t="s">
        <v>46</v>
      </c>
      <c r="H943" s="117" t="s">
        <v>46</v>
      </c>
      <c r="I943" s="117" t="s">
        <v>46</v>
      </c>
      <c r="J943" s="117" t="s">
        <v>46</v>
      </c>
      <c r="K943" s="117" t="s">
        <v>46</v>
      </c>
      <c r="L943" s="108" t="s">
        <v>46</v>
      </c>
      <c r="M943" s="108" t="s">
        <v>46</v>
      </c>
      <c r="N943" s="108" t="s">
        <v>46</v>
      </c>
      <c r="O943" s="108" t="s">
        <v>46</v>
      </c>
      <c r="P943" s="108" t="s">
        <v>46</v>
      </c>
      <c r="Q943" s="108" t="s">
        <v>46</v>
      </c>
      <c r="R943" s="108" t="s">
        <v>46</v>
      </c>
      <c r="S943" s="108" t="s">
        <v>46</v>
      </c>
      <c r="T943" s="108" t="s">
        <v>46</v>
      </c>
      <c r="U943" s="108" t="s">
        <v>46</v>
      </c>
      <c r="V943" s="108" t="s">
        <v>46</v>
      </c>
      <c r="W943" s="108" t="s">
        <v>46</v>
      </c>
      <c r="X943" s="108" t="s">
        <v>46</v>
      </c>
      <c r="Y943" s="108" t="s">
        <v>46</v>
      </c>
      <c r="Z943" s="108" t="s">
        <v>46</v>
      </c>
      <c r="AA943" s="108" t="s">
        <v>46</v>
      </c>
      <c r="AB943" s="108" t="s">
        <v>46</v>
      </c>
      <c r="AC943" s="108" t="s">
        <v>46</v>
      </c>
      <c r="AD943" s="108" t="s">
        <v>46</v>
      </c>
      <c r="AE943" s="108" t="s">
        <v>46</v>
      </c>
      <c r="AF943" s="109">
        <v>60</v>
      </c>
      <c r="AG943" s="108" t="s">
        <v>46</v>
      </c>
    </row>
    <row r="944" spans="1:33">
      <c r="A944" s="108" t="s">
        <v>199</v>
      </c>
      <c r="B944" s="108">
        <v>2010</v>
      </c>
      <c r="C944" s="110" t="s">
        <v>200</v>
      </c>
      <c r="D944" s="108" t="s">
        <v>4551</v>
      </c>
      <c r="E944" s="108" t="s">
        <v>82</v>
      </c>
      <c r="F944" s="108"/>
      <c r="G944" s="117" t="s">
        <v>46</v>
      </c>
      <c r="H944" s="117" t="s">
        <v>46</v>
      </c>
      <c r="I944" s="117" t="s">
        <v>46</v>
      </c>
      <c r="J944" s="117" t="s">
        <v>46</v>
      </c>
      <c r="K944" s="117" t="s">
        <v>46</v>
      </c>
      <c r="L944" s="108" t="s">
        <v>46</v>
      </c>
      <c r="M944" s="108" t="s">
        <v>46</v>
      </c>
      <c r="N944" s="108" t="s">
        <v>46</v>
      </c>
      <c r="O944" s="108" t="s">
        <v>46</v>
      </c>
      <c r="P944" s="108" t="s">
        <v>46</v>
      </c>
      <c r="Q944" s="108" t="s">
        <v>46</v>
      </c>
      <c r="R944" s="108" t="s">
        <v>46</v>
      </c>
      <c r="S944" s="108" t="s">
        <v>46</v>
      </c>
      <c r="T944" s="108" t="s">
        <v>46</v>
      </c>
      <c r="U944" s="108" t="s">
        <v>46</v>
      </c>
      <c r="V944" s="108" t="s">
        <v>46</v>
      </c>
      <c r="W944" s="108" t="s">
        <v>46</v>
      </c>
      <c r="X944" s="108" t="s">
        <v>46</v>
      </c>
      <c r="Y944" s="108" t="s">
        <v>46</v>
      </c>
      <c r="Z944" s="108" t="s">
        <v>46</v>
      </c>
      <c r="AA944" s="108" t="s">
        <v>46</v>
      </c>
      <c r="AB944" s="108" t="s">
        <v>46</v>
      </c>
      <c r="AC944" s="108" t="s">
        <v>46</v>
      </c>
      <c r="AD944" s="108" t="s">
        <v>46</v>
      </c>
      <c r="AE944" s="108" t="s">
        <v>46</v>
      </c>
      <c r="AF944" s="108">
        <v>40</v>
      </c>
      <c r="AG944" s="108" t="s">
        <v>46</v>
      </c>
    </row>
    <row r="945" spans="1:33">
      <c r="A945" s="108" t="s">
        <v>936</v>
      </c>
      <c r="B945" s="108">
        <v>2009</v>
      </c>
      <c r="C945" s="110" t="s">
        <v>937</v>
      </c>
      <c r="D945" s="108" t="s">
        <v>4551</v>
      </c>
      <c r="E945" s="108" t="s">
        <v>82</v>
      </c>
      <c r="F945" s="108"/>
      <c r="G945" s="117" t="s">
        <v>46</v>
      </c>
      <c r="H945" s="117" t="s">
        <v>46</v>
      </c>
      <c r="I945" s="117" t="s">
        <v>46</v>
      </c>
      <c r="J945" s="117" t="s">
        <v>46</v>
      </c>
      <c r="K945" s="117" t="s">
        <v>46</v>
      </c>
      <c r="L945" s="108" t="s">
        <v>46</v>
      </c>
      <c r="M945" s="108" t="s">
        <v>46</v>
      </c>
      <c r="N945" s="108" t="s">
        <v>46</v>
      </c>
      <c r="O945" s="108" t="s">
        <v>46</v>
      </c>
      <c r="P945" s="108" t="s">
        <v>46</v>
      </c>
      <c r="Q945" s="108" t="s">
        <v>46</v>
      </c>
      <c r="R945" s="108" t="s">
        <v>46</v>
      </c>
      <c r="S945" s="108" t="s">
        <v>46</v>
      </c>
      <c r="T945" s="108" t="s">
        <v>46</v>
      </c>
      <c r="U945" s="108" t="s">
        <v>46</v>
      </c>
      <c r="V945" s="108" t="s">
        <v>46</v>
      </c>
      <c r="W945" s="108" t="s">
        <v>46</v>
      </c>
      <c r="X945" s="108" t="s">
        <v>46</v>
      </c>
      <c r="Y945" s="108" t="s">
        <v>46</v>
      </c>
      <c r="Z945" s="108" t="s">
        <v>46</v>
      </c>
      <c r="AA945" s="108" t="s">
        <v>46</v>
      </c>
      <c r="AB945" s="108" t="s">
        <v>46</v>
      </c>
      <c r="AC945" s="108">
        <v>90</v>
      </c>
      <c r="AD945" s="108" t="s">
        <v>46</v>
      </c>
      <c r="AE945" s="108" t="s">
        <v>46</v>
      </c>
      <c r="AF945" s="108" t="s">
        <v>46</v>
      </c>
      <c r="AG945" s="108" t="s">
        <v>46</v>
      </c>
    </row>
    <row r="946" spans="1:33">
      <c r="A946" s="108" t="s">
        <v>936</v>
      </c>
      <c r="B946" s="108">
        <v>2009</v>
      </c>
      <c r="C946" s="110" t="s">
        <v>938</v>
      </c>
      <c r="D946" s="108" t="s">
        <v>4551</v>
      </c>
      <c r="E946" s="108" t="s">
        <v>82</v>
      </c>
      <c r="F946" s="108"/>
      <c r="G946" s="117" t="s">
        <v>46</v>
      </c>
      <c r="H946" s="117" t="s">
        <v>46</v>
      </c>
      <c r="I946" s="117" t="s">
        <v>46</v>
      </c>
      <c r="J946" s="117" t="s">
        <v>46</v>
      </c>
      <c r="K946" s="117" t="s">
        <v>46</v>
      </c>
      <c r="L946" s="108" t="s">
        <v>46</v>
      </c>
      <c r="M946" s="108" t="s">
        <v>46</v>
      </c>
      <c r="N946" s="108" t="s">
        <v>46</v>
      </c>
      <c r="O946" s="108" t="s">
        <v>46</v>
      </c>
      <c r="P946" s="108" t="s">
        <v>46</v>
      </c>
      <c r="Q946" s="108" t="s">
        <v>46</v>
      </c>
      <c r="R946" s="108" t="s">
        <v>46</v>
      </c>
      <c r="S946" s="108" t="s">
        <v>46</v>
      </c>
      <c r="T946" s="108" t="s">
        <v>46</v>
      </c>
      <c r="U946" s="108" t="s">
        <v>46</v>
      </c>
      <c r="V946" s="108" t="s">
        <v>46</v>
      </c>
      <c r="W946" s="108" t="s">
        <v>46</v>
      </c>
      <c r="X946" s="108" t="s">
        <v>46</v>
      </c>
      <c r="Y946" s="108" t="s">
        <v>46</v>
      </c>
      <c r="Z946" s="108" t="s">
        <v>46</v>
      </c>
      <c r="AA946" s="108" t="s">
        <v>46</v>
      </c>
      <c r="AB946" s="108" t="s">
        <v>46</v>
      </c>
      <c r="AC946" s="108">
        <v>67</v>
      </c>
      <c r="AD946" s="108" t="s">
        <v>46</v>
      </c>
      <c r="AE946" s="108" t="s">
        <v>46</v>
      </c>
      <c r="AF946" s="108" t="s">
        <v>46</v>
      </c>
      <c r="AG946" s="108" t="s">
        <v>46</v>
      </c>
    </row>
    <row r="947" spans="1:33">
      <c r="A947" s="108" t="s">
        <v>939</v>
      </c>
      <c r="B947" s="108">
        <v>2020</v>
      </c>
      <c r="C947" s="110" t="s">
        <v>940</v>
      </c>
      <c r="D947" s="108" t="s">
        <v>4551</v>
      </c>
      <c r="E947" s="108" t="s">
        <v>82</v>
      </c>
      <c r="F947" s="108"/>
      <c r="G947" s="117" t="s">
        <v>46</v>
      </c>
      <c r="H947" s="117" t="s">
        <v>46</v>
      </c>
      <c r="I947" s="117" t="s">
        <v>46</v>
      </c>
      <c r="J947" s="117" t="s">
        <v>46</v>
      </c>
      <c r="K947" s="117" t="s">
        <v>46</v>
      </c>
      <c r="L947" s="108" t="s">
        <v>46</v>
      </c>
      <c r="M947" s="108" t="s">
        <v>46</v>
      </c>
      <c r="N947" s="108" t="s">
        <v>46</v>
      </c>
      <c r="O947" s="108" t="s">
        <v>46</v>
      </c>
      <c r="P947" s="108" t="s">
        <v>46</v>
      </c>
      <c r="Q947" s="108" t="s">
        <v>46</v>
      </c>
      <c r="R947" s="108" t="s">
        <v>46</v>
      </c>
      <c r="S947" s="108" t="s">
        <v>46</v>
      </c>
      <c r="T947" s="108" t="s">
        <v>46</v>
      </c>
      <c r="U947" s="108" t="s">
        <v>46</v>
      </c>
      <c r="V947" s="108" t="s">
        <v>46</v>
      </c>
      <c r="W947" s="108" t="s">
        <v>46</v>
      </c>
      <c r="X947" s="108" t="s">
        <v>46</v>
      </c>
      <c r="Y947" s="108" t="s">
        <v>46</v>
      </c>
      <c r="Z947" s="108" t="s">
        <v>46</v>
      </c>
      <c r="AA947" s="108" t="s">
        <v>46</v>
      </c>
      <c r="AB947" s="108" t="s">
        <v>46</v>
      </c>
      <c r="AC947" s="108">
        <v>64</v>
      </c>
      <c r="AD947" s="108" t="s">
        <v>46</v>
      </c>
      <c r="AE947" s="108" t="s">
        <v>46</v>
      </c>
      <c r="AF947" s="108" t="s">
        <v>46</v>
      </c>
      <c r="AG947" s="108" t="s">
        <v>46</v>
      </c>
    </row>
    <row r="948" spans="1:33">
      <c r="A948" s="109" t="s">
        <v>243</v>
      </c>
      <c r="B948" s="109">
        <v>2020</v>
      </c>
      <c r="C948" s="109" t="s">
        <v>244</v>
      </c>
      <c r="D948" s="108" t="s">
        <v>4551</v>
      </c>
      <c r="E948" s="109" t="s">
        <v>398</v>
      </c>
      <c r="G948" s="117" t="s">
        <v>46</v>
      </c>
      <c r="H948" s="117" t="s">
        <v>46</v>
      </c>
      <c r="I948" s="117" t="s">
        <v>46</v>
      </c>
      <c r="J948" s="117" t="s">
        <v>46</v>
      </c>
      <c r="K948" s="117" t="s">
        <v>46</v>
      </c>
      <c r="L948" s="108" t="s">
        <v>46</v>
      </c>
      <c r="M948" s="108" t="s">
        <v>46</v>
      </c>
      <c r="N948" s="108" t="s">
        <v>46</v>
      </c>
      <c r="O948" s="108" t="s">
        <v>46</v>
      </c>
      <c r="P948" s="108" t="s">
        <v>46</v>
      </c>
      <c r="Q948" s="108" t="s">
        <v>46</v>
      </c>
      <c r="R948" s="108" t="s">
        <v>46</v>
      </c>
      <c r="S948" s="108" t="s">
        <v>46</v>
      </c>
      <c r="T948" s="108" t="s">
        <v>46</v>
      </c>
      <c r="U948" s="108" t="s">
        <v>46</v>
      </c>
      <c r="V948" s="108" t="s">
        <v>46</v>
      </c>
      <c r="W948" s="108" t="s">
        <v>46</v>
      </c>
      <c r="X948" s="108" t="s">
        <v>46</v>
      </c>
      <c r="Y948" s="108" t="s">
        <v>46</v>
      </c>
      <c r="Z948" s="108" t="s">
        <v>46</v>
      </c>
      <c r="AA948" s="108" t="s">
        <v>46</v>
      </c>
      <c r="AB948" s="108" t="s">
        <v>46</v>
      </c>
      <c r="AC948" s="108" t="s">
        <v>46</v>
      </c>
      <c r="AD948" s="108" t="s">
        <v>46</v>
      </c>
      <c r="AE948" s="108" t="s">
        <v>46</v>
      </c>
      <c r="AF948" s="109">
        <v>70</v>
      </c>
      <c r="AG948" s="108" t="s">
        <v>46</v>
      </c>
    </row>
    <row r="949" spans="1:33">
      <c r="A949" s="108" t="s">
        <v>143</v>
      </c>
      <c r="B949" s="108">
        <v>2013</v>
      </c>
      <c r="C949" s="110" t="s">
        <v>144</v>
      </c>
      <c r="D949" s="108" t="s">
        <v>4551</v>
      </c>
      <c r="E949" s="108" t="s">
        <v>82</v>
      </c>
      <c r="F949" s="108"/>
      <c r="G949" s="117" t="s">
        <v>46</v>
      </c>
      <c r="H949" s="117" t="s">
        <v>941</v>
      </c>
      <c r="I949" s="117" t="s">
        <v>942</v>
      </c>
      <c r="J949" s="117">
        <v>300</v>
      </c>
      <c r="K949" s="117" t="s">
        <v>46</v>
      </c>
      <c r="L949" s="108" t="s">
        <v>46</v>
      </c>
      <c r="M949" s="108" t="s">
        <v>46</v>
      </c>
      <c r="N949" s="108" t="s">
        <v>46</v>
      </c>
      <c r="O949" s="108" t="s">
        <v>46</v>
      </c>
      <c r="P949" s="108" t="s">
        <v>46</v>
      </c>
      <c r="Q949" s="108" t="s">
        <v>46</v>
      </c>
      <c r="R949" s="108" t="s">
        <v>46</v>
      </c>
      <c r="S949" s="108" t="s">
        <v>46</v>
      </c>
      <c r="T949" s="108" t="s">
        <v>46</v>
      </c>
      <c r="U949" s="108" t="s">
        <v>46</v>
      </c>
      <c r="V949" s="108" t="s">
        <v>46</v>
      </c>
      <c r="W949" s="108" t="s">
        <v>46</v>
      </c>
      <c r="X949" s="108" t="s">
        <v>46</v>
      </c>
      <c r="Y949" s="108" t="s">
        <v>46</v>
      </c>
      <c r="Z949" s="108" t="s">
        <v>46</v>
      </c>
      <c r="AA949" s="108" t="s">
        <v>46</v>
      </c>
      <c r="AB949" s="108" t="s">
        <v>46</v>
      </c>
      <c r="AC949" s="108" t="s">
        <v>46</v>
      </c>
      <c r="AD949" s="108" t="s">
        <v>46</v>
      </c>
      <c r="AE949" s="108" t="s">
        <v>46</v>
      </c>
      <c r="AF949" s="108" t="s">
        <v>46</v>
      </c>
      <c r="AG949" s="108" t="s">
        <v>46</v>
      </c>
    </row>
    <row r="950" spans="1:33">
      <c r="A950" s="108" t="s">
        <v>143</v>
      </c>
      <c r="B950" s="108">
        <v>2013</v>
      </c>
      <c r="C950" s="110" t="s">
        <v>144</v>
      </c>
      <c r="D950" s="108" t="s">
        <v>4551</v>
      </c>
      <c r="E950" s="108" t="s">
        <v>82</v>
      </c>
      <c r="F950" s="108"/>
      <c r="G950" s="117" t="s">
        <v>46</v>
      </c>
      <c r="H950" s="117" t="s">
        <v>46</v>
      </c>
      <c r="I950" s="117" t="s">
        <v>46</v>
      </c>
      <c r="J950" s="117" t="s">
        <v>46</v>
      </c>
      <c r="K950" s="117">
        <v>30</v>
      </c>
      <c r="L950" s="108" t="s">
        <v>46</v>
      </c>
      <c r="M950" s="108" t="s">
        <v>46</v>
      </c>
      <c r="N950" s="108" t="s">
        <v>46</v>
      </c>
      <c r="O950" s="108" t="s">
        <v>46</v>
      </c>
      <c r="P950" s="108" t="s">
        <v>46</v>
      </c>
      <c r="Q950" s="108" t="s">
        <v>46</v>
      </c>
      <c r="R950" s="108" t="s">
        <v>46</v>
      </c>
      <c r="S950" s="108" t="s">
        <v>46</v>
      </c>
      <c r="T950" s="108" t="s">
        <v>46</v>
      </c>
      <c r="U950" s="108" t="s">
        <v>46</v>
      </c>
      <c r="V950" s="108" t="s">
        <v>46</v>
      </c>
      <c r="W950" s="108" t="s">
        <v>46</v>
      </c>
      <c r="X950" s="108" t="s">
        <v>46</v>
      </c>
      <c r="Y950" s="108" t="s">
        <v>46</v>
      </c>
      <c r="Z950" s="108" t="s">
        <v>46</v>
      </c>
      <c r="AA950" s="108" t="s">
        <v>46</v>
      </c>
      <c r="AB950" s="108" t="s">
        <v>46</v>
      </c>
      <c r="AC950" s="108" t="s">
        <v>46</v>
      </c>
      <c r="AD950" s="108" t="s">
        <v>46</v>
      </c>
      <c r="AE950" s="108" t="s">
        <v>46</v>
      </c>
      <c r="AF950" s="108" t="s">
        <v>46</v>
      </c>
      <c r="AG950" s="108" t="s">
        <v>46</v>
      </c>
    </row>
    <row r="951" spans="1:33">
      <c r="A951" s="108" t="s">
        <v>943</v>
      </c>
      <c r="B951" s="108">
        <v>2012</v>
      </c>
      <c r="C951" s="108" t="s">
        <v>944</v>
      </c>
      <c r="D951" s="108" t="s">
        <v>4551</v>
      </c>
      <c r="E951" s="108" t="s">
        <v>82</v>
      </c>
      <c r="F951" s="108"/>
      <c r="G951" s="117">
        <v>2011</v>
      </c>
      <c r="H951" s="117" t="s">
        <v>408</v>
      </c>
      <c r="I951" s="117" t="s">
        <v>46</v>
      </c>
      <c r="J951" s="117" t="s">
        <v>46</v>
      </c>
      <c r="K951" s="117" t="s">
        <v>46</v>
      </c>
      <c r="L951" s="108">
        <v>39</v>
      </c>
      <c r="M951" s="108" t="s">
        <v>46</v>
      </c>
      <c r="N951" s="108" t="s">
        <v>46</v>
      </c>
      <c r="O951" s="108">
        <v>57</v>
      </c>
      <c r="P951" s="108" t="s">
        <v>46</v>
      </c>
      <c r="Q951" s="108" t="s">
        <v>46</v>
      </c>
      <c r="R951" s="108" t="s">
        <v>46</v>
      </c>
      <c r="S951" s="108" t="s">
        <v>46</v>
      </c>
      <c r="T951" s="108" t="s">
        <v>46</v>
      </c>
      <c r="U951" s="108">
        <v>57</v>
      </c>
      <c r="V951" s="108" t="s">
        <v>46</v>
      </c>
      <c r="W951" s="108" t="s">
        <v>46</v>
      </c>
      <c r="X951" s="108" t="s">
        <v>46</v>
      </c>
      <c r="Y951" s="108" t="s">
        <v>46</v>
      </c>
      <c r="Z951" s="108" t="s">
        <v>46</v>
      </c>
      <c r="AA951" s="108" t="s">
        <v>46</v>
      </c>
      <c r="AB951" s="108" t="s">
        <v>46</v>
      </c>
      <c r="AC951" s="108" t="s">
        <v>46</v>
      </c>
      <c r="AD951" s="108" t="s">
        <v>46</v>
      </c>
      <c r="AE951" s="108" t="s">
        <v>46</v>
      </c>
      <c r="AF951" s="108" t="s">
        <v>46</v>
      </c>
      <c r="AG951" s="108" t="s">
        <v>46</v>
      </c>
    </row>
    <row r="952" spans="1:33">
      <c r="A952" s="108" t="s">
        <v>945</v>
      </c>
      <c r="B952" s="108">
        <v>2011</v>
      </c>
      <c r="C952" s="110" t="s">
        <v>946</v>
      </c>
      <c r="D952" s="108" t="s">
        <v>4551</v>
      </c>
      <c r="E952" s="108" t="s">
        <v>854</v>
      </c>
      <c r="F952" s="108"/>
      <c r="G952" s="108" t="s">
        <v>46</v>
      </c>
      <c r="H952" s="108" t="s">
        <v>46</v>
      </c>
      <c r="I952" s="108" t="s">
        <v>46</v>
      </c>
      <c r="J952" s="108" t="s">
        <v>46</v>
      </c>
      <c r="K952" s="108" t="s">
        <v>46</v>
      </c>
      <c r="L952" s="108" t="s">
        <v>46</v>
      </c>
      <c r="M952" s="108" t="s">
        <v>46</v>
      </c>
      <c r="N952" s="108" t="s">
        <v>46</v>
      </c>
      <c r="O952" s="108" t="s">
        <v>46</v>
      </c>
      <c r="P952" s="108" t="s">
        <v>46</v>
      </c>
      <c r="Q952" s="108" t="s">
        <v>46</v>
      </c>
      <c r="R952" s="108" t="s">
        <v>46</v>
      </c>
      <c r="S952" s="108" t="s">
        <v>46</v>
      </c>
      <c r="T952" s="108" t="s">
        <v>46</v>
      </c>
      <c r="U952" s="108" t="s">
        <v>46</v>
      </c>
      <c r="V952" s="108" t="s">
        <v>46</v>
      </c>
      <c r="W952" s="108" t="s">
        <v>46</v>
      </c>
      <c r="X952" s="108" t="s">
        <v>46</v>
      </c>
      <c r="Y952" s="108" t="s">
        <v>46</v>
      </c>
      <c r="Z952" s="108" t="s">
        <v>46</v>
      </c>
      <c r="AA952" s="108" t="s">
        <v>46</v>
      </c>
      <c r="AB952" s="108">
        <v>100</v>
      </c>
      <c r="AC952" s="108" t="s">
        <v>46</v>
      </c>
      <c r="AD952" s="108" t="s">
        <v>46</v>
      </c>
      <c r="AE952" s="108" t="s">
        <v>46</v>
      </c>
      <c r="AF952" s="108" t="s">
        <v>46</v>
      </c>
      <c r="AG952" s="108" t="s">
        <v>46</v>
      </c>
    </row>
    <row r="953" spans="1:33">
      <c r="A953" s="109" t="s">
        <v>947</v>
      </c>
      <c r="B953" s="109">
        <v>2020</v>
      </c>
      <c r="C953" s="109" t="s">
        <v>948</v>
      </c>
      <c r="D953" s="108" t="s">
        <v>4551</v>
      </c>
      <c r="E953" s="109" t="s">
        <v>398</v>
      </c>
      <c r="G953" s="117" t="s">
        <v>46</v>
      </c>
      <c r="H953" s="117" t="s">
        <v>46</v>
      </c>
      <c r="I953" s="117" t="s">
        <v>46</v>
      </c>
      <c r="J953" s="117" t="s">
        <v>46</v>
      </c>
      <c r="K953" s="117" t="s">
        <v>46</v>
      </c>
      <c r="L953" s="108" t="s">
        <v>46</v>
      </c>
      <c r="M953" s="108" t="s">
        <v>46</v>
      </c>
      <c r="N953" s="108" t="s">
        <v>46</v>
      </c>
      <c r="O953" s="108" t="s">
        <v>46</v>
      </c>
      <c r="P953" s="108" t="s">
        <v>46</v>
      </c>
      <c r="Q953" s="108" t="s">
        <v>46</v>
      </c>
      <c r="R953" s="108" t="s">
        <v>46</v>
      </c>
      <c r="S953" s="108" t="s">
        <v>46</v>
      </c>
      <c r="T953" s="108" t="s">
        <v>46</v>
      </c>
      <c r="U953" s="108" t="s">
        <v>46</v>
      </c>
      <c r="V953" s="108" t="s">
        <v>46</v>
      </c>
      <c r="W953" s="108" t="s">
        <v>46</v>
      </c>
      <c r="X953" s="108" t="s">
        <v>46</v>
      </c>
      <c r="Y953" s="108" t="s">
        <v>46</v>
      </c>
      <c r="Z953" s="108" t="s">
        <v>46</v>
      </c>
      <c r="AA953" s="108" t="s">
        <v>46</v>
      </c>
      <c r="AB953" s="108" t="s">
        <v>46</v>
      </c>
      <c r="AC953" s="108" t="s">
        <v>46</v>
      </c>
      <c r="AD953" s="109">
        <v>90</v>
      </c>
      <c r="AE953" s="108" t="s">
        <v>46</v>
      </c>
      <c r="AF953" s="108" t="s">
        <v>46</v>
      </c>
      <c r="AG953" s="108" t="s">
        <v>46</v>
      </c>
    </row>
    <row r="954" spans="1:33">
      <c r="A954" s="109" t="s">
        <v>439</v>
      </c>
      <c r="B954" s="109">
        <v>2018</v>
      </c>
      <c r="C954" s="116" t="s">
        <v>440</v>
      </c>
      <c r="D954" s="108" t="s">
        <v>4551</v>
      </c>
      <c r="E954" s="109" t="s">
        <v>441</v>
      </c>
      <c r="G954" s="117" t="s">
        <v>46</v>
      </c>
      <c r="H954" s="117" t="s">
        <v>46</v>
      </c>
      <c r="I954" s="117" t="s">
        <v>46</v>
      </c>
      <c r="J954" s="117" t="s">
        <v>46</v>
      </c>
      <c r="K954" s="117" t="s">
        <v>46</v>
      </c>
      <c r="L954" s="108" t="s">
        <v>46</v>
      </c>
      <c r="M954" s="108" t="s">
        <v>46</v>
      </c>
      <c r="N954" s="108" t="s">
        <v>46</v>
      </c>
      <c r="O954" s="108" t="s">
        <v>46</v>
      </c>
      <c r="P954" s="108" t="s">
        <v>46</v>
      </c>
      <c r="Q954" s="108" t="s">
        <v>46</v>
      </c>
      <c r="R954" s="108" t="s">
        <v>46</v>
      </c>
      <c r="S954" s="108" t="s">
        <v>46</v>
      </c>
      <c r="T954" s="108" t="s">
        <v>46</v>
      </c>
      <c r="U954" s="108" t="s">
        <v>46</v>
      </c>
      <c r="V954" s="108" t="s">
        <v>46</v>
      </c>
      <c r="W954" s="108" t="s">
        <v>46</v>
      </c>
      <c r="X954" s="108" t="s">
        <v>46</v>
      </c>
      <c r="Y954" s="108" t="s">
        <v>46</v>
      </c>
      <c r="Z954" s="108" t="s">
        <v>46</v>
      </c>
      <c r="AA954" s="108" t="s">
        <v>46</v>
      </c>
      <c r="AB954" s="108" t="s">
        <v>46</v>
      </c>
      <c r="AC954" s="108" t="s">
        <v>46</v>
      </c>
      <c r="AD954" s="109">
        <v>96</v>
      </c>
      <c r="AE954" s="108" t="s">
        <v>46</v>
      </c>
      <c r="AF954" s="108" t="s">
        <v>46</v>
      </c>
      <c r="AG954" s="108" t="s">
        <v>46</v>
      </c>
    </row>
    <row r="955" spans="1:33">
      <c r="A955" s="109" t="s">
        <v>432</v>
      </c>
      <c r="B955" s="109">
        <v>2009</v>
      </c>
      <c r="C955" s="110" t="s">
        <v>433</v>
      </c>
      <c r="D955" s="108" t="s">
        <v>4551</v>
      </c>
      <c r="E955" s="108" t="s">
        <v>46</v>
      </c>
      <c r="F955" s="108"/>
      <c r="G955" s="108" t="s">
        <v>46</v>
      </c>
      <c r="H955" s="108" t="s">
        <v>46</v>
      </c>
      <c r="I955" s="108" t="s">
        <v>46</v>
      </c>
      <c r="J955" s="108" t="s">
        <v>46</v>
      </c>
      <c r="K955" s="108" t="s">
        <v>46</v>
      </c>
      <c r="L955" s="108" t="s">
        <v>46</v>
      </c>
      <c r="M955" s="108" t="s">
        <v>46</v>
      </c>
      <c r="N955" s="108" t="s">
        <v>46</v>
      </c>
      <c r="O955" s="108" t="s">
        <v>46</v>
      </c>
      <c r="P955" s="108" t="s">
        <v>46</v>
      </c>
      <c r="Q955" s="108" t="s">
        <v>46</v>
      </c>
      <c r="R955" s="108" t="s">
        <v>46</v>
      </c>
      <c r="S955" s="108" t="s">
        <v>46</v>
      </c>
      <c r="T955" s="108" t="s">
        <v>46</v>
      </c>
      <c r="U955" s="108" t="s">
        <v>46</v>
      </c>
      <c r="V955" s="108" t="s">
        <v>46</v>
      </c>
      <c r="W955" s="108" t="s">
        <v>46</v>
      </c>
      <c r="X955" s="108" t="s">
        <v>46</v>
      </c>
      <c r="Y955" s="108" t="s">
        <v>46</v>
      </c>
      <c r="Z955" s="108" t="s">
        <v>46</v>
      </c>
      <c r="AA955" s="108" t="s">
        <v>46</v>
      </c>
      <c r="AB955" s="109">
        <v>100</v>
      </c>
      <c r="AC955" s="108" t="s">
        <v>46</v>
      </c>
      <c r="AD955" s="108" t="s">
        <v>46</v>
      </c>
      <c r="AE955" s="108" t="s">
        <v>46</v>
      </c>
      <c r="AF955" s="108" t="s">
        <v>46</v>
      </c>
      <c r="AG955" s="108" t="s">
        <v>46</v>
      </c>
    </row>
    <row r="956" spans="1:33">
      <c r="A956" s="109" t="s">
        <v>439</v>
      </c>
      <c r="B956" s="109">
        <v>2018</v>
      </c>
      <c r="C956" s="116" t="s">
        <v>440</v>
      </c>
      <c r="D956" s="108" t="s">
        <v>4551</v>
      </c>
      <c r="E956" s="109" t="s">
        <v>441</v>
      </c>
      <c r="G956" s="108" t="s">
        <v>46</v>
      </c>
      <c r="H956" s="108" t="s">
        <v>46</v>
      </c>
      <c r="I956" s="108" t="s">
        <v>46</v>
      </c>
      <c r="J956" s="108" t="s">
        <v>46</v>
      </c>
      <c r="K956" s="108" t="s">
        <v>46</v>
      </c>
      <c r="L956" s="108" t="s">
        <v>46</v>
      </c>
      <c r="M956" s="108" t="s">
        <v>46</v>
      </c>
      <c r="N956" s="108" t="s">
        <v>46</v>
      </c>
      <c r="O956" s="108" t="s">
        <v>46</v>
      </c>
      <c r="P956" s="108" t="s">
        <v>46</v>
      </c>
      <c r="Q956" s="108" t="s">
        <v>46</v>
      </c>
      <c r="R956" s="108" t="s">
        <v>46</v>
      </c>
      <c r="S956" s="108" t="s">
        <v>46</v>
      </c>
      <c r="T956" s="108" t="s">
        <v>46</v>
      </c>
      <c r="U956" s="108" t="s">
        <v>46</v>
      </c>
      <c r="V956" s="108" t="s">
        <v>46</v>
      </c>
      <c r="W956" s="108" t="s">
        <v>46</v>
      </c>
      <c r="X956" s="108" t="s">
        <v>46</v>
      </c>
      <c r="Y956" s="108" t="s">
        <v>46</v>
      </c>
      <c r="Z956" s="108" t="s">
        <v>46</v>
      </c>
      <c r="AA956" s="108" t="s">
        <v>46</v>
      </c>
      <c r="AB956" s="109">
        <v>68.5</v>
      </c>
      <c r="AC956" s="108" t="s">
        <v>46</v>
      </c>
      <c r="AD956" s="108" t="s">
        <v>46</v>
      </c>
      <c r="AE956" s="108" t="s">
        <v>46</v>
      </c>
      <c r="AF956" s="108" t="s">
        <v>46</v>
      </c>
      <c r="AG956" s="108" t="s">
        <v>46</v>
      </c>
    </row>
    <row r="957" spans="1:33">
      <c r="A957" s="108" t="s">
        <v>949</v>
      </c>
      <c r="B957" s="108">
        <v>2019</v>
      </c>
      <c r="C957" s="110" t="s">
        <v>950</v>
      </c>
      <c r="D957" s="108" t="s">
        <v>4551</v>
      </c>
      <c r="E957" s="108" t="s">
        <v>854</v>
      </c>
      <c r="F957" s="108"/>
      <c r="G957" s="108" t="s">
        <v>46</v>
      </c>
      <c r="H957" s="108" t="s">
        <v>46</v>
      </c>
      <c r="I957" s="108" t="s">
        <v>46</v>
      </c>
      <c r="J957" s="108" t="s">
        <v>46</v>
      </c>
      <c r="K957" s="108" t="s">
        <v>46</v>
      </c>
      <c r="L957" s="108" t="s">
        <v>46</v>
      </c>
      <c r="M957" s="108" t="s">
        <v>46</v>
      </c>
      <c r="N957" s="108" t="s">
        <v>46</v>
      </c>
      <c r="O957" s="108" t="s">
        <v>46</v>
      </c>
      <c r="P957" s="108" t="s">
        <v>46</v>
      </c>
      <c r="Q957" s="108" t="s">
        <v>46</v>
      </c>
      <c r="R957" s="108" t="s">
        <v>46</v>
      </c>
      <c r="S957" s="108" t="s">
        <v>46</v>
      </c>
      <c r="T957" s="108" t="s">
        <v>46</v>
      </c>
      <c r="U957" s="108" t="s">
        <v>46</v>
      </c>
      <c r="V957" s="108" t="s">
        <v>46</v>
      </c>
      <c r="W957" s="108" t="s">
        <v>46</v>
      </c>
      <c r="X957" s="108" t="s">
        <v>46</v>
      </c>
      <c r="Y957" s="108" t="s">
        <v>46</v>
      </c>
      <c r="Z957" s="108" t="s">
        <v>46</v>
      </c>
      <c r="AA957" s="108" t="s">
        <v>46</v>
      </c>
      <c r="AB957" s="108">
        <v>99</v>
      </c>
      <c r="AC957" s="108" t="s">
        <v>46</v>
      </c>
      <c r="AD957" s="108" t="s">
        <v>46</v>
      </c>
      <c r="AE957" s="108" t="s">
        <v>46</v>
      </c>
      <c r="AF957" s="108" t="s">
        <v>46</v>
      </c>
      <c r="AG957" s="108" t="s">
        <v>46</v>
      </c>
    </row>
    <row r="958" spans="1:33">
      <c r="A958" s="108" t="s">
        <v>951</v>
      </c>
      <c r="B958" s="108">
        <v>2016</v>
      </c>
      <c r="C958" s="110" t="s">
        <v>952</v>
      </c>
      <c r="D958" s="108" t="s">
        <v>4551</v>
      </c>
      <c r="E958" s="108" t="s">
        <v>82</v>
      </c>
      <c r="F958" s="108"/>
      <c r="G958" s="117" t="s">
        <v>46</v>
      </c>
      <c r="H958" s="117" t="s">
        <v>953</v>
      </c>
      <c r="I958" s="117" t="s">
        <v>954</v>
      </c>
      <c r="J958" s="117">
        <v>115</v>
      </c>
      <c r="K958" s="117" t="s">
        <v>46</v>
      </c>
      <c r="L958" s="108" t="s">
        <v>46</v>
      </c>
      <c r="M958" s="108" t="s">
        <v>46</v>
      </c>
      <c r="N958" s="108" t="s">
        <v>46</v>
      </c>
      <c r="O958" s="108">
        <v>16</v>
      </c>
      <c r="P958" s="108" t="s">
        <v>46</v>
      </c>
      <c r="Q958" s="108" t="s">
        <v>46</v>
      </c>
      <c r="R958" s="108" t="s">
        <v>46</v>
      </c>
      <c r="S958" s="108" t="s">
        <v>46</v>
      </c>
      <c r="T958" s="108" t="s">
        <v>46</v>
      </c>
      <c r="U958" s="108">
        <v>16</v>
      </c>
      <c r="V958" s="108" t="s">
        <v>46</v>
      </c>
      <c r="W958" s="108" t="s">
        <v>46</v>
      </c>
      <c r="X958" s="108" t="s">
        <v>46</v>
      </c>
      <c r="Y958" s="108" t="s">
        <v>46</v>
      </c>
      <c r="Z958" s="108" t="s">
        <v>46</v>
      </c>
      <c r="AA958" s="108" t="s">
        <v>46</v>
      </c>
      <c r="AB958" s="108" t="s">
        <v>46</v>
      </c>
      <c r="AC958" s="108" t="s">
        <v>46</v>
      </c>
      <c r="AD958" s="108" t="s">
        <v>46</v>
      </c>
      <c r="AE958" s="108" t="s">
        <v>46</v>
      </c>
      <c r="AF958" s="108">
        <v>62</v>
      </c>
      <c r="AG958" s="108" t="s">
        <v>46</v>
      </c>
    </row>
    <row r="959" spans="1:33">
      <c r="A959" s="108" t="s">
        <v>955</v>
      </c>
      <c r="B959" s="108">
        <v>2020</v>
      </c>
      <c r="C959" s="110" t="s">
        <v>956</v>
      </c>
      <c r="D959" s="108" t="s">
        <v>4551</v>
      </c>
      <c r="E959" s="108" t="s">
        <v>854</v>
      </c>
      <c r="F959" s="108"/>
      <c r="G959" s="117" t="s">
        <v>46</v>
      </c>
      <c r="H959" s="117" t="s">
        <v>46</v>
      </c>
      <c r="I959" s="117" t="s">
        <v>46</v>
      </c>
      <c r="J959" s="117" t="s">
        <v>46</v>
      </c>
      <c r="K959" s="117" t="s">
        <v>46</v>
      </c>
      <c r="L959" s="108" t="s">
        <v>46</v>
      </c>
      <c r="M959" s="108" t="s">
        <v>46</v>
      </c>
      <c r="N959" s="108" t="s">
        <v>46</v>
      </c>
      <c r="O959" s="108" t="s">
        <v>46</v>
      </c>
      <c r="P959" s="108" t="s">
        <v>46</v>
      </c>
      <c r="Q959" s="108" t="s">
        <v>46</v>
      </c>
      <c r="R959" s="108" t="s">
        <v>46</v>
      </c>
      <c r="S959" s="108" t="s">
        <v>46</v>
      </c>
      <c r="T959" s="108" t="s">
        <v>46</v>
      </c>
      <c r="U959" s="108" t="s">
        <v>46</v>
      </c>
      <c r="V959" s="108" t="s">
        <v>46</v>
      </c>
      <c r="W959" s="108" t="s">
        <v>46</v>
      </c>
      <c r="X959" s="108" t="s">
        <v>46</v>
      </c>
      <c r="Y959" s="108" t="s">
        <v>46</v>
      </c>
      <c r="Z959" s="108" t="s">
        <v>46</v>
      </c>
      <c r="AA959" s="108" t="s">
        <v>46</v>
      </c>
      <c r="AB959" s="108" t="s">
        <v>46</v>
      </c>
      <c r="AC959" s="108" t="s">
        <v>46</v>
      </c>
      <c r="AD959" s="108" t="s">
        <v>46</v>
      </c>
      <c r="AE959" s="108" t="s">
        <v>46</v>
      </c>
      <c r="AF959" s="108" t="s">
        <v>46</v>
      </c>
      <c r="AG959" s="108" t="s">
        <v>46</v>
      </c>
    </row>
    <row r="960" spans="1:33">
      <c r="A960" s="108" t="s">
        <v>957</v>
      </c>
      <c r="B960" s="108">
        <v>2017</v>
      </c>
      <c r="C960" s="110" t="s">
        <v>958</v>
      </c>
      <c r="D960" s="108" t="s">
        <v>4551</v>
      </c>
      <c r="E960" s="108" t="s">
        <v>854</v>
      </c>
      <c r="F960" s="108"/>
      <c r="G960" s="117" t="s">
        <v>46</v>
      </c>
      <c r="H960" s="117" t="s">
        <v>46</v>
      </c>
      <c r="I960" s="117" t="s">
        <v>46</v>
      </c>
      <c r="J960" s="117" t="s">
        <v>46</v>
      </c>
      <c r="K960" s="117">
        <v>18</v>
      </c>
      <c r="L960" s="108" t="s">
        <v>46</v>
      </c>
      <c r="M960" s="108" t="s">
        <v>46</v>
      </c>
      <c r="N960" s="108" t="s">
        <v>46</v>
      </c>
      <c r="O960" s="108" t="s">
        <v>46</v>
      </c>
      <c r="P960" s="108" t="s">
        <v>46</v>
      </c>
      <c r="Q960" s="108" t="s">
        <v>46</v>
      </c>
      <c r="R960" s="108" t="s">
        <v>46</v>
      </c>
      <c r="S960" s="108" t="s">
        <v>46</v>
      </c>
      <c r="T960" s="108" t="s">
        <v>46</v>
      </c>
      <c r="U960" s="108" t="s">
        <v>46</v>
      </c>
      <c r="V960" s="108" t="s">
        <v>46</v>
      </c>
      <c r="W960" s="108" t="s">
        <v>46</v>
      </c>
      <c r="X960" s="108" t="s">
        <v>46</v>
      </c>
      <c r="Y960" s="108" t="s">
        <v>46</v>
      </c>
      <c r="Z960" s="108" t="s">
        <v>46</v>
      </c>
      <c r="AA960" s="108" t="s">
        <v>46</v>
      </c>
      <c r="AB960" s="108" t="s">
        <v>46</v>
      </c>
      <c r="AC960" s="108" t="s">
        <v>46</v>
      </c>
      <c r="AD960" s="108" t="s">
        <v>46</v>
      </c>
      <c r="AE960" s="108" t="s">
        <v>46</v>
      </c>
      <c r="AF960" s="108" t="s">
        <v>46</v>
      </c>
      <c r="AG960" s="108" t="s">
        <v>46</v>
      </c>
    </row>
    <row r="961" spans="1:33">
      <c r="A961" s="108" t="s">
        <v>957</v>
      </c>
      <c r="B961" s="108">
        <v>2017</v>
      </c>
      <c r="C961" s="110" t="s">
        <v>958</v>
      </c>
      <c r="D961" s="108" t="s">
        <v>4551</v>
      </c>
      <c r="E961" s="108" t="s">
        <v>854</v>
      </c>
      <c r="F961" s="108"/>
      <c r="G961" s="117" t="s">
        <v>46</v>
      </c>
      <c r="H961" s="117" t="s">
        <v>46</v>
      </c>
      <c r="I961" s="117" t="s">
        <v>46</v>
      </c>
      <c r="J961" s="117" t="s">
        <v>46</v>
      </c>
      <c r="K961" s="117">
        <v>75</v>
      </c>
      <c r="L961" s="108" t="s">
        <v>46</v>
      </c>
      <c r="M961" s="108" t="s">
        <v>46</v>
      </c>
      <c r="N961" s="108" t="s">
        <v>46</v>
      </c>
      <c r="O961" s="108" t="s">
        <v>46</v>
      </c>
      <c r="P961" s="108" t="s">
        <v>46</v>
      </c>
      <c r="Q961" s="108" t="s">
        <v>46</v>
      </c>
      <c r="R961" s="108" t="s">
        <v>46</v>
      </c>
      <c r="S961" s="108" t="s">
        <v>46</v>
      </c>
      <c r="T961" s="108" t="s">
        <v>46</v>
      </c>
      <c r="U961" s="108" t="s">
        <v>46</v>
      </c>
      <c r="V961" s="108" t="s">
        <v>46</v>
      </c>
      <c r="W961" s="108" t="s">
        <v>46</v>
      </c>
      <c r="X961" s="108" t="s">
        <v>46</v>
      </c>
      <c r="Y961" s="108" t="s">
        <v>46</v>
      </c>
      <c r="Z961" s="108" t="s">
        <v>46</v>
      </c>
      <c r="AA961" s="108" t="s">
        <v>46</v>
      </c>
      <c r="AB961" s="108" t="s">
        <v>46</v>
      </c>
      <c r="AC961" s="108" t="s">
        <v>46</v>
      </c>
      <c r="AD961" s="108" t="s">
        <v>46</v>
      </c>
      <c r="AE961" s="108" t="s">
        <v>46</v>
      </c>
      <c r="AF961" s="108" t="s">
        <v>46</v>
      </c>
      <c r="AG961" s="108" t="s">
        <v>46</v>
      </c>
    </row>
    <row r="962" spans="1:33">
      <c r="A962" s="108" t="s">
        <v>959</v>
      </c>
      <c r="B962" s="108">
        <v>2014</v>
      </c>
      <c r="C962" s="110" t="s">
        <v>960</v>
      </c>
      <c r="D962" s="108" t="s">
        <v>4551</v>
      </c>
      <c r="E962" s="108" t="s">
        <v>82</v>
      </c>
      <c r="F962" s="108"/>
      <c r="G962" s="117" t="s">
        <v>46</v>
      </c>
      <c r="H962" s="117" t="s">
        <v>46</v>
      </c>
      <c r="I962" s="117" t="s">
        <v>46</v>
      </c>
      <c r="J962" s="117" t="s">
        <v>46</v>
      </c>
      <c r="K962" s="117">
        <v>20</v>
      </c>
      <c r="L962" s="108">
        <v>61</v>
      </c>
      <c r="M962" s="108" t="s">
        <v>46</v>
      </c>
      <c r="N962" s="108" t="s">
        <v>46</v>
      </c>
      <c r="O962" s="108" t="s">
        <v>46</v>
      </c>
      <c r="P962" s="108" t="s">
        <v>46</v>
      </c>
      <c r="Q962" s="108" t="s">
        <v>46</v>
      </c>
      <c r="R962" s="108" t="s">
        <v>46</v>
      </c>
      <c r="S962" s="108" t="s">
        <v>46</v>
      </c>
      <c r="T962" s="108" t="s">
        <v>46</v>
      </c>
      <c r="U962" s="108" t="s">
        <v>46</v>
      </c>
      <c r="V962" s="108" t="s">
        <v>46</v>
      </c>
      <c r="W962" s="108" t="s">
        <v>46</v>
      </c>
      <c r="X962" s="108" t="s">
        <v>46</v>
      </c>
      <c r="Y962" s="108" t="s">
        <v>46</v>
      </c>
      <c r="Z962" s="108" t="s">
        <v>46</v>
      </c>
      <c r="AA962" s="108" t="s">
        <v>46</v>
      </c>
      <c r="AB962" s="108" t="s">
        <v>46</v>
      </c>
      <c r="AC962" s="108" t="s">
        <v>46</v>
      </c>
      <c r="AD962" s="108" t="s">
        <v>46</v>
      </c>
      <c r="AE962" s="108" t="s">
        <v>46</v>
      </c>
      <c r="AF962" s="108" t="s">
        <v>46</v>
      </c>
      <c r="AG962" s="108" t="s">
        <v>46</v>
      </c>
    </row>
    <row r="963" spans="1:33">
      <c r="A963" s="108" t="s">
        <v>448</v>
      </c>
      <c r="B963" s="108">
        <v>2013</v>
      </c>
      <c r="C963" s="110" t="s">
        <v>449</v>
      </c>
      <c r="D963" s="108" t="s">
        <v>4551</v>
      </c>
      <c r="E963" s="108" t="s">
        <v>854</v>
      </c>
      <c r="F963" s="108"/>
      <c r="G963" s="117" t="s">
        <v>46</v>
      </c>
      <c r="H963" s="117" t="s">
        <v>46</v>
      </c>
      <c r="I963" s="117" t="s">
        <v>46</v>
      </c>
      <c r="J963" s="117" t="s">
        <v>46</v>
      </c>
      <c r="K963" s="117" t="s">
        <v>961</v>
      </c>
      <c r="L963" s="108" t="s">
        <v>46</v>
      </c>
      <c r="M963" s="108" t="s">
        <v>46</v>
      </c>
      <c r="N963" s="108" t="s">
        <v>46</v>
      </c>
      <c r="O963" s="108" t="s">
        <v>46</v>
      </c>
      <c r="P963" s="108" t="s">
        <v>46</v>
      </c>
      <c r="Q963" s="108" t="s">
        <v>46</v>
      </c>
      <c r="R963" s="108" t="s">
        <v>46</v>
      </c>
      <c r="S963" s="108" t="s">
        <v>46</v>
      </c>
      <c r="T963" s="108" t="s">
        <v>46</v>
      </c>
      <c r="U963" s="108" t="s">
        <v>46</v>
      </c>
      <c r="V963" s="108" t="s">
        <v>46</v>
      </c>
      <c r="W963" s="108" t="s">
        <v>46</v>
      </c>
      <c r="X963" s="108" t="s">
        <v>46</v>
      </c>
      <c r="Y963" s="108" t="s">
        <v>46</v>
      </c>
      <c r="Z963" s="108" t="s">
        <v>46</v>
      </c>
      <c r="AA963" s="108" t="s">
        <v>46</v>
      </c>
      <c r="AB963" s="108" t="s">
        <v>46</v>
      </c>
      <c r="AC963" s="108" t="s">
        <v>46</v>
      </c>
      <c r="AD963" s="108" t="s">
        <v>46</v>
      </c>
      <c r="AE963" s="108" t="s">
        <v>46</v>
      </c>
      <c r="AF963" s="108" t="s">
        <v>46</v>
      </c>
      <c r="AG963" s="108" t="s">
        <v>46</v>
      </c>
    </row>
    <row r="964" spans="1:33">
      <c r="A964" s="108" t="s">
        <v>962</v>
      </c>
      <c r="B964" s="108">
        <v>2014</v>
      </c>
      <c r="C964" s="110" t="s">
        <v>963</v>
      </c>
      <c r="D964" s="108" t="s">
        <v>4551</v>
      </c>
      <c r="E964" s="108" t="s">
        <v>82</v>
      </c>
      <c r="F964" s="108"/>
      <c r="G964" s="117" t="s">
        <v>46</v>
      </c>
      <c r="H964" s="117" t="s">
        <v>964</v>
      </c>
      <c r="I964" s="117" t="s">
        <v>965</v>
      </c>
      <c r="J964" s="118">
        <v>3252055</v>
      </c>
      <c r="K964" s="117">
        <v>20</v>
      </c>
      <c r="L964" s="108">
        <v>60</v>
      </c>
      <c r="M964" s="108" t="s">
        <v>46</v>
      </c>
      <c r="N964" s="108" t="s">
        <v>46</v>
      </c>
      <c r="O964" s="108" t="s">
        <v>46</v>
      </c>
      <c r="P964" s="108" t="s">
        <v>46</v>
      </c>
      <c r="Q964" s="108" t="s">
        <v>46</v>
      </c>
      <c r="R964" s="108" t="s">
        <v>46</v>
      </c>
      <c r="S964" s="108" t="s">
        <v>46</v>
      </c>
      <c r="T964" s="108" t="s">
        <v>46</v>
      </c>
      <c r="U964" s="108" t="s">
        <v>46</v>
      </c>
      <c r="V964" s="108" t="s">
        <v>46</v>
      </c>
      <c r="W964" s="108" t="s">
        <v>46</v>
      </c>
      <c r="X964" s="108" t="s">
        <v>46</v>
      </c>
      <c r="Y964" s="108" t="s">
        <v>46</v>
      </c>
      <c r="Z964" s="108" t="s">
        <v>46</v>
      </c>
      <c r="AA964" s="108" t="s">
        <v>46</v>
      </c>
      <c r="AB964" s="108" t="s">
        <v>46</v>
      </c>
      <c r="AC964" s="108" t="s">
        <v>46</v>
      </c>
      <c r="AD964" s="108" t="s">
        <v>46</v>
      </c>
      <c r="AE964" s="108" t="s">
        <v>46</v>
      </c>
      <c r="AF964" s="108" t="s">
        <v>46</v>
      </c>
      <c r="AG964" s="108" t="s">
        <v>46</v>
      </c>
    </row>
    <row r="965" spans="1:33">
      <c r="A965" s="108" t="s">
        <v>962</v>
      </c>
      <c r="B965" s="108">
        <v>2014</v>
      </c>
      <c r="C965" s="110" t="s">
        <v>963</v>
      </c>
      <c r="D965" s="108" t="s">
        <v>4551</v>
      </c>
      <c r="E965" s="108" t="s">
        <v>82</v>
      </c>
      <c r="F965" s="108"/>
      <c r="G965" s="117" t="s">
        <v>46</v>
      </c>
      <c r="H965" s="117" t="s">
        <v>966</v>
      </c>
      <c r="I965" s="117" t="s">
        <v>967</v>
      </c>
      <c r="J965" s="118">
        <v>6328767</v>
      </c>
      <c r="K965" s="117" t="s">
        <v>46</v>
      </c>
      <c r="L965" s="108" t="s">
        <v>46</v>
      </c>
      <c r="M965" s="108" t="s">
        <v>46</v>
      </c>
      <c r="N965" s="108" t="s">
        <v>46</v>
      </c>
      <c r="O965" s="108" t="s">
        <v>46</v>
      </c>
      <c r="P965" s="108" t="s">
        <v>46</v>
      </c>
      <c r="Q965" s="108" t="s">
        <v>46</v>
      </c>
      <c r="R965" s="108" t="s">
        <v>46</v>
      </c>
      <c r="S965" s="108" t="s">
        <v>46</v>
      </c>
      <c r="T965" s="108" t="s">
        <v>46</v>
      </c>
      <c r="U965" s="108" t="s">
        <v>46</v>
      </c>
      <c r="V965" s="108" t="s">
        <v>46</v>
      </c>
      <c r="W965" s="108" t="s">
        <v>46</v>
      </c>
      <c r="X965" s="108" t="s">
        <v>46</v>
      </c>
      <c r="Y965" s="108" t="s">
        <v>46</v>
      </c>
      <c r="Z965" s="108" t="s">
        <v>46</v>
      </c>
      <c r="AA965" s="108" t="s">
        <v>46</v>
      </c>
      <c r="AB965" s="108" t="s">
        <v>46</v>
      </c>
      <c r="AC965" s="108" t="s">
        <v>46</v>
      </c>
      <c r="AD965" s="108" t="s">
        <v>46</v>
      </c>
      <c r="AE965" s="108" t="s">
        <v>46</v>
      </c>
      <c r="AF965" s="108" t="s">
        <v>46</v>
      </c>
      <c r="AG965" s="108" t="s">
        <v>46</v>
      </c>
    </row>
    <row r="966" spans="1:33">
      <c r="A966" s="108" t="s">
        <v>962</v>
      </c>
      <c r="B966" s="108">
        <v>2014</v>
      </c>
      <c r="C966" s="110" t="s">
        <v>963</v>
      </c>
      <c r="D966" s="108" t="s">
        <v>4551</v>
      </c>
      <c r="E966" s="108" t="s">
        <v>82</v>
      </c>
      <c r="F966" s="108"/>
      <c r="G966" s="117" t="s">
        <v>46</v>
      </c>
      <c r="H966" s="117" t="s">
        <v>968</v>
      </c>
      <c r="I966" s="117" t="s">
        <v>969</v>
      </c>
      <c r="J966" s="118">
        <v>509589</v>
      </c>
      <c r="K966" s="117" t="s">
        <v>46</v>
      </c>
      <c r="L966" s="108" t="s">
        <v>46</v>
      </c>
      <c r="M966" s="108" t="s">
        <v>46</v>
      </c>
      <c r="N966" s="108" t="s">
        <v>46</v>
      </c>
      <c r="O966" s="108" t="s">
        <v>46</v>
      </c>
      <c r="P966" s="108" t="s">
        <v>46</v>
      </c>
      <c r="Q966" s="108" t="s">
        <v>46</v>
      </c>
      <c r="R966" s="108" t="s">
        <v>46</v>
      </c>
      <c r="S966" s="108" t="s">
        <v>46</v>
      </c>
      <c r="T966" s="108" t="s">
        <v>46</v>
      </c>
      <c r="U966" s="108" t="s">
        <v>46</v>
      </c>
      <c r="V966" s="108" t="s">
        <v>46</v>
      </c>
      <c r="W966" s="108" t="s">
        <v>46</v>
      </c>
      <c r="X966" s="108" t="s">
        <v>46</v>
      </c>
      <c r="Y966" s="108" t="s">
        <v>46</v>
      </c>
      <c r="Z966" s="108" t="s">
        <v>46</v>
      </c>
      <c r="AA966" s="108" t="s">
        <v>46</v>
      </c>
      <c r="AB966" s="108" t="s">
        <v>46</v>
      </c>
      <c r="AC966" s="108" t="s">
        <v>46</v>
      </c>
      <c r="AD966" s="108" t="s">
        <v>46</v>
      </c>
      <c r="AE966" s="108" t="s">
        <v>46</v>
      </c>
      <c r="AF966" s="108" t="s">
        <v>46</v>
      </c>
      <c r="AG966" s="108" t="s">
        <v>46</v>
      </c>
    </row>
    <row r="967" spans="1:33">
      <c r="A967" s="108" t="s">
        <v>962</v>
      </c>
      <c r="B967" s="108">
        <v>2014</v>
      </c>
      <c r="C967" s="110" t="s">
        <v>963</v>
      </c>
      <c r="D967" s="108" t="s">
        <v>4551</v>
      </c>
      <c r="E967" s="108" t="s">
        <v>82</v>
      </c>
      <c r="F967" s="108"/>
      <c r="G967" s="117" t="s">
        <v>46</v>
      </c>
      <c r="H967" s="117" t="s">
        <v>970</v>
      </c>
      <c r="I967" s="117" t="s">
        <v>965</v>
      </c>
      <c r="J967" s="118">
        <v>3252055</v>
      </c>
      <c r="K967" s="117" t="s">
        <v>46</v>
      </c>
      <c r="L967" s="108" t="s">
        <v>46</v>
      </c>
      <c r="M967" s="108" t="s">
        <v>46</v>
      </c>
      <c r="N967" s="108" t="s">
        <v>46</v>
      </c>
      <c r="O967" s="108" t="s">
        <v>46</v>
      </c>
      <c r="P967" s="108" t="s">
        <v>46</v>
      </c>
      <c r="Q967" s="108" t="s">
        <v>46</v>
      </c>
      <c r="R967" s="108" t="s">
        <v>46</v>
      </c>
      <c r="S967" s="108" t="s">
        <v>46</v>
      </c>
      <c r="T967" s="108" t="s">
        <v>46</v>
      </c>
      <c r="U967" s="108" t="s">
        <v>46</v>
      </c>
      <c r="V967" s="108" t="s">
        <v>46</v>
      </c>
      <c r="W967" s="108" t="s">
        <v>46</v>
      </c>
      <c r="X967" s="108" t="s">
        <v>46</v>
      </c>
      <c r="Y967" s="108" t="s">
        <v>46</v>
      </c>
      <c r="Z967" s="108" t="s">
        <v>46</v>
      </c>
      <c r="AA967" s="108" t="s">
        <v>46</v>
      </c>
      <c r="AB967" s="108" t="s">
        <v>46</v>
      </c>
      <c r="AC967" s="108" t="s">
        <v>46</v>
      </c>
      <c r="AD967" s="108" t="s">
        <v>46</v>
      </c>
      <c r="AE967" s="108" t="s">
        <v>46</v>
      </c>
      <c r="AF967" s="108" t="s">
        <v>46</v>
      </c>
      <c r="AG967" s="108" t="s">
        <v>46</v>
      </c>
    </row>
    <row r="968" spans="1:33">
      <c r="A968" s="108" t="s">
        <v>962</v>
      </c>
      <c r="B968" s="108">
        <v>2014</v>
      </c>
      <c r="C968" s="110" t="s">
        <v>963</v>
      </c>
      <c r="D968" s="108" t="s">
        <v>4551</v>
      </c>
      <c r="E968" s="108" t="s">
        <v>82</v>
      </c>
      <c r="F968" s="108"/>
      <c r="G968" s="117" t="s">
        <v>46</v>
      </c>
      <c r="H968" s="117" t="s">
        <v>971</v>
      </c>
      <c r="I968" s="117" t="s">
        <v>972</v>
      </c>
      <c r="J968" s="118">
        <v>9561644</v>
      </c>
      <c r="K968" s="117" t="s">
        <v>46</v>
      </c>
      <c r="L968" s="108" t="s">
        <v>46</v>
      </c>
      <c r="M968" s="108" t="s">
        <v>46</v>
      </c>
      <c r="N968" s="108" t="s">
        <v>46</v>
      </c>
      <c r="O968" s="108" t="s">
        <v>46</v>
      </c>
      <c r="P968" s="108" t="s">
        <v>46</v>
      </c>
      <c r="Q968" s="108" t="s">
        <v>46</v>
      </c>
      <c r="R968" s="108" t="s">
        <v>46</v>
      </c>
      <c r="S968" s="108" t="s">
        <v>46</v>
      </c>
      <c r="T968" s="108" t="s">
        <v>46</v>
      </c>
      <c r="U968" s="108" t="s">
        <v>46</v>
      </c>
      <c r="V968" s="108" t="s">
        <v>46</v>
      </c>
      <c r="W968" s="108" t="s">
        <v>46</v>
      </c>
      <c r="X968" s="108" t="s">
        <v>46</v>
      </c>
      <c r="Y968" s="108" t="s">
        <v>46</v>
      </c>
      <c r="Z968" s="108" t="s">
        <v>46</v>
      </c>
      <c r="AA968" s="108" t="s">
        <v>46</v>
      </c>
      <c r="AB968" s="108" t="s">
        <v>46</v>
      </c>
      <c r="AC968" s="108" t="s">
        <v>46</v>
      </c>
      <c r="AD968" s="108" t="s">
        <v>46</v>
      </c>
      <c r="AE968" s="108" t="s">
        <v>46</v>
      </c>
      <c r="AF968" s="108" t="s">
        <v>46</v>
      </c>
      <c r="AG968" s="108" t="s">
        <v>46</v>
      </c>
    </row>
    <row r="969" spans="1:33">
      <c r="A969" s="108" t="s">
        <v>962</v>
      </c>
      <c r="B969" s="108">
        <v>2014</v>
      </c>
      <c r="C969" s="110" t="s">
        <v>963</v>
      </c>
      <c r="D969" s="108" t="s">
        <v>4551</v>
      </c>
      <c r="E969" s="108" t="s">
        <v>82</v>
      </c>
      <c r="F969" s="108"/>
      <c r="G969" s="117" t="s">
        <v>46</v>
      </c>
      <c r="H969" s="117" t="s">
        <v>973</v>
      </c>
      <c r="I969" s="117" t="s">
        <v>974</v>
      </c>
      <c r="J969" s="118">
        <v>1780822</v>
      </c>
      <c r="K969" s="117" t="s">
        <v>46</v>
      </c>
      <c r="L969" s="108" t="s">
        <v>46</v>
      </c>
      <c r="M969" s="108" t="s">
        <v>46</v>
      </c>
      <c r="N969" s="108" t="s">
        <v>46</v>
      </c>
      <c r="O969" s="108" t="s">
        <v>46</v>
      </c>
      <c r="P969" s="108" t="s">
        <v>46</v>
      </c>
      <c r="Q969" s="108" t="s">
        <v>46</v>
      </c>
      <c r="R969" s="108" t="s">
        <v>46</v>
      </c>
      <c r="S969" s="108" t="s">
        <v>46</v>
      </c>
      <c r="T969" s="108" t="s">
        <v>46</v>
      </c>
      <c r="U969" s="108" t="s">
        <v>46</v>
      </c>
      <c r="V969" s="108" t="s">
        <v>46</v>
      </c>
      <c r="W969" s="108" t="s">
        <v>46</v>
      </c>
      <c r="X969" s="108" t="s">
        <v>46</v>
      </c>
      <c r="Y969" s="108" t="s">
        <v>46</v>
      </c>
      <c r="Z969" s="108" t="s">
        <v>46</v>
      </c>
      <c r="AA969" s="108" t="s">
        <v>46</v>
      </c>
      <c r="AB969" s="108" t="s">
        <v>46</v>
      </c>
      <c r="AC969" s="108" t="s">
        <v>46</v>
      </c>
      <c r="AD969" s="108" t="s">
        <v>46</v>
      </c>
      <c r="AE969" s="108" t="s">
        <v>46</v>
      </c>
      <c r="AF969" s="108" t="s">
        <v>46</v>
      </c>
      <c r="AG969" s="108" t="s">
        <v>46</v>
      </c>
    </row>
    <row r="970" spans="1:33">
      <c r="A970" s="108" t="s">
        <v>962</v>
      </c>
      <c r="B970" s="108">
        <v>2014</v>
      </c>
      <c r="C970" s="110" t="s">
        <v>963</v>
      </c>
      <c r="D970" s="108" t="s">
        <v>4551</v>
      </c>
      <c r="E970" s="108" t="s">
        <v>82</v>
      </c>
      <c r="F970" s="108"/>
      <c r="G970" s="117" t="s">
        <v>46</v>
      </c>
      <c r="H970" s="117" t="s">
        <v>975</v>
      </c>
      <c r="I970" s="117" t="s">
        <v>976</v>
      </c>
      <c r="J970" s="118">
        <v>8630137</v>
      </c>
      <c r="K970" s="117" t="s">
        <v>46</v>
      </c>
      <c r="L970" s="108" t="s">
        <v>46</v>
      </c>
      <c r="M970" s="108" t="s">
        <v>46</v>
      </c>
      <c r="N970" s="108" t="s">
        <v>46</v>
      </c>
      <c r="O970" s="108" t="s">
        <v>46</v>
      </c>
      <c r="P970" s="108" t="s">
        <v>46</v>
      </c>
      <c r="Q970" s="108" t="s">
        <v>46</v>
      </c>
      <c r="R970" s="108" t="s">
        <v>46</v>
      </c>
      <c r="S970" s="108" t="s">
        <v>46</v>
      </c>
      <c r="T970" s="108" t="s">
        <v>46</v>
      </c>
      <c r="U970" s="108" t="s">
        <v>46</v>
      </c>
      <c r="V970" s="108" t="s">
        <v>46</v>
      </c>
      <c r="W970" s="108" t="s">
        <v>46</v>
      </c>
      <c r="X970" s="108" t="s">
        <v>46</v>
      </c>
      <c r="Y970" s="108" t="s">
        <v>46</v>
      </c>
      <c r="Z970" s="108" t="s">
        <v>46</v>
      </c>
      <c r="AA970" s="108" t="s">
        <v>46</v>
      </c>
      <c r="AB970" s="108" t="s">
        <v>46</v>
      </c>
      <c r="AC970" s="108" t="s">
        <v>46</v>
      </c>
      <c r="AD970" s="108" t="s">
        <v>46</v>
      </c>
      <c r="AE970" s="108" t="s">
        <v>46</v>
      </c>
      <c r="AF970" s="108" t="s">
        <v>46</v>
      </c>
      <c r="AG970" s="108" t="s">
        <v>46</v>
      </c>
    </row>
    <row r="971" spans="1:33">
      <c r="A971" s="108" t="s">
        <v>962</v>
      </c>
      <c r="B971" s="108">
        <v>2014</v>
      </c>
      <c r="C971" s="110" t="s">
        <v>963</v>
      </c>
      <c r="D971" s="108" t="s">
        <v>4551</v>
      </c>
      <c r="E971" s="108" t="s">
        <v>82</v>
      </c>
      <c r="F971" s="108"/>
      <c r="G971" s="117" t="s">
        <v>46</v>
      </c>
      <c r="H971" s="117" t="s">
        <v>977</v>
      </c>
      <c r="I971" s="117" t="s">
        <v>978</v>
      </c>
      <c r="J971" s="118">
        <v>8191781</v>
      </c>
      <c r="K971" s="117" t="s">
        <v>46</v>
      </c>
      <c r="L971" s="108" t="s">
        <v>46</v>
      </c>
      <c r="M971" s="108" t="s">
        <v>46</v>
      </c>
      <c r="N971" s="108" t="s">
        <v>46</v>
      </c>
      <c r="O971" s="108" t="s">
        <v>46</v>
      </c>
      <c r="P971" s="108" t="s">
        <v>46</v>
      </c>
      <c r="Q971" s="108" t="s">
        <v>46</v>
      </c>
      <c r="R971" s="108" t="s">
        <v>46</v>
      </c>
      <c r="S971" s="108" t="s">
        <v>46</v>
      </c>
      <c r="T971" s="108" t="s">
        <v>46</v>
      </c>
      <c r="U971" s="108" t="s">
        <v>46</v>
      </c>
      <c r="V971" s="108" t="s">
        <v>46</v>
      </c>
      <c r="W971" s="108" t="s">
        <v>46</v>
      </c>
      <c r="X971" s="108" t="s">
        <v>46</v>
      </c>
      <c r="Y971" s="108" t="s">
        <v>46</v>
      </c>
      <c r="Z971" s="108" t="s">
        <v>46</v>
      </c>
      <c r="AA971" s="108" t="s">
        <v>46</v>
      </c>
      <c r="AB971" s="108" t="s">
        <v>46</v>
      </c>
      <c r="AC971" s="108" t="s">
        <v>46</v>
      </c>
      <c r="AD971" s="108" t="s">
        <v>46</v>
      </c>
      <c r="AE971" s="108" t="s">
        <v>46</v>
      </c>
      <c r="AF971" s="108" t="s">
        <v>46</v>
      </c>
      <c r="AG971" s="108" t="s">
        <v>46</v>
      </c>
    </row>
    <row r="972" spans="1:33">
      <c r="A972" s="108" t="s">
        <v>962</v>
      </c>
      <c r="B972" s="108">
        <v>2014</v>
      </c>
      <c r="C972" s="110" t="s">
        <v>963</v>
      </c>
      <c r="D972" s="108" t="s">
        <v>4551</v>
      </c>
      <c r="E972" s="108" t="s">
        <v>82</v>
      </c>
      <c r="F972" s="108"/>
      <c r="G972" s="117" t="s">
        <v>46</v>
      </c>
      <c r="H972" s="117" t="s">
        <v>979</v>
      </c>
      <c r="I972" s="117" t="s">
        <v>980</v>
      </c>
      <c r="J972" s="118">
        <v>3287671</v>
      </c>
      <c r="K972" s="117" t="s">
        <v>46</v>
      </c>
      <c r="L972" s="108" t="s">
        <v>46</v>
      </c>
      <c r="M972" s="108" t="s">
        <v>46</v>
      </c>
      <c r="N972" s="108" t="s">
        <v>46</v>
      </c>
      <c r="O972" s="108" t="s">
        <v>46</v>
      </c>
      <c r="P972" s="108" t="s">
        <v>46</v>
      </c>
      <c r="Q972" s="108" t="s">
        <v>46</v>
      </c>
      <c r="R972" s="108" t="s">
        <v>46</v>
      </c>
      <c r="S972" s="108" t="s">
        <v>46</v>
      </c>
      <c r="T972" s="108" t="s">
        <v>46</v>
      </c>
      <c r="U972" s="108" t="s">
        <v>46</v>
      </c>
      <c r="V972" s="108" t="s">
        <v>46</v>
      </c>
      <c r="W972" s="108" t="s">
        <v>46</v>
      </c>
      <c r="X972" s="108" t="s">
        <v>46</v>
      </c>
      <c r="Y972" s="108" t="s">
        <v>46</v>
      </c>
      <c r="Z972" s="108" t="s">
        <v>46</v>
      </c>
      <c r="AA972" s="108" t="s">
        <v>46</v>
      </c>
      <c r="AB972" s="108" t="s">
        <v>46</v>
      </c>
      <c r="AC972" s="108" t="s">
        <v>46</v>
      </c>
      <c r="AD972" s="108" t="s">
        <v>46</v>
      </c>
      <c r="AE972" s="108" t="s">
        <v>46</v>
      </c>
      <c r="AF972" s="108" t="s">
        <v>46</v>
      </c>
      <c r="AG972" s="108" t="s">
        <v>46</v>
      </c>
    </row>
    <row r="973" spans="1:33">
      <c r="A973" s="108" t="s">
        <v>962</v>
      </c>
      <c r="B973" s="108">
        <v>2014</v>
      </c>
      <c r="C973" s="110" t="s">
        <v>963</v>
      </c>
      <c r="D973" s="108" t="s">
        <v>4551</v>
      </c>
      <c r="E973" s="108" t="s">
        <v>82</v>
      </c>
      <c r="F973" s="108"/>
      <c r="G973" s="117" t="s">
        <v>46</v>
      </c>
      <c r="H973" s="117" t="s">
        <v>981</v>
      </c>
      <c r="I973" s="117" t="s">
        <v>982</v>
      </c>
      <c r="J973" s="118">
        <v>1049315</v>
      </c>
      <c r="K973" s="117" t="s">
        <v>46</v>
      </c>
      <c r="L973" s="108" t="s">
        <v>46</v>
      </c>
      <c r="M973" s="108" t="s">
        <v>46</v>
      </c>
      <c r="N973" s="108" t="s">
        <v>46</v>
      </c>
      <c r="O973" s="108" t="s">
        <v>46</v>
      </c>
      <c r="P973" s="108" t="s">
        <v>46</v>
      </c>
      <c r="Q973" s="108" t="s">
        <v>46</v>
      </c>
      <c r="R973" s="108" t="s">
        <v>46</v>
      </c>
      <c r="S973" s="108" t="s">
        <v>46</v>
      </c>
      <c r="T973" s="108" t="s">
        <v>46</v>
      </c>
      <c r="U973" s="108" t="s">
        <v>46</v>
      </c>
      <c r="V973" s="108" t="s">
        <v>46</v>
      </c>
      <c r="W973" s="108" t="s">
        <v>46</v>
      </c>
      <c r="X973" s="108" t="s">
        <v>46</v>
      </c>
      <c r="Y973" s="108" t="s">
        <v>46</v>
      </c>
      <c r="Z973" s="108" t="s">
        <v>46</v>
      </c>
      <c r="AA973" s="108" t="s">
        <v>46</v>
      </c>
      <c r="AB973" s="108" t="s">
        <v>46</v>
      </c>
      <c r="AC973" s="108" t="s">
        <v>46</v>
      </c>
      <c r="AD973" s="108" t="s">
        <v>46</v>
      </c>
      <c r="AE973" s="108" t="s">
        <v>46</v>
      </c>
      <c r="AF973" s="108" t="s">
        <v>46</v>
      </c>
      <c r="AG973" s="108" t="s">
        <v>46</v>
      </c>
    </row>
    <row r="974" spans="1:33">
      <c r="A974" s="108" t="s">
        <v>962</v>
      </c>
      <c r="B974" s="108">
        <v>2014</v>
      </c>
      <c r="C974" s="110" t="s">
        <v>963</v>
      </c>
      <c r="D974" s="108" t="s">
        <v>4551</v>
      </c>
      <c r="E974" s="108" t="s">
        <v>82</v>
      </c>
      <c r="F974" s="108"/>
      <c r="G974" s="117" t="s">
        <v>46</v>
      </c>
      <c r="H974" s="117" t="s">
        <v>983</v>
      </c>
      <c r="I974" s="117" t="s">
        <v>984</v>
      </c>
      <c r="J974" s="118">
        <v>1564384</v>
      </c>
      <c r="K974" s="117" t="s">
        <v>46</v>
      </c>
      <c r="L974" s="108" t="s">
        <v>46</v>
      </c>
      <c r="M974" s="108" t="s">
        <v>46</v>
      </c>
      <c r="N974" s="108" t="s">
        <v>46</v>
      </c>
      <c r="O974" s="108" t="s">
        <v>46</v>
      </c>
      <c r="P974" s="108" t="s">
        <v>83</v>
      </c>
      <c r="Q974" s="108" t="s">
        <v>46</v>
      </c>
      <c r="R974" s="108" t="s">
        <v>46</v>
      </c>
      <c r="S974" s="108" t="s">
        <v>46</v>
      </c>
      <c r="T974" s="108" t="s">
        <v>46</v>
      </c>
      <c r="U974" s="108" t="s">
        <v>46</v>
      </c>
      <c r="V974" s="108" t="s">
        <v>46</v>
      </c>
      <c r="W974" s="108" t="s">
        <v>46</v>
      </c>
      <c r="X974" s="108" t="s">
        <v>46</v>
      </c>
      <c r="Y974" s="108" t="s">
        <v>46</v>
      </c>
      <c r="Z974" s="108" t="s">
        <v>46</v>
      </c>
      <c r="AA974" s="108" t="s">
        <v>46</v>
      </c>
      <c r="AB974" s="108" t="s">
        <v>46</v>
      </c>
      <c r="AC974" s="108" t="s">
        <v>46</v>
      </c>
      <c r="AD974" s="108" t="s">
        <v>46</v>
      </c>
      <c r="AE974" s="108" t="s">
        <v>46</v>
      </c>
      <c r="AF974" s="108" t="s">
        <v>46</v>
      </c>
      <c r="AG974" s="108" t="s">
        <v>83</v>
      </c>
    </row>
    <row r="975" spans="1:33">
      <c r="A975" s="108" t="s">
        <v>962</v>
      </c>
      <c r="B975" s="108">
        <v>2014</v>
      </c>
      <c r="C975" s="110" t="s">
        <v>963</v>
      </c>
      <c r="D975" s="108" t="s">
        <v>4551</v>
      </c>
      <c r="E975" s="108" t="s">
        <v>82</v>
      </c>
      <c r="F975" s="108"/>
      <c r="G975" s="117" t="s">
        <v>46</v>
      </c>
      <c r="H975" s="117" t="s">
        <v>985</v>
      </c>
      <c r="I975" s="117" t="s">
        <v>986</v>
      </c>
      <c r="J975" s="118">
        <v>2271233</v>
      </c>
      <c r="K975" s="117" t="s">
        <v>46</v>
      </c>
      <c r="L975" s="108" t="s">
        <v>46</v>
      </c>
      <c r="M975" s="108" t="s">
        <v>46</v>
      </c>
      <c r="N975" s="108" t="s">
        <v>46</v>
      </c>
      <c r="O975" s="108" t="s">
        <v>46</v>
      </c>
      <c r="P975" s="108" t="s">
        <v>46</v>
      </c>
      <c r="Q975" s="108" t="s">
        <v>46</v>
      </c>
      <c r="R975" s="108" t="s">
        <v>46</v>
      </c>
      <c r="S975" s="108" t="s">
        <v>46</v>
      </c>
      <c r="T975" s="108" t="s">
        <v>46</v>
      </c>
      <c r="U975" s="108" t="s">
        <v>46</v>
      </c>
      <c r="V975" s="108" t="s">
        <v>46</v>
      </c>
      <c r="W975" s="108" t="s">
        <v>46</v>
      </c>
      <c r="X975" s="108" t="s">
        <v>46</v>
      </c>
      <c r="Y975" s="108" t="s">
        <v>46</v>
      </c>
      <c r="Z975" s="108" t="s">
        <v>46</v>
      </c>
      <c r="AA975" s="108" t="s">
        <v>46</v>
      </c>
      <c r="AB975" s="108" t="s">
        <v>46</v>
      </c>
      <c r="AC975" s="108" t="s">
        <v>46</v>
      </c>
      <c r="AD975" s="108" t="s">
        <v>46</v>
      </c>
      <c r="AE975" s="108" t="s">
        <v>46</v>
      </c>
      <c r="AF975" s="108" t="s">
        <v>46</v>
      </c>
      <c r="AG975" s="108" t="s">
        <v>46</v>
      </c>
    </row>
    <row r="976" spans="1:33">
      <c r="A976" s="108" t="s">
        <v>962</v>
      </c>
      <c r="B976" s="108">
        <v>2014</v>
      </c>
      <c r="C976" s="110" t="s">
        <v>963</v>
      </c>
      <c r="D976" s="108" t="s">
        <v>4551</v>
      </c>
      <c r="E976" s="108" t="s">
        <v>82</v>
      </c>
      <c r="F976" s="108"/>
      <c r="G976" s="117" t="s">
        <v>46</v>
      </c>
      <c r="H976" s="117" t="s">
        <v>987</v>
      </c>
      <c r="I976" s="117" t="s">
        <v>988</v>
      </c>
      <c r="J976" s="118">
        <v>4383562</v>
      </c>
      <c r="K976" s="117" t="s">
        <v>46</v>
      </c>
      <c r="L976" s="108" t="s">
        <v>46</v>
      </c>
      <c r="M976" s="108" t="s">
        <v>46</v>
      </c>
      <c r="N976" s="108" t="s">
        <v>46</v>
      </c>
      <c r="O976" s="108" t="s">
        <v>46</v>
      </c>
      <c r="P976" s="108" t="s">
        <v>46</v>
      </c>
      <c r="Q976" s="108" t="s">
        <v>46</v>
      </c>
      <c r="R976" s="108" t="s">
        <v>46</v>
      </c>
      <c r="S976" s="108" t="s">
        <v>46</v>
      </c>
      <c r="T976" s="108" t="s">
        <v>46</v>
      </c>
      <c r="U976" s="108" t="s">
        <v>46</v>
      </c>
      <c r="V976" s="108" t="s">
        <v>46</v>
      </c>
      <c r="W976" s="108" t="s">
        <v>46</v>
      </c>
      <c r="X976" s="108" t="s">
        <v>46</v>
      </c>
      <c r="Y976" s="108" t="s">
        <v>46</v>
      </c>
      <c r="Z976" s="108" t="s">
        <v>46</v>
      </c>
      <c r="AA976" s="108" t="s">
        <v>46</v>
      </c>
      <c r="AB976" s="108" t="s">
        <v>46</v>
      </c>
      <c r="AC976" s="108" t="s">
        <v>46</v>
      </c>
      <c r="AD976" s="108" t="s">
        <v>46</v>
      </c>
      <c r="AE976" s="108" t="s">
        <v>46</v>
      </c>
      <c r="AF976" s="108" t="s">
        <v>46</v>
      </c>
      <c r="AG976" s="108" t="s">
        <v>46</v>
      </c>
    </row>
    <row r="977" spans="1:42">
      <c r="A977" s="108" t="s">
        <v>962</v>
      </c>
      <c r="B977" s="108">
        <v>2014</v>
      </c>
      <c r="C977" s="110" t="s">
        <v>963</v>
      </c>
      <c r="D977" s="108" t="s">
        <v>4551</v>
      </c>
      <c r="E977" s="108" t="s">
        <v>82</v>
      </c>
      <c r="F977" s="108"/>
      <c r="G977" s="117" t="s">
        <v>46</v>
      </c>
      <c r="H977" s="117" t="s">
        <v>989</v>
      </c>
      <c r="I977" s="117" t="s">
        <v>990</v>
      </c>
      <c r="J977" s="118">
        <v>8054795</v>
      </c>
      <c r="K977" s="117" t="s">
        <v>46</v>
      </c>
      <c r="L977" s="108" t="s">
        <v>46</v>
      </c>
      <c r="M977" s="108" t="s">
        <v>46</v>
      </c>
      <c r="N977" s="108" t="s">
        <v>46</v>
      </c>
      <c r="O977" s="108" t="s">
        <v>46</v>
      </c>
      <c r="P977" s="108" t="s">
        <v>46</v>
      </c>
      <c r="Q977" s="108" t="s">
        <v>46</v>
      </c>
      <c r="R977" s="108" t="s">
        <v>46</v>
      </c>
      <c r="S977" s="108" t="s">
        <v>46</v>
      </c>
      <c r="T977" s="108" t="s">
        <v>46</v>
      </c>
      <c r="U977" s="108" t="s">
        <v>46</v>
      </c>
      <c r="V977" s="108" t="s">
        <v>46</v>
      </c>
      <c r="W977" s="108" t="s">
        <v>46</v>
      </c>
      <c r="X977" s="108" t="s">
        <v>46</v>
      </c>
      <c r="Y977" s="108" t="s">
        <v>46</v>
      </c>
      <c r="Z977" s="108" t="s">
        <v>46</v>
      </c>
      <c r="AA977" s="108" t="s">
        <v>46</v>
      </c>
      <c r="AB977" s="108" t="s">
        <v>46</v>
      </c>
      <c r="AC977" s="108" t="s">
        <v>46</v>
      </c>
      <c r="AD977" s="108" t="s">
        <v>46</v>
      </c>
      <c r="AE977" s="108" t="s">
        <v>46</v>
      </c>
      <c r="AF977" s="108" t="s">
        <v>46</v>
      </c>
      <c r="AG977" s="108" t="s">
        <v>46</v>
      </c>
    </row>
    <row r="978" spans="1:42">
      <c r="A978" s="108" t="s">
        <v>962</v>
      </c>
      <c r="B978" s="108">
        <v>2014</v>
      </c>
      <c r="C978" s="110" t="s">
        <v>963</v>
      </c>
      <c r="D978" s="108" t="s">
        <v>4551</v>
      </c>
      <c r="E978" s="108" t="s">
        <v>82</v>
      </c>
      <c r="F978" s="108"/>
      <c r="G978" s="117" t="s">
        <v>46</v>
      </c>
      <c r="H978" s="117" t="s">
        <v>991</v>
      </c>
      <c r="I978" s="117" t="s">
        <v>992</v>
      </c>
      <c r="J978" s="118">
        <v>9643836</v>
      </c>
      <c r="K978" s="117" t="s">
        <v>46</v>
      </c>
      <c r="L978" s="108" t="s">
        <v>46</v>
      </c>
      <c r="M978" s="108" t="s">
        <v>46</v>
      </c>
      <c r="N978" s="108" t="s">
        <v>46</v>
      </c>
      <c r="O978" s="108" t="s">
        <v>46</v>
      </c>
      <c r="P978" s="108" t="s">
        <v>46</v>
      </c>
      <c r="Q978" s="108" t="s">
        <v>46</v>
      </c>
      <c r="R978" s="108" t="s">
        <v>46</v>
      </c>
      <c r="S978" s="108" t="s">
        <v>46</v>
      </c>
      <c r="T978" s="108" t="s">
        <v>46</v>
      </c>
      <c r="U978" s="108" t="s">
        <v>46</v>
      </c>
      <c r="V978" s="108" t="s">
        <v>46</v>
      </c>
      <c r="W978" s="108" t="s">
        <v>46</v>
      </c>
      <c r="X978" s="108" t="s">
        <v>46</v>
      </c>
      <c r="Y978" s="108" t="s">
        <v>46</v>
      </c>
      <c r="Z978" s="108" t="s">
        <v>46</v>
      </c>
      <c r="AA978" s="108" t="s">
        <v>46</v>
      </c>
      <c r="AB978" s="108" t="s">
        <v>46</v>
      </c>
      <c r="AC978" s="108" t="s">
        <v>46</v>
      </c>
      <c r="AD978" s="108" t="s">
        <v>46</v>
      </c>
      <c r="AE978" s="108" t="s">
        <v>46</v>
      </c>
      <c r="AF978" s="108" t="s">
        <v>46</v>
      </c>
      <c r="AG978" s="108" t="s">
        <v>46</v>
      </c>
    </row>
    <row r="979" spans="1:42">
      <c r="A979" s="108" t="s">
        <v>993</v>
      </c>
      <c r="B979" s="108">
        <v>2016</v>
      </c>
      <c r="C979" s="108" t="s">
        <v>994</v>
      </c>
      <c r="D979" s="108" t="s">
        <v>4551</v>
      </c>
      <c r="E979" s="108" t="s">
        <v>82</v>
      </c>
      <c r="F979" s="108"/>
      <c r="G979" s="117" t="s">
        <v>46</v>
      </c>
      <c r="H979" s="117" t="s">
        <v>995</v>
      </c>
      <c r="I979" s="117">
        <v>1021</v>
      </c>
      <c r="J979" s="117">
        <v>1021</v>
      </c>
      <c r="K979" s="117">
        <v>12</v>
      </c>
      <c r="L979" s="108" t="s">
        <v>46</v>
      </c>
      <c r="M979" s="108" t="s">
        <v>46</v>
      </c>
      <c r="N979" s="108" t="s">
        <v>46</v>
      </c>
      <c r="O979" s="108" t="s">
        <v>46</v>
      </c>
      <c r="P979" s="108" t="s">
        <v>46</v>
      </c>
      <c r="Q979" s="108" t="s">
        <v>46</v>
      </c>
      <c r="R979" s="108" t="s">
        <v>46</v>
      </c>
      <c r="S979" s="108" t="s">
        <v>46</v>
      </c>
      <c r="T979" s="108" t="s">
        <v>46</v>
      </c>
      <c r="U979" s="108" t="s">
        <v>46</v>
      </c>
      <c r="V979" s="108" t="s">
        <v>46</v>
      </c>
      <c r="W979" s="108" t="s">
        <v>46</v>
      </c>
      <c r="X979" s="108" t="s">
        <v>46</v>
      </c>
      <c r="Y979" s="108" t="s">
        <v>46</v>
      </c>
      <c r="Z979" s="108" t="s">
        <v>46</v>
      </c>
      <c r="AA979" s="108" t="s">
        <v>46</v>
      </c>
      <c r="AB979" s="108" t="s">
        <v>46</v>
      </c>
      <c r="AC979" s="108" t="s">
        <v>46</v>
      </c>
      <c r="AD979" s="108" t="s">
        <v>46</v>
      </c>
      <c r="AE979" s="108" t="s">
        <v>46</v>
      </c>
      <c r="AF979" s="108" t="s">
        <v>46</v>
      </c>
      <c r="AG979" s="108" t="s">
        <v>46</v>
      </c>
    </row>
    <row r="980" spans="1:42">
      <c r="A980" s="108" t="s">
        <v>993</v>
      </c>
      <c r="B980" s="108">
        <v>2016</v>
      </c>
      <c r="C980" s="108" t="s">
        <v>994</v>
      </c>
      <c r="D980" s="108" t="s">
        <v>4551</v>
      </c>
      <c r="E980" s="108" t="s">
        <v>82</v>
      </c>
      <c r="F980" s="108"/>
      <c r="G980" s="117" t="s">
        <v>46</v>
      </c>
      <c r="H980" s="117" t="s">
        <v>996</v>
      </c>
      <c r="I980" s="117">
        <v>455</v>
      </c>
      <c r="J980" s="117">
        <v>455</v>
      </c>
      <c r="K980" s="117" t="s">
        <v>46</v>
      </c>
      <c r="L980" s="108" t="s">
        <v>46</v>
      </c>
      <c r="M980" s="108" t="s">
        <v>46</v>
      </c>
      <c r="N980" s="108" t="s">
        <v>46</v>
      </c>
      <c r="O980" s="108" t="s">
        <v>46</v>
      </c>
      <c r="P980" s="108" t="s">
        <v>46</v>
      </c>
      <c r="Q980" s="108" t="s">
        <v>46</v>
      </c>
      <c r="R980" s="108" t="s">
        <v>46</v>
      </c>
      <c r="S980" s="108" t="s">
        <v>46</v>
      </c>
      <c r="T980" s="108" t="s">
        <v>46</v>
      </c>
      <c r="U980" s="108" t="s">
        <v>46</v>
      </c>
      <c r="V980" s="108" t="s">
        <v>46</v>
      </c>
      <c r="W980" s="108" t="s">
        <v>46</v>
      </c>
      <c r="X980" s="108" t="s">
        <v>46</v>
      </c>
      <c r="Y980" s="108" t="s">
        <v>46</v>
      </c>
      <c r="Z980" s="108" t="s">
        <v>46</v>
      </c>
      <c r="AA980" s="108" t="s">
        <v>46</v>
      </c>
      <c r="AB980" s="108" t="s">
        <v>46</v>
      </c>
      <c r="AC980" s="108" t="s">
        <v>46</v>
      </c>
      <c r="AD980" s="108" t="s">
        <v>46</v>
      </c>
      <c r="AE980" s="108" t="s">
        <v>46</v>
      </c>
      <c r="AF980" s="108" t="s">
        <v>46</v>
      </c>
      <c r="AG980" s="108" t="s">
        <v>46</v>
      </c>
    </row>
    <row r="981" spans="1:42">
      <c r="A981" s="108" t="s">
        <v>993</v>
      </c>
      <c r="B981" s="108">
        <v>2016</v>
      </c>
      <c r="C981" s="108" t="s">
        <v>994</v>
      </c>
      <c r="D981" s="108" t="s">
        <v>4551</v>
      </c>
      <c r="E981" s="108" t="s">
        <v>82</v>
      </c>
      <c r="F981" s="108"/>
      <c r="G981" s="117" t="s">
        <v>46</v>
      </c>
      <c r="H981" s="117" t="s">
        <v>997</v>
      </c>
      <c r="I981" s="117">
        <v>9531</v>
      </c>
      <c r="J981" s="117">
        <v>9531</v>
      </c>
      <c r="K981" s="117" t="s">
        <v>46</v>
      </c>
      <c r="L981" s="108" t="s">
        <v>46</v>
      </c>
      <c r="M981" s="108" t="s">
        <v>46</v>
      </c>
      <c r="N981" s="108" t="s">
        <v>46</v>
      </c>
      <c r="O981" s="108" t="s">
        <v>46</v>
      </c>
      <c r="P981" s="108" t="s">
        <v>46</v>
      </c>
      <c r="Q981" s="108" t="s">
        <v>46</v>
      </c>
      <c r="R981" s="108" t="s">
        <v>46</v>
      </c>
      <c r="S981" s="108" t="s">
        <v>46</v>
      </c>
      <c r="T981" s="108" t="s">
        <v>46</v>
      </c>
      <c r="U981" s="108" t="s">
        <v>46</v>
      </c>
      <c r="V981" s="108" t="s">
        <v>46</v>
      </c>
      <c r="W981" s="108" t="s">
        <v>46</v>
      </c>
      <c r="X981" s="108" t="s">
        <v>46</v>
      </c>
      <c r="Y981" s="108" t="s">
        <v>46</v>
      </c>
      <c r="Z981" s="108" t="s">
        <v>46</v>
      </c>
      <c r="AA981" s="108" t="s">
        <v>46</v>
      </c>
      <c r="AB981" s="108" t="s">
        <v>46</v>
      </c>
      <c r="AC981" s="108" t="s">
        <v>46</v>
      </c>
      <c r="AD981" s="108" t="s">
        <v>46</v>
      </c>
      <c r="AE981" s="108" t="s">
        <v>46</v>
      </c>
      <c r="AF981" s="108" t="s">
        <v>46</v>
      </c>
      <c r="AG981" s="108" t="s">
        <v>46</v>
      </c>
    </row>
    <row r="982" spans="1:42">
      <c r="A982" s="109" t="s">
        <v>245</v>
      </c>
      <c r="B982" s="109">
        <v>2021</v>
      </c>
      <c r="C982" s="110" t="s">
        <v>246</v>
      </c>
      <c r="D982" s="108" t="s">
        <v>4551</v>
      </c>
      <c r="E982" s="109" t="s">
        <v>931</v>
      </c>
      <c r="G982" s="117" t="s">
        <v>46</v>
      </c>
      <c r="H982" s="117" t="s">
        <v>46</v>
      </c>
      <c r="I982" s="117" t="s">
        <v>46</v>
      </c>
      <c r="J982" s="117" t="s">
        <v>46</v>
      </c>
      <c r="K982" s="117" t="s">
        <v>46</v>
      </c>
      <c r="L982" s="108" t="s">
        <v>46</v>
      </c>
      <c r="M982" s="108" t="s">
        <v>46</v>
      </c>
      <c r="N982" s="108" t="s">
        <v>46</v>
      </c>
      <c r="O982" s="108" t="s">
        <v>46</v>
      </c>
      <c r="P982" s="108" t="s">
        <v>46</v>
      </c>
      <c r="Q982" s="108" t="s">
        <v>46</v>
      </c>
      <c r="R982" s="108" t="s">
        <v>46</v>
      </c>
      <c r="S982" s="108" t="s">
        <v>46</v>
      </c>
      <c r="T982" s="108" t="s">
        <v>46</v>
      </c>
      <c r="U982" s="108" t="s">
        <v>46</v>
      </c>
      <c r="V982" s="108" t="s">
        <v>46</v>
      </c>
      <c r="W982" s="109">
        <v>34.5</v>
      </c>
      <c r="X982" s="108" t="s">
        <v>46</v>
      </c>
      <c r="Y982" s="108" t="s">
        <v>46</v>
      </c>
      <c r="Z982" s="108" t="s">
        <v>46</v>
      </c>
      <c r="AA982" s="108" t="s">
        <v>46</v>
      </c>
      <c r="AB982" s="108" t="s">
        <v>46</v>
      </c>
      <c r="AC982" s="108" t="s">
        <v>46</v>
      </c>
      <c r="AD982" s="108" t="s">
        <v>46</v>
      </c>
      <c r="AE982" s="108" t="s">
        <v>46</v>
      </c>
      <c r="AF982" s="108" t="s">
        <v>46</v>
      </c>
      <c r="AG982" s="108" t="s">
        <v>46</v>
      </c>
    </row>
    <row r="983" spans="1:42">
      <c r="A983" s="109" t="s">
        <v>245</v>
      </c>
      <c r="B983" s="109">
        <v>2021</v>
      </c>
      <c r="C983" s="110" t="s">
        <v>246</v>
      </c>
      <c r="D983" s="108" t="s">
        <v>4551</v>
      </c>
      <c r="E983" s="108" t="s">
        <v>46</v>
      </c>
      <c r="F983" s="108"/>
      <c r="G983" s="117" t="s">
        <v>46</v>
      </c>
      <c r="H983" s="117" t="s">
        <v>46</v>
      </c>
      <c r="I983" s="117" t="s">
        <v>46</v>
      </c>
      <c r="J983" s="117" t="s">
        <v>46</v>
      </c>
      <c r="K983" s="117" t="s">
        <v>46</v>
      </c>
      <c r="L983" s="108" t="s">
        <v>46</v>
      </c>
      <c r="M983" s="108" t="s">
        <v>46</v>
      </c>
      <c r="N983" s="108" t="s">
        <v>46</v>
      </c>
      <c r="O983" s="108" t="s">
        <v>46</v>
      </c>
      <c r="P983" s="108" t="s">
        <v>46</v>
      </c>
      <c r="Q983" s="108" t="s">
        <v>46</v>
      </c>
      <c r="R983" s="108" t="s">
        <v>46</v>
      </c>
      <c r="S983" s="108" t="s">
        <v>46</v>
      </c>
      <c r="T983" s="108" t="s">
        <v>46</v>
      </c>
      <c r="U983" s="108" t="s">
        <v>46</v>
      </c>
      <c r="V983" s="108" t="s">
        <v>46</v>
      </c>
      <c r="W983" s="108" t="s">
        <v>46</v>
      </c>
      <c r="X983" s="108" t="s">
        <v>46</v>
      </c>
      <c r="Y983" s="108" t="s">
        <v>46</v>
      </c>
      <c r="Z983" s="108" t="s">
        <v>46</v>
      </c>
      <c r="AA983" s="108" t="s">
        <v>46</v>
      </c>
      <c r="AB983" s="108" t="s">
        <v>46</v>
      </c>
      <c r="AC983" s="108" t="s">
        <v>46</v>
      </c>
      <c r="AD983" s="108" t="s">
        <v>46</v>
      </c>
      <c r="AE983" s="108" t="s">
        <v>46</v>
      </c>
      <c r="AF983" s="109">
        <v>89</v>
      </c>
      <c r="AG983" s="108" t="s">
        <v>46</v>
      </c>
    </row>
    <row r="984" spans="1:42">
      <c r="A984" s="108" t="s">
        <v>998</v>
      </c>
      <c r="B984" s="108">
        <v>2016</v>
      </c>
      <c r="C984" s="110" t="s">
        <v>999</v>
      </c>
      <c r="D984" s="108" t="s">
        <v>4551</v>
      </c>
      <c r="E984" s="108" t="s">
        <v>854</v>
      </c>
      <c r="F984" s="108"/>
      <c r="G984" s="117" t="s">
        <v>46</v>
      </c>
      <c r="H984" s="117" t="s">
        <v>46</v>
      </c>
      <c r="I984" s="117" t="s">
        <v>46</v>
      </c>
      <c r="J984" s="117" t="s">
        <v>46</v>
      </c>
      <c r="K984" s="117" t="s">
        <v>46</v>
      </c>
      <c r="L984" s="108" t="s">
        <v>46</v>
      </c>
      <c r="M984" s="108" t="s">
        <v>46</v>
      </c>
      <c r="N984" s="108" t="s">
        <v>46</v>
      </c>
      <c r="O984" s="108" t="s">
        <v>46</v>
      </c>
      <c r="P984" s="108" t="s">
        <v>46</v>
      </c>
      <c r="Q984" s="108" t="s">
        <v>46</v>
      </c>
      <c r="R984" s="108" t="s">
        <v>46</v>
      </c>
      <c r="S984" s="108" t="s">
        <v>46</v>
      </c>
      <c r="T984" s="108" t="s">
        <v>46</v>
      </c>
      <c r="U984" s="108" t="s">
        <v>46</v>
      </c>
      <c r="V984" s="108" t="s">
        <v>46</v>
      </c>
      <c r="W984" s="108" t="s">
        <v>46</v>
      </c>
      <c r="X984" s="108" t="s">
        <v>46</v>
      </c>
      <c r="Y984" s="108" t="s">
        <v>46</v>
      </c>
      <c r="Z984" s="108">
        <v>95</v>
      </c>
      <c r="AA984" s="108" t="s">
        <v>46</v>
      </c>
      <c r="AB984" s="108" t="s">
        <v>46</v>
      </c>
      <c r="AC984" s="108" t="s">
        <v>46</v>
      </c>
      <c r="AD984" s="108" t="s">
        <v>46</v>
      </c>
      <c r="AE984" s="108" t="s">
        <v>46</v>
      </c>
      <c r="AF984" s="108" t="s">
        <v>46</v>
      </c>
      <c r="AG984" s="108" t="s">
        <v>46</v>
      </c>
    </row>
    <row r="985" spans="1:42" s="127" customFormat="1">
      <c r="A985" s="129"/>
      <c r="B985" s="129"/>
      <c r="C985" s="128"/>
      <c r="D985" s="108" t="s">
        <v>4551</v>
      </c>
      <c r="E985" s="129"/>
      <c r="F985" s="127" t="s">
        <v>52</v>
      </c>
      <c r="G985" s="129"/>
      <c r="H985" s="129"/>
      <c r="I985" s="129"/>
      <c r="J985" s="129"/>
      <c r="K985" s="129"/>
      <c r="L985" s="129"/>
      <c r="M985" s="129"/>
      <c r="N985" s="129">
        <f>AVERAGE(N897:N984)</f>
        <v>65.7</v>
      </c>
      <c r="O985" s="129">
        <f t="shared" ref="O985:AG985" si="102">AVERAGE(O897:O984)</f>
        <v>34.333333333333336</v>
      </c>
      <c r="P985" s="129" t="e">
        <f t="shared" si="102"/>
        <v>#DIV/0!</v>
      </c>
      <c r="Q985" s="129" t="e">
        <f t="shared" si="102"/>
        <v>#DIV/0!</v>
      </c>
      <c r="R985" s="129">
        <f t="shared" si="102"/>
        <v>30</v>
      </c>
      <c r="S985" s="129">
        <f t="shared" si="102"/>
        <v>25.5</v>
      </c>
      <c r="T985" s="129" t="e">
        <f t="shared" si="102"/>
        <v>#DIV/0!</v>
      </c>
      <c r="U985" s="129">
        <f t="shared" si="102"/>
        <v>36.5</v>
      </c>
      <c r="V985" s="129">
        <f t="shared" si="102"/>
        <v>52.5</v>
      </c>
      <c r="W985" s="129">
        <f t="shared" si="102"/>
        <v>47.25</v>
      </c>
      <c r="X985" s="129">
        <f t="shared" si="102"/>
        <v>81.5</v>
      </c>
      <c r="Y985" s="129" t="e">
        <f t="shared" si="102"/>
        <v>#DIV/0!</v>
      </c>
      <c r="Z985" s="129">
        <f t="shared" si="102"/>
        <v>89.5</v>
      </c>
      <c r="AA985" s="129" t="e">
        <f t="shared" si="102"/>
        <v>#DIV/0!</v>
      </c>
      <c r="AB985" s="129">
        <f t="shared" si="102"/>
        <v>95.214285714285708</v>
      </c>
      <c r="AC985" s="129">
        <f t="shared" si="102"/>
        <v>73.666666666666671</v>
      </c>
      <c r="AD985" s="129">
        <f t="shared" si="102"/>
        <v>93</v>
      </c>
      <c r="AE985" s="129" t="e">
        <f t="shared" si="102"/>
        <v>#DIV/0!</v>
      </c>
      <c r="AF985" s="129">
        <f t="shared" si="102"/>
        <v>64.2</v>
      </c>
      <c r="AG985" s="129" t="e">
        <f t="shared" si="102"/>
        <v>#DIV/0!</v>
      </c>
    </row>
    <row r="986" spans="1:42" s="127" customFormat="1">
      <c r="A986" s="129"/>
      <c r="B986" s="129"/>
      <c r="C986" s="128"/>
      <c r="D986" s="108" t="s">
        <v>4551</v>
      </c>
      <c r="E986" s="129"/>
      <c r="F986" s="127" t="s">
        <v>53</v>
      </c>
      <c r="G986" s="129"/>
      <c r="H986" s="129"/>
      <c r="I986" s="129"/>
      <c r="J986" s="129"/>
      <c r="K986" s="129"/>
      <c r="L986" s="129"/>
      <c r="M986" s="129"/>
      <c r="N986" s="129">
        <f>STDEV((N897:N984))</f>
        <v>29.295050776539025</v>
      </c>
      <c r="O986" s="129">
        <f t="shared" ref="O986:AG986" si="103">STDEV((O897:O984))</f>
        <v>20.840665376454112</v>
      </c>
      <c r="P986" s="129" t="e">
        <f t="shared" si="103"/>
        <v>#DIV/0!</v>
      </c>
      <c r="Q986" s="129" t="e">
        <f t="shared" si="103"/>
        <v>#DIV/0!</v>
      </c>
      <c r="R986" s="129" t="e">
        <f t="shared" si="103"/>
        <v>#DIV/0!</v>
      </c>
      <c r="S986" s="129" t="e">
        <f t="shared" si="103"/>
        <v>#DIV/0!</v>
      </c>
      <c r="T986" s="129" t="e">
        <f t="shared" si="103"/>
        <v>#DIV/0!</v>
      </c>
      <c r="U986" s="129">
        <f t="shared" si="103"/>
        <v>28.991378028648448</v>
      </c>
      <c r="V986" s="129">
        <f t="shared" si="103"/>
        <v>0.70710678118654757</v>
      </c>
      <c r="W986" s="129">
        <f t="shared" si="103"/>
        <v>18.031222920256962</v>
      </c>
      <c r="X986" s="129">
        <f t="shared" si="103"/>
        <v>21.920310216782973</v>
      </c>
      <c r="Y986" s="129" t="e">
        <f t="shared" si="103"/>
        <v>#DIV/0!</v>
      </c>
      <c r="Z986" s="129">
        <f t="shared" si="103"/>
        <v>9.354143466934854</v>
      </c>
      <c r="AA986" s="129" t="e">
        <f t="shared" si="103"/>
        <v>#DIV/0!</v>
      </c>
      <c r="AB986" s="129">
        <f t="shared" si="103"/>
        <v>11.789321237378147</v>
      </c>
      <c r="AC986" s="129">
        <f t="shared" si="103"/>
        <v>14.224392195567901</v>
      </c>
      <c r="AD986" s="129">
        <f t="shared" si="103"/>
        <v>4.2426406871192848</v>
      </c>
      <c r="AE986" s="129" t="e">
        <f t="shared" si="103"/>
        <v>#DIV/0!</v>
      </c>
      <c r="AF986" s="129">
        <f t="shared" si="103"/>
        <v>17.72568757481638</v>
      </c>
      <c r="AG986" s="129" t="e">
        <f t="shared" si="103"/>
        <v>#DIV/0!</v>
      </c>
    </row>
    <row r="987" spans="1:42" s="127" customFormat="1">
      <c r="A987" s="129"/>
      <c r="B987" s="129"/>
      <c r="C987" s="128"/>
      <c r="D987" s="108" t="s">
        <v>4551</v>
      </c>
      <c r="E987" s="129"/>
      <c r="F987" s="127" t="s">
        <v>55</v>
      </c>
      <c r="G987" s="129"/>
      <c r="H987" s="129"/>
      <c r="I987" s="129"/>
      <c r="J987" s="129"/>
      <c r="K987" s="129"/>
      <c r="L987" s="129"/>
      <c r="M987" s="129"/>
      <c r="N987" s="155">
        <f>AI987</f>
        <v>4.4420670562403078E-2</v>
      </c>
      <c r="O987" s="155">
        <f>AN987-AI987</f>
        <v>0.75807561850052374</v>
      </c>
      <c r="P987" s="129"/>
      <c r="Q987" s="129"/>
      <c r="R987" s="129"/>
      <c r="S987" s="129"/>
      <c r="T987" s="129"/>
      <c r="U987" s="129"/>
      <c r="V987" s="155">
        <f>AK987-AI987</f>
        <v>0.87893345217569241</v>
      </c>
      <c r="W987" s="129"/>
      <c r="X987" s="129"/>
      <c r="Y987" s="129"/>
      <c r="Z987" s="129"/>
      <c r="AA987" s="129"/>
      <c r="AB987" s="129"/>
      <c r="AC987" s="129"/>
      <c r="AD987" s="129"/>
      <c r="AE987" s="129"/>
      <c r="AF987" s="129"/>
      <c r="AG987" s="129"/>
      <c r="AH987" s="144">
        <v>420</v>
      </c>
      <c r="AI987" s="135">
        <v>4.4420670562403078E-2</v>
      </c>
      <c r="AJ987" s="135">
        <v>1.6914259530038116E-3</v>
      </c>
      <c r="AK987" s="135">
        <v>0.92335412273809547</v>
      </c>
      <c r="AL987" s="135">
        <v>7.6645877261904569E-2</v>
      </c>
      <c r="AM987" s="135">
        <v>4.5823541657989721E-3</v>
      </c>
      <c r="AN987" s="135">
        <v>0.8024962890629268</v>
      </c>
      <c r="AO987" s="135">
        <v>0.19750371093707431</v>
      </c>
      <c r="AP987" s="136">
        <v>-1</v>
      </c>
    </row>
    <row r="988" spans="1:42" s="127" customFormat="1">
      <c r="A988" s="129"/>
      <c r="B988" s="129"/>
      <c r="C988" s="128"/>
      <c r="D988" s="108" t="s">
        <v>4551</v>
      </c>
      <c r="E988" s="129"/>
      <c r="F988" s="127" t="s">
        <v>56</v>
      </c>
      <c r="G988" s="129"/>
      <c r="H988" s="129"/>
      <c r="I988" s="129"/>
      <c r="J988" s="129"/>
      <c r="K988" s="129"/>
      <c r="L988" s="129"/>
      <c r="M988" s="129"/>
      <c r="N988" s="129">
        <f>N985</f>
        <v>65.7</v>
      </c>
      <c r="O988" s="129">
        <f>O985</f>
        <v>34.333333333333336</v>
      </c>
      <c r="P988" s="129"/>
      <c r="Q988" s="129"/>
      <c r="R988" s="129"/>
      <c r="S988" s="129"/>
      <c r="T988" s="129"/>
      <c r="U988" s="129"/>
      <c r="V988" s="129">
        <f>V985</f>
        <v>52.5</v>
      </c>
      <c r="W988" s="129">
        <f>W985</f>
        <v>47.25</v>
      </c>
      <c r="X988" s="129"/>
      <c r="Y988" s="129"/>
      <c r="Z988" s="129"/>
      <c r="AA988" s="129"/>
      <c r="AB988" s="129"/>
      <c r="AC988" s="129"/>
      <c r="AD988" s="129"/>
      <c r="AE988" s="129"/>
      <c r="AF988" s="129"/>
      <c r="AG988" s="129"/>
      <c r="AH988" s="144"/>
      <c r="AI988" s="135"/>
      <c r="AJ988" s="135"/>
      <c r="AK988" s="135"/>
      <c r="AL988" s="135"/>
      <c r="AM988" s="135"/>
      <c r="AN988" s="135"/>
      <c r="AO988" s="135"/>
      <c r="AP988" s="136"/>
    </row>
    <row r="989" spans="1:42">
      <c r="A989" s="109" t="s">
        <v>67</v>
      </c>
      <c r="B989" s="109">
        <v>2008</v>
      </c>
      <c r="C989" s="110" t="s">
        <v>68</v>
      </c>
      <c r="D989" s="109" t="s">
        <v>4552</v>
      </c>
      <c r="E989" s="108" t="s">
        <v>46</v>
      </c>
      <c r="F989" s="108"/>
      <c r="G989" s="117" t="s">
        <v>46</v>
      </c>
      <c r="H989" s="117" t="s">
        <v>46</v>
      </c>
      <c r="I989" s="117" t="s">
        <v>46</v>
      </c>
      <c r="J989" s="117" t="s">
        <v>46</v>
      </c>
      <c r="K989" s="117" t="s">
        <v>46</v>
      </c>
      <c r="L989" s="108" t="s">
        <v>46</v>
      </c>
      <c r="M989" s="108" t="s">
        <v>46</v>
      </c>
      <c r="N989" s="108" t="s">
        <v>46</v>
      </c>
      <c r="O989" s="108" t="s">
        <v>46</v>
      </c>
      <c r="P989" s="108" t="s">
        <v>46</v>
      </c>
      <c r="Q989" s="108" t="s">
        <v>46</v>
      </c>
      <c r="R989" s="108" t="s">
        <v>46</v>
      </c>
      <c r="S989" s="108" t="s">
        <v>46</v>
      </c>
      <c r="T989" s="108" t="s">
        <v>46</v>
      </c>
      <c r="U989" s="108" t="s">
        <v>46</v>
      </c>
      <c r="V989" s="108" t="s">
        <v>46</v>
      </c>
      <c r="W989" s="108" t="s">
        <v>46</v>
      </c>
      <c r="X989" s="108" t="s">
        <v>46</v>
      </c>
      <c r="Y989" s="108" t="s">
        <v>46</v>
      </c>
      <c r="Z989" s="108" t="s">
        <v>46</v>
      </c>
      <c r="AA989" s="108" t="s">
        <v>46</v>
      </c>
      <c r="AB989" s="108" t="s">
        <v>46</v>
      </c>
      <c r="AC989" s="109">
        <v>15</v>
      </c>
      <c r="AD989" s="108" t="s">
        <v>46</v>
      </c>
      <c r="AE989" s="108" t="s">
        <v>46</v>
      </c>
      <c r="AF989" s="108" t="s">
        <v>46</v>
      </c>
      <c r="AG989" s="108" t="s">
        <v>46</v>
      </c>
    </row>
    <row r="990" spans="1:42">
      <c r="A990" s="109" t="s">
        <v>67</v>
      </c>
      <c r="B990" s="109">
        <v>2008</v>
      </c>
      <c r="C990" s="110" t="s">
        <v>68</v>
      </c>
      <c r="D990" s="109" t="s">
        <v>4552</v>
      </c>
      <c r="E990" s="108" t="s">
        <v>46</v>
      </c>
      <c r="F990" s="108"/>
      <c r="G990" s="117" t="s">
        <v>46</v>
      </c>
      <c r="H990" s="117" t="s">
        <v>46</v>
      </c>
      <c r="I990" s="117" t="s">
        <v>46</v>
      </c>
      <c r="J990" s="117" t="s">
        <v>46</v>
      </c>
      <c r="K990" s="117" t="s">
        <v>46</v>
      </c>
      <c r="L990" s="108" t="s">
        <v>46</v>
      </c>
      <c r="M990" s="108" t="s">
        <v>46</v>
      </c>
      <c r="N990" s="108" t="s">
        <v>46</v>
      </c>
      <c r="O990" s="108" t="s">
        <v>46</v>
      </c>
      <c r="P990" s="108" t="s">
        <v>46</v>
      </c>
      <c r="Q990" s="108" t="s">
        <v>46</v>
      </c>
      <c r="R990" s="108" t="s">
        <v>46</v>
      </c>
      <c r="S990" s="108" t="s">
        <v>46</v>
      </c>
      <c r="T990" s="108" t="s">
        <v>46</v>
      </c>
      <c r="U990" s="108" t="s">
        <v>46</v>
      </c>
      <c r="V990" s="108" t="s">
        <v>46</v>
      </c>
      <c r="W990" s="108" t="s">
        <v>46</v>
      </c>
      <c r="X990" s="108" t="s">
        <v>46</v>
      </c>
      <c r="Y990" s="108" t="s">
        <v>46</v>
      </c>
      <c r="Z990" s="108" t="s">
        <v>46</v>
      </c>
      <c r="AA990" s="108" t="s">
        <v>46</v>
      </c>
      <c r="AB990" s="108" t="s">
        <v>46</v>
      </c>
      <c r="AC990" s="108" t="s">
        <v>46</v>
      </c>
      <c r="AD990" s="109">
        <v>60</v>
      </c>
      <c r="AE990" s="108" t="s">
        <v>46</v>
      </c>
      <c r="AF990" s="108" t="s">
        <v>46</v>
      </c>
      <c r="AG990" s="108" t="s">
        <v>46</v>
      </c>
    </row>
    <row r="991" spans="1:42" s="127" customFormat="1">
      <c r="C991" s="128"/>
      <c r="D991" s="109" t="s">
        <v>4552</v>
      </c>
      <c r="E991" s="129"/>
      <c r="F991" s="127" t="s">
        <v>52</v>
      </c>
      <c r="G991" s="129"/>
      <c r="H991" s="129"/>
      <c r="I991" s="129"/>
      <c r="J991" s="129"/>
      <c r="K991" s="129"/>
      <c r="L991" s="129"/>
      <c r="M991" s="129"/>
      <c r="N991" s="129" t="e">
        <f>AVERAGE(N989:N990)</f>
        <v>#DIV/0!</v>
      </c>
      <c r="O991" s="129" t="e">
        <f t="shared" ref="O991:AG991" si="104">AVERAGE(O989:O990)</f>
        <v>#DIV/0!</v>
      </c>
      <c r="P991" s="129" t="e">
        <f t="shared" si="104"/>
        <v>#DIV/0!</v>
      </c>
      <c r="Q991" s="129" t="e">
        <f t="shared" si="104"/>
        <v>#DIV/0!</v>
      </c>
      <c r="R991" s="129" t="e">
        <f t="shared" si="104"/>
        <v>#DIV/0!</v>
      </c>
      <c r="S991" s="129" t="e">
        <f t="shared" si="104"/>
        <v>#DIV/0!</v>
      </c>
      <c r="T991" s="129" t="e">
        <f t="shared" si="104"/>
        <v>#DIV/0!</v>
      </c>
      <c r="U991" s="129" t="e">
        <f t="shared" si="104"/>
        <v>#DIV/0!</v>
      </c>
      <c r="V991" s="129" t="e">
        <f t="shared" si="104"/>
        <v>#DIV/0!</v>
      </c>
      <c r="W991" s="129" t="e">
        <f t="shared" si="104"/>
        <v>#DIV/0!</v>
      </c>
      <c r="X991" s="129" t="e">
        <f t="shared" si="104"/>
        <v>#DIV/0!</v>
      </c>
      <c r="Y991" s="129" t="e">
        <f t="shared" si="104"/>
        <v>#DIV/0!</v>
      </c>
      <c r="Z991" s="129" t="e">
        <f t="shared" si="104"/>
        <v>#DIV/0!</v>
      </c>
      <c r="AA991" s="129" t="e">
        <f t="shared" si="104"/>
        <v>#DIV/0!</v>
      </c>
      <c r="AB991" s="129" t="e">
        <f t="shared" si="104"/>
        <v>#DIV/0!</v>
      </c>
      <c r="AC991" s="129">
        <f t="shared" si="104"/>
        <v>15</v>
      </c>
      <c r="AD991" s="129">
        <f t="shared" si="104"/>
        <v>60</v>
      </c>
      <c r="AE991" s="129" t="e">
        <f t="shared" si="104"/>
        <v>#DIV/0!</v>
      </c>
      <c r="AF991" s="129" t="e">
        <f t="shared" si="104"/>
        <v>#DIV/0!</v>
      </c>
      <c r="AG991" s="129" t="e">
        <f t="shared" si="104"/>
        <v>#DIV/0!</v>
      </c>
    </row>
    <row r="992" spans="1:42" s="127" customFormat="1">
      <c r="C992" s="128"/>
      <c r="D992" s="109" t="s">
        <v>4552</v>
      </c>
      <c r="E992" s="129"/>
      <c r="F992" s="127" t="s">
        <v>53</v>
      </c>
      <c r="G992" s="129"/>
      <c r="H992" s="129"/>
      <c r="I992" s="129"/>
      <c r="J992" s="129"/>
      <c r="K992" s="129"/>
      <c r="L992" s="129"/>
      <c r="M992" s="129"/>
      <c r="N992" s="129" t="e">
        <f>STDEV((N989:N990))</f>
        <v>#DIV/0!</v>
      </c>
      <c r="O992" s="129" t="e">
        <f t="shared" ref="O992:AG992" si="105">STDEV((O989:O990))</f>
        <v>#DIV/0!</v>
      </c>
      <c r="P992" s="129" t="e">
        <f t="shared" si="105"/>
        <v>#DIV/0!</v>
      </c>
      <c r="Q992" s="129" t="e">
        <f t="shared" si="105"/>
        <v>#DIV/0!</v>
      </c>
      <c r="R992" s="129" t="e">
        <f t="shared" si="105"/>
        <v>#DIV/0!</v>
      </c>
      <c r="S992" s="129" t="e">
        <f t="shared" si="105"/>
        <v>#DIV/0!</v>
      </c>
      <c r="T992" s="129" t="e">
        <f t="shared" si="105"/>
        <v>#DIV/0!</v>
      </c>
      <c r="U992" s="129" t="e">
        <f t="shared" si="105"/>
        <v>#DIV/0!</v>
      </c>
      <c r="V992" s="129" t="e">
        <f t="shared" si="105"/>
        <v>#DIV/0!</v>
      </c>
      <c r="W992" s="129" t="e">
        <f t="shared" si="105"/>
        <v>#DIV/0!</v>
      </c>
      <c r="X992" s="129" t="e">
        <f t="shared" si="105"/>
        <v>#DIV/0!</v>
      </c>
      <c r="Y992" s="129" t="e">
        <f t="shared" si="105"/>
        <v>#DIV/0!</v>
      </c>
      <c r="Z992" s="129" t="e">
        <f t="shared" si="105"/>
        <v>#DIV/0!</v>
      </c>
      <c r="AA992" s="129" t="e">
        <f t="shared" si="105"/>
        <v>#DIV/0!</v>
      </c>
      <c r="AB992" s="129" t="e">
        <f t="shared" si="105"/>
        <v>#DIV/0!</v>
      </c>
      <c r="AC992" s="129" t="e">
        <f t="shared" si="105"/>
        <v>#DIV/0!</v>
      </c>
      <c r="AD992" s="129" t="e">
        <f t="shared" si="105"/>
        <v>#DIV/0!</v>
      </c>
      <c r="AE992" s="129" t="e">
        <f t="shared" si="105"/>
        <v>#DIV/0!</v>
      </c>
      <c r="AF992" s="129" t="e">
        <f t="shared" si="105"/>
        <v>#DIV/0!</v>
      </c>
      <c r="AG992" s="129" t="e">
        <f t="shared" si="105"/>
        <v>#DIV/0!</v>
      </c>
    </row>
    <row r="993" spans="1:44" s="127" customFormat="1">
      <c r="C993" s="128"/>
      <c r="D993" s="109" t="s">
        <v>4552</v>
      </c>
      <c r="E993" s="129"/>
      <c r="F993" s="127" t="s">
        <v>55</v>
      </c>
      <c r="G993" s="129"/>
      <c r="H993" s="129"/>
      <c r="I993" s="129"/>
      <c r="J993" s="129"/>
      <c r="K993" s="129"/>
      <c r="L993" s="129"/>
      <c r="M993" s="129"/>
      <c r="N993" s="155">
        <f>AI993</f>
        <v>2.635299171702166E-4</v>
      </c>
      <c r="O993" s="155">
        <f>AN993-AI993</f>
        <v>1.4946469455842648E-4</v>
      </c>
      <c r="P993" s="129"/>
      <c r="Q993" s="129"/>
      <c r="R993" s="129"/>
      <c r="S993" s="129"/>
      <c r="T993" s="129"/>
      <c r="U993" s="129"/>
      <c r="V993" s="155">
        <f>AK993-AI993</f>
        <v>1.4432009034246547E-4</v>
      </c>
      <c r="W993" s="129"/>
      <c r="X993" s="129"/>
      <c r="Y993" s="129"/>
      <c r="Z993" s="129"/>
      <c r="AA993" s="129"/>
      <c r="AB993" s="129"/>
      <c r="AC993" s="129"/>
      <c r="AE993" s="129"/>
      <c r="AF993" s="129"/>
      <c r="AG993" s="129"/>
      <c r="AH993" s="144">
        <v>46.137499999999996</v>
      </c>
      <c r="AI993" s="135">
        <v>2.635299171702166E-4</v>
      </c>
      <c r="AJ993" s="135">
        <v>1.3937671974177681E-4</v>
      </c>
      <c r="AK993" s="135">
        <v>4.0785000751268207E-4</v>
      </c>
      <c r="AL993" s="135">
        <v>0.99959214999248791</v>
      </c>
      <c r="AM993" s="135">
        <v>1.4651575754356656E-4</v>
      </c>
      <c r="AN993" s="135">
        <v>4.1299461172864308E-4</v>
      </c>
      <c r="AO993" s="135">
        <v>0.99958700538827161</v>
      </c>
      <c r="AP993" s="136">
        <v>-1</v>
      </c>
      <c r="AR993" s="127" t="s">
        <v>1001</v>
      </c>
    </row>
    <row r="994" spans="1:44" s="127" customFormat="1">
      <c r="C994" s="128"/>
      <c r="D994" s="109" t="s">
        <v>4552</v>
      </c>
      <c r="E994" s="129"/>
      <c r="F994" s="127" t="s">
        <v>56</v>
      </c>
      <c r="G994" s="129"/>
      <c r="H994" s="129"/>
      <c r="I994" s="129"/>
      <c r="J994" s="129"/>
      <c r="K994" s="129"/>
      <c r="L994" s="129"/>
      <c r="M994" s="129"/>
      <c r="N994" s="155">
        <f>N993</f>
        <v>2.635299171702166E-4</v>
      </c>
      <c r="O994" s="155">
        <f>O993</f>
        <v>1.4946469455842648E-4</v>
      </c>
      <c r="P994" s="129"/>
      <c r="Q994" s="129"/>
      <c r="R994" s="129"/>
      <c r="S994" s="129"/>
      <c r="T994" s="129"/>
      <c r="U994" s="129"/>
      <c r="V994" s="155">
        <f>V993</f>
        <v>1.4432009034246547E-4</v>
      </c>
      <c r="W994" s="155">
        <f>V994</f>
        <v>1.4432009034246547E-4</v>
      </c>
      <c r="X994" s="129"/>
      <c r="Y994" s="129"/>
      <c r="Z994" s="129"/>
      <c r="AA994" s="129"/>
      <c r="AB994" s="129"/>
      <c r="AC994" s="129"/>
      <c r="AE994" s="129"/>
      <c r="AF994" s="129"/>
      <c r="AG994" s="129"/>
      <c r="AH994" s="144"/>
      <c r="AI994" s="135"/>
      <c r="AJ994" s="135"/>
      <c r="AK994" s="135"/>
      <c r="AL994" s="135"/>
      <c r="AM994" s="135"/>
      <c r="AN994" s="135"/>
      <c r="AO994" s="135"/>
      <c r="AP994" s="136"/>
    </row>
    <row r="995" spans="1:44">
      <c r="A995" s="109" t="s">
        <v>67</v>
      </c>
      <c r="B995" s="109">
        <v>2008</v>
      </c>
      <c r="C995" s="110" t="s">
        <v>68</v>
      </c>
      <c r="D995" s="109" t="s">
        <v>4553</v>
      </c>
      <c r="E995" s="108" t="s">
        <v>46</v>
      </c>
      <c r="F995" s="108"/>
      <c r="G995" s="117" t="s">
        <v>46</v>
      </c>
      <c r="H995" s="117" t="s">
        <v>46</v>
      </c>
      <c r="I995" s="117" t="s">
        <v>46</v>
      </c>
      <c r="J995" s="117" t="s">
        <v>46</v>
      </c>
      <c r="K995" s="117" t="s">
        <v>46</v>
      </c>
      <c r="L995" s="108" t="s">
        <v>46</v>
      </c>
      <c r="M995" s="108" t="s">
        <v>46</v>
      </c>
      <c r="N995" s="108" t="s">
        <v>46</v>
      </c>
      <c r="O995" s="108" t="s">
        <v>46</v>
      </c>
      <c r="P995" s="108" t="s">
        <v>46</v>
      </c>
      <c r="Q995" s="108" t="s">
        <v>46</v>
      </c>
      <c r="R995" s="108" t="s">
        <v>46</v>
      </c>
      <c r="S995" s="108" t="s">
        <v>46</v>
      </c>
      <c r="T995" s="108" t="s">
        <v>46</v>
      </c>
      <c r="U995" s="108" t="s">
        <v>46</v>
      </c>
      <c r="V995" s="108" t="s">
        <v>46</v>
      </c>
      <c r="W995" s="108" t="s">
        <v>46</v>
      </c>
      <c r="X995" s="108" t="s">
        <v>46</v>
      </c>
      <c r="Y995" s="108" t="s">
        <v>46</v>
      </c>
      <c r="Z995" s="108" t="s">
        <v>46</v>
      </c>
      <c r="AA995" s="108" t="s">
        <v>46</v>
      </c>
      <c r="AB995" s="108" t="s">
        <v>46</v>
      </c>
      <c r="AC995" s="109">
        <v>15</v>
      </c>
      <c r="AD995" s="108" t="s">
        <v>46</v>
      </c>
      <c r="AE995" s="108" t="s">
        <v>46</v>
      </c>
      <c r="AF995" s="108" t="s">
        <v>46</v>
      </c>
      <c r="AG995" s="108" t="s">
        <v>46</v>
      </c>
    </row>
    <row r="996" spans="1:44">
      <c r="A996" s="109" t="s">
        <v>67</v>
      </c>
      <c r="B996" s="109">
        <v>2008</v>
      </c>
      <c r="C996" s="110" t="s">
        <v>68</v>
      </c>
      <c r="D996" s="109" t="s">
        <v>4553</v>
      </c>
      <c r="E996" s="108" t="s">
        <v>46</v>
      </c>
      <c r="F996" s="108"/>
      <c r="G996" s="117" t="s">
        <v>46</v>
      </c>
      <c r="H996" s="117" t="s">
        <v>46</v>
      </c>
      <c r="I996" s="117" t="s">
        <v>46</v>
      </c>
      <c r="J996" s="117" t="s">
        <v>46</v>
      </c>
      <c r="K996" s="117" t="s">
        <v>46</v>
      </c>
      <c r="L996" s="108" t="s">
        <v>46</v>
      </c>
      <c r="M996" s="108" t="s">
        <v>46</v>
      </c>
      <c r="N996" s="108" t="s">
        <v>46</v>
      </c>
      <c r="O996" s="108" t="s">
        <v>46</v>
      </c>
      <c r="P996" s="108" t="s">
        <v>46</v>
      </c>
      <c r="Q996" s="108" t="s">
        <v>46</v>
      </c>
      <c r="R996" s="108" t="s">
        <v>46</v>
      </c>
      <c r="S996" s="108" t="s">
        <v>46</v>
      </c>
      <c r="T996" s="108" t="s">
        <v>46</v>
      </c>
      <c r="U996" s="108" t="s">
        <v>46</v>
      </c>
      <c r="V996" s="108" t="s">
        <v>46</v>
      </c>
      <c r="W996" s="108" t="s">
        <v>46</v>
      </c>
      <c r="X996" s="108" t="s">
        <v>46</v>
      </c>
      <c r="Y996" s="108" t="s">
        <v>46</v>
      </c>
      <c r="Z996" s="108" t="s">
        <v>46</v>
      </c>
      <c r="AA996" s="108" t="s">
        <v>46</v>
      </c>
      <c r="AB996" s="108" t="s">
        <v>46</v>
      </c>
      <c r="AC996" s="108" t="s">
        <v>46</v>
      </c>
      <c r="AD996" s="109">
        <v>65</v>
      </c>
      <c r="AE996" s="108" t="s">
        <v>46</v>
      </c>
      <c r="AF996" s="108" t="s">
        <v>46</v>
      </c>
      <c r="AG996" s="108" t="s">
        <v>46</v>
      </c>
    </row>
    <row r="997" spans="1:44" s="127" customFormat="1">
      <c r="C997" s="128"/>
      <c r="D997" s="109" t="s">
        <v>4553</v>
      </c>
      <c r="E997" s="129"/>
      <c r="F997" s="127" t="s">
        <v>52</v>
      </c>
      <c r="G997" s="129"/>
      <c r="H997" s="129"/>
      <c r="I997" s="129"/>
      <c r="J997" s="129"/>
      <c r="K997" s="129"/>
      <c r="L997" s="129"/>
      <c r="M997" s="129"/>
      <c r="N997" s="129" t="e">
        <f>AVERAGE(N995:N996)</f>
        <v>#DIV/0!</v>
      </c>
      <c r="O997" s="129" t="e">
        <f t="shared" ref="O997:AG997" si="106">AVERAGE(O995:O996)</f>
        <v>#DIV/0!</v>
      </c>
      <c r="P997" s="129" t="e">
        <f t="shared" si="106"/>
        <v>#DIV/0!</v>
      </c>
      <c r="Q997" s="129" t="e">
        <f t="shared" si="106"/>
        <v>#DIV/0!</v>
      </c>
      <c r="R997" s="129" t="e">
        <f t="shared" si="106"/>
        <v>#DIV/0!</v>
      </c>
      <c r="S997" s="129" t="e">
        <f t="shared" si="106"/>
        <v>#DIV/0!</v>
      </c>
      <c r="T997" s="129" t="e">
        <f t="shared" si="106"/>
        <v>#DIV/0!</v>
      </c>
      <c r="U997" s="129" t="e">
        <f t="shared" si="106"/>
        <v>#DIV/0!</v>
      </c>
      <c r="V997" s="129" t="e">
        <f t="shared" si="106"/>
        <v>#DIV/0!</v>
      </c>
      <c r="W997" s="129" t="e">
        <f t="shared" si="106"/>
        <v>#DIV/0!</v>
      </c>
      <c r="X997" s="129" t="e">
        <f t="shared" si="106"/>
        <v>#DIV/0!</v>
      </c>
      <c r="Y997" s="129" t="e">
        <f t="shared" si="106"/>
        <v>#DIV/0!</v>
      </c>
      <c r="Z997" s="129" t="e">
        <f t="shared" si="106"/>
        <v>#DIV/0!</v>
      </c>
      <c r="AA997" s="129" t="e">
        <f t="shared" si="106"/>
        <v>#DIV/0!</v>
      </c>
      <c r="AB997" s="129" t="e">
        <f t="shared" si="106"/>
        <v>#DIV/0!</v>
      </c>
      <c r="AC997" s="129">
        <f t="shared" si="106"/>
        <v>15</v>
      </c>
      <c r="AD997" s="129">
        <f t="shared" si="106"/>
        <v>65</v>
      </c>
      <c r="AE997" s="129" t="e">
        <f t="shared" si="106"/>
        <v>#DIV/0!</v>
      </c>
      <c r="AF997" s="129" t="e">
        <f t="shared" si="106"/>
        <v>#DIV/0!</v>
      </c>
      <c r="AG997" s="129" t="e">
        <f t="shared" si="106"/>
        <v>#DIV/0!</v>
      </c>
    </row>
    <row r="998" spans="1:44" s="127" customFormat="1">
      <c r="C998" s="128"/>
      <c r="D998" s="109" t="s">
        <v>4553</v>
      </c>
      <c r="E998" s="129"/>
      <c r="F998" s="127" t="s">
        <v>53</v>
      </c>
      <c r="G998" s="129"/>
      <c r="H998" s="129"/>
      <c r="I998" s="129"/>
      <c r="J998" s="129"/>
      <c r="K998" s="129"/>
      <c r="L998" s="129"/>
      <c r="M998" s="129"/>
      <c r="N998" s="129" t="e">
        <f>STDEV((N995:N996))</f>
        <v>#DIV/0!</v>
      </c>
      <c r="O998" s="129" t="e">
        <f t="shared" ref="O998:AG998" si="107">STDEV((O995:O996))</f>
        <v>#DIV/0!</v>
      </c>
      <c r="P998" s="129" t="e">
        <f t="shared" si="107"/>
        <v>#DIV/0!</v>
      </c>
      <c r="Q998" s="129" t="e">
        <f t="shared" si="107"/>
        <v>#DIV/0!</v>
      </c>
      <c r="R998" s="129" t="e">
        <f t="shared" si="107"/>
        <v>#DIV/0!</v>
      </c>
      <c r="S998" s="129" t="e">
        <f t="shared" si="107"/>
        <v>#DIV/0!</v>
      </c>
      <c r="T998" s="129" t="e">
        <f t="shared" si="107"/>
        <v>#DIV/0!</v>
      </c>
      <c r="U998" s="129" t="e">
        <f t="shared" si="107"/>
        <v>#DIV/0!</v>
      </c>
      <c r="V998" s="129" t="e">
        <f t="shared" si="107"/>
        <v>#DIV/0!</v>
      </c>
      <c r="W998" s="129" t="e">
        <f t="shared" si="107"/>
        <v>#DIV/0!</v>
      </c>
      <c r="X998" s="129" t="e">
        <f t="shared" si="107"/>
        <v>#DIV/0!</v>
      </c>
      <c r="Y998" s="129" t="e">
        <f t="shared" si="107"/>
        <v>#DIV/0!</v>
      </c>
      <c r="Z998" s="129" t="e">
        <f t="shared" si="107"/>
        <v>#DIV/0!</v>
      </c>
      <c r="AA998" s="129" t="e">
        <f t="shared" si="107"/>
        <v>#DIV/0!</v>
      </c>
      <c r="AB998" s="129" t="e">
        <f t="shared" si="107"/>
        <v>#DIV/0!</v>
      </c>
      <c r="AC998" s="129" t="e">
        <f t="shared" si="107"/>
        <v>#DIV/0!</v>
      </c>
      <c r="AD998" s="129" t="e">
        <f t="shared" si="107"/>
        <v>#DIV/0!</v>
      </c>
      <c r="AE998" s="129" t="e">
        <f t="shared" si="107"/>
        <v>#DIV/0!</v>
      </c>
      <c r="AF998" s="129" t="e">
        <f t="shared" si="107"/>
        <v>#DIV/0!</v>
      </c>
      <c r="AG998" s="129" t="e">
        <f t="shared" si="107"/>
        <v>#DIV/0!</v>
      </c>
    </row>
    <row r="999" spans="1:44" s="127" customFormat="1">
      <c r="C999" s="128"/>
      <c r="D999" s="109" t="s">
        <v>4553</v>
      </c>
      <c r="E999" s="129"/>
      <c r="F999" s="127" t="s">
        <v>55</v>
      </c>
      <c r="G999" s="129"/>
      <c r="H999" s="129"/>
      <c r="I999" s="129"/>
      <c r="J999" s="129"/>
      <c r="K999" s="129"/>
      <c r="L999" s="129"/>
      <c r="M999" s="129"/>
      <c r="N999" s="155">
        <f>AI999</f>
        <v>8.7741573544803858E-2</v>
      </c>
      <c r="O999" s="155">
        <f>AN999-AI999</f>
        <v>4.8393185785889775E-2</v>
      </c>
      <c r="P999" s="129"/>
      <c r="Q999" s="129"/>
      <c r="R999" s="129"/>
      <c r="S999" s="129"/>
      <c r="T999" s="129"/>
      <c r="U999" s="129"/>
      <c r="V999" s="155">
        <f>AK999-AI999</f>
        <v>4.6185715705718611E-2</v>
      </c>
      <c r="W999" s="129"/>
      <c r="X999" s="129"/>
      <c r="Y999" s="129"/>
      <c r="Z999" s="129"/>
      <c r="AA999" s="129"/>
      <c r="AB999" s="129"/>
      <c r="AC999" s="129"/>
      <c r="AE999" s="129"/>
      <c r="AF999" s="129"/>
      <c r="AG999" s="129"/>
      <c r="AH999" s="144">
        <v>75.115624999999994</v>
      </c>
      <c r="AI999" s="135">
        <v>8.7741573544803858E-2</v>
      </c>
      <c r="AJ999" s="135">
        <v>4.6132981815391952E-2</v>
      </c>
      <c r="AK999" s="135">
        <v>0.13392728925052247</v>
      </c>
      <c r="AL999" s="135">
        <v>0.86607271074948278</v>
      </c>
      <c r="AM999" s="135">
        <v>4.8361786556273302E-2</v>
      </c>
      <c r="AN999" s="135">
        <v>0.13613475933069363</v>
      </c>
      <c r="AO999" s="135">
        <v>0.86386524066930503</v>
      </c>
      <c r="AP999" s="136">
        <v>-1</v>
      </c>
    </row>
    <row r="1000" spans="1:44" s="127" customFormat="1">
      <c r="C1000" s="128"/>
      <c r="D1000" s="109" t="s">
        <v>4553</v>
      </c>
      <c r="E1000" s="129"/>
      <c r="F1000" s="127" t="s">
        <v>56</v>
      </c>
      <c r="G1000" s="129"/>
      <c r="H1000" s="129"/>
      <c r="I1000" s="129"/>
      <c r="J1000" s="129"/>
      <c r="K1000" s="129"/>
      <c r="L1000" s="129"/>
      <c r="M1000" s="129"/>
      <c r="N1000" s="155">
        <f>N999</f>
        <v>8.7741573544803858E-2</v>
      </c>
      <c r="O1000" s="155">
        <f>O999</f>
        <v>4.8393185785889775E-2</v>
      </c>
      <c r="P1000" s="129"/>
      <c r="Q1000" s="129"/>
      <c r="R1000" s="129"/>
      <c r="S1000" s="129"/>
      <c r="T1000" s="129"/>
      <c r="U1000" s="129"/>
      <c r="V1000" s="155">
        <f>V999</f>
        <v>4.6185715705718611E-2</v>
      </c>
      <c r="W1000" s="155">
        <f>O1000</f>
        <v>4.8393185785889775E-2</v>
      </c>
      <c r="X1000" s="129"/>
      <c r="Y1000" s="129"/>
      <c r="Z1000" s="129"/>
      <c r="AA1000" s="129"/>
      <c r="AB1000" s="129"/>
      <c r="AC1000" s="129"/>
      <c r="AE1000" s="129"/>
      <c r="AF1000" s="129"/>
      <c r="AG1000" s="129"/>
      <c r="AH1000" s="144"/>
      <c r="AI1000" s="135"/>
      <c r="AJ1000" s="135"/>
      <c r="AK1000" s="135"/>
      <c r="AL1000" s="135"/>
      <c r="AM1000" s="135"/>
      <c r="AN1000" s="135"/>
      <c r="AO1000" s="135"/>
      <c r="AP1000" s="136"/>
    </row>
    <row r="1001" spans="1:44">
      <c r="A1001" s="109" t="s">
        <v>241</v>
      </c>
      <c r="B1001" s="109">
        <v>2013</v>
      </c>
      <c r="C1001" s="110" t="s">
        <v>242</v>
      </c>
      <c r="D1001" s="109" t="s">
        <v>1003</v>
      </c>
      <c r="E1001" s="109" t="s">
        <v>63</v>
      </c>
      <c r="G1001" s="117" t="s">
        <v>46</v>
      </c>
      <c r="H1001" s="117" t="s">
        <v>46</v>
      </c>
      <c r="I1001" s="117" t="s">
        <v>46</v>
      </c>
      <c r="J1001" s="117" t="s">
        <v>46</v>
      </c>
      <c r="K1001" s="117" t="s">
        <v>46</v>
      </c>
      <c r="L1001" s="108" t="s">
        <v>46</v>
      </c>
      <c r="M1001" s="108" t="s">
        <v>46</v>
      </c>
      <c r="N1001" s="132">
        <v>-23</v>
      </c>
      <c r="O1001" s="108" t="s">
        <v>46</v>
      </c>
      <c r="P1001" s="108" t="s">
        <v>46</v>
      </c>
      <c r="Q1001" s="108" t="s">
        <v>46</v>
      </c>
      <c r="R1001" s="108" t="s">
        <v>46</v>
      </c>
      <c r="S1001" s="109">
        <v>-23</v>
      </c>
      <c r="T1001" s="108" t="s">
        <v>46</v>
      </c>
      <c r="U1001" s="108" t="s">
        <v>46</v>
      </c>
      <c r="V1001" s="108" t="s">
        <v>46</v>
      </c>
      <c r="W1001" s="108" t="s">
        <v>46</v>
      </c>
      <c r="X1001" s="108" t="s">
        <v>46</v>
      </c>
      <c r="Y1001" s="108" t="s">
        <v>46</v>
      </c>
      <c r="Z1001" s="108" t="s">
        <v>46</v>
      </c>
      <c r="AA1001" s="108" t="s">
        <v>46</v>
      </c>
      <c r="AB1001" s="108" t="s">
        <v>46</v>
      </c>
      <c r="AC1001" s="108" t="s">
        <v>46</v>
      </c>
      <c r="AD1001" s="108" t="s">
        <v>46</v>
      </c>
      <c r="AE1001" s="108" t="s">
        <v>46</v>
      </c>
      <c r="AF1001" s="108" t="s">
        <v>46</v>
      </c>
      <c r="AG1001" s="108" t="s">
        <v>46</v>
      </c>
    </row>
    <row r="1002" spans="1:44" s="127" customFormat="1">
      <c r="C1002" s="128"/>
      <c r="D1002" s="127" t="s">
        <v>1003</v>
      </c>
      <c r="F1002" s="127" t="s">
        <v>52</v>
      </c>
      <c r="G1002" s="129"/>
      <c r="H1002" s="129"/>
      <c r="I1002" s="129"/>
      <c r="J1002" s="129"/>
      <c r="K1002" s="129"/>
      <c r="L1002" s="129"/>
      <c r="M1002" s="129"/>
      <c r="N1002" s="129">
        <f>AVERAGE(N1001)</f>
        <v>-23</v>
      </c>
      <c r="O1002" s="129" t="e">
        <f t="shared" ref="O1002:AG1002" si="108">AVERAGE(O1001)</f>
        <v>#DIV/0!</v>
      </c>
      <c r="P1002" s="129" t="e">
        <f t="shared" si="108"/>
        <v>#DIV/0!</v>
      </c>
      <c r="Q1002" s="129" t="e">
        <f t="shared" si="108"/>
        <v>#DIV/0!</v>
      </c>
      <c r="R1002" s="129" t="e">
        <f t="shared" si="108"/>
        <v>#DIV/0!</v>
      </c>
      <c r="S1002" s="129">
        <f t="shared" si="108"/>
        <v>-23</v>
      </c>
      <c r="T1002" s="129" t="e">
        <f t="shared" si="108"/>
        <v>#DIV/0!</v>
      </c>
      <c r="U1002" s="129" t="e">
        <f t="shared" si="108"/>
        <v>#DIV/0!</v>
      </c>
      <c r="V1002" s="129" t="e">
        <f t="shared" si="108"/>
        <v>#DIV/0!</v>
      </c>
      <c r="W1002" s="129" t="e">
        <f t="shared" si="108"/>
        <v>#DIV/0!</v>
      </c>
      <c r="X1002" s="129" t="e">
        <f t="shared" si="108"/>
        <v>#DIV/0!</v>
      </c>
      <c r="Y1002" s="129" t="e">
        <f t="shared" si="108"/>
        <v>#DIV/0!</v>
      </c>
      <c r="Z1002" s="129" t="e">
        <f t="shared" si="108"/>
        <v>#DIV/0!</v>
      </c>
      <c r="AA1002" s="129" t="e">
        <f t="shared" si="108"/>
        <v>#DIV/0!</v>
      </c>
      <c r="AB1002" s="129" t="e">
        <f t="shared" si="108"/>
        <v>#DIV/0!</v>
      </c>
      <c r="AC1002" s="129" t="e">
        <f t="shared" si="108"/>
        <v>#DIV/0!</v>
      </c>
      <c r="AD1002" s="129" t="e">
        <f t="shared" si="108"/>
        <v>#DIV/0!</v>
      </c>
      <c r="AE1002" s="129" t="e">
        <f t="shared" si="108"/>
        <v>#DIV/0!</v>
      </c>
      <c r="AF1002" s="129" t="e">
        <f t="shared" si="108"/>
        <v>#DIV/0!</v>
      </c>
      <c r="AG1002" s="129" t="e">
        <f t="shared" si="108"/>
        <v>#DIV/0!</v>
      </c>
    </row>
    <row r="1003" spans="1:44" s="127" customFormat="1">
      <c r="C1003" s="128"/>
      <c r="D1003" s="127" t="s">
        <v>1003</v>
      </c>
      <c r="F1003" s="127" t="s">
        <v>53</v>
      </c>
      <c r="G1003" s="129"/>
      <c r="H1003" s="129"/>
      <c r="I1003" s="129"/>
      <c r="J1003" s="129"/>
      <c r="K1003" s="129"/>
      <c r="L1003" s="129"/>
      <c r="M1003" s="129"/>
      <c r="N1003" s="129" t="e">
        <f>STDEV((N1001))</f>
        <v>#DIV/0!</v>
      </c>
      <c r="O1003" s="129" t="e">
        <f t="shared" ref="O1003:AG1003" si="109">STDEV((O1001))</f>
        <v>#DIV/0!</v>
      </c>
      <c r="P1003" s="129" t="e">
        <f t="shared" si="109"/>
        <v>#DIV/0!</v>
      </c>
      <c r="Q1003" s="129" t="e">
        <f t="shared" si="109"/>
        <v>#DIV/0!</v>
      </c>
      <c r="R1003" s="129" t="e">
        <f t="shared" si="109"/>
        <v>#DIV/0!</v>
      </c>
      <c r="S1003" s="129" t="e">
        <f t="shared" si="109"/>
        <v>#DIV/0!</v>
      </c>
      <c r="T1003" s="129" t="e">
        <f t="shared" si="109"/>
        <v>#DIV/0!</v>
      </c>
      <c r="U1003" s="129" t="e">
        <f t="shared" si="109"/>
        <v>#DIV/0!</v>
      </c>
      <c r="V1003" s="129" t="e">
        <f t="shared" si="109"/>
        <v>#DIV/0!</v>
      </c>
      <c r="W1003" s="129" t="e">
        <f t="shared" si="109"/>
        <v>#DIV/0!</v>
      </c>
      <c r="X1003" s="129" t="e">
        <f t="shared" si="109"/>
        <v>#DIV/0!</v>
      </c>
      <c r="Y1003" s="129" t="e">
        <f t="shared" si="109"/>
        <v>#DIV/0!</v>
      </c>
      <c r="Z1003" s="129" t="e">
        <f t="shared" si="109"/>
        <v>#DIV/0!</v>
      </c>
      <c r="AA1003" s="129" t="e">
        <f t="shared" si="109"/>
        <v>#DIV/0!</v>
      </c>
      <c r="AB1003" s="129" t="e">
        <f t="shared" si="109"/>
        <v>#DIV/0!</v>
      </c>
      <c r="AC1003" s="129" t="e">
        <f t="shared" si="109"/>
        <v>#DIV/0!</v>
      </c>
      <c r="AD1003" s="129" t="e">
        <f t="shared" si="109"/>
        <v>#DIV/0!</v>
      </c>
      <c r="AE1003" s="129" t="e">
        <f t="shared" si="109"/>
        <v>#DIV/0!</v>
      </c>
      <c r="AF1003" s="129" t="e">
        <f t="shared" si="109"/>
        <v>#DIV/0!</v>
      </c>
      <c r="AG1003" s="129" t="e">
        <f t="shared" si="109"/>
        <v>#DIV/0!</v>
      </c>
    </row>
    <row r="1004" spans="1:44" s="127" customFormat="1">
      <c r="C1004" s="128"/>
      <c r="D1004" s="127" t="s">
        <v>1003</v>
      </c>
      <c r="F1004" s="127" t="s">
        <v>55</v>
      </c>
      <c r="G1004" s="129"/>
      <c r="H1004" s="129"/>
      <c r="I1004" s="129"/>
      <c r="J1004" s="129"/>
      <c r="K1004" s="129"/>
      <c r="L1004" s="129"/>
      <c r="M1004" s="129"/>
      <c r="O1004" s="129"/>
      <c r="P1004" s="129"/>
      <c r="Q1004" s="129"/>
      <c r="R1004" s="129"/>
      <c r="T1004" s="129"/>
      <c r="U1004" s="129"/>
      <c r="V1004" s="129"/>
      <c r="W1004" s="129"/>
      <c r="X1004" s="129"/>
      <c r="Y1004" s="129"/>
      <c r="Z1004" s="129"/>
      <c r="AA1004" s="129"/>
      <c r="AB1004" s="129"/>
      <c r="AC1004" s="129"/>
      <c r="AD1004" s="129"/>
      <c r="AE1004" s="129"/>
      <c r="AF1004" s="129"/>
      <c r="AG1004" s="129"/>
      <c r="AH1004" s="127" t="s">
        <v>749</v>
      </c>
    </row>
    <row r="1005" spans="1:44" s="127" customFormat="1">
      <c r="C1005" s="128"/>
      <c r="F1005" s="127" t="s">
        <v>56</v>
      </c>
      <c r="G1005" s="129"/>
      <c r="H1005" s="129"/>
      <c r="I1005" s="129"/>
      <c r="J1005" s="129"/>
      <c r="K1005" s="129"/>
      <c r="L1005" s="129"/>
      <c r="M1005" s="129"/>
      <c r="N1005" s="158"/>
      <c r="O1005" s="156"/>
      <c r="P1005" s="156"/>
      <c r="Q1005" s="156"/>
      <c r="R1005" s="156"/>
      <c r="S1005" s="158"/>
      <c r="T1005" s="156"/>
      <c r="U1005" s="156"/>
      <c r="V1005" s="156"/>
      <c r="W1005" s="156"/>
      <c r="X1005" s="129"/>
      <c r="Y1005" s="129"/>
      <c r="Z1005" s="129"/>
      <c r="AA1005" s="129"/>
      <c r="AB1005" s="129"/>
      <c r="AC1005" s="129"/>
      <c r="AD1005" s="129"/>
      <c r="AE1005" s="129"/>
      <c r="AF1005" s="129"/>
      <c r="AG1005" s="129"/>
    </row>
    <row r="1006" spans="1:44">
      <c r="A1006" s="109" t="s">
        <v>42</v>
      </c>
      <c r="B1006" s="109">
        <v>1996</v>
      </c>
      <c r="C1006" s="110" t="s">
        <v>43</v>
      </c>
      <c r="D1006" s="109" t="s">
        <v>4554</v>
      </c>
      <c r="E1006" s="109" t="s">
        <v>63</v>
      </c>
      <c r="G1006" s="117" t="s">
        <v>46</v>
      </c>
      <c r="H1006" s="117" t="s">
        <v>46</v>
      </c>
      <c r="I1006" s="117" t="s">
        <v>46</v>
      </c>
      <c r="J1006" s="117" t="s">
        <v>46</v>
      </c>
      <c r="K1006" s="117" t="s">
        <v>46</v>
      </c>
      <c r="L1006" s="108" t="s">
        <v>46</v>
      </c>
      <c r="M1006" s="108" t="s">
        <v>46</v>
      </c>
      <c r="N1006" s="109">
        <v>23.5</v>
      </c>
      <c r="O1006" s="108" t="s">
        <v>46</v>
      </c>
      <c r="P1006" s="108" t="s">
        <v>46</v>
      </c>
      <c r="Q1006" s="108" t="s">
        <v>46</v>
      </c>
      <c r="R1006" s="108" t="s">
        <v>46</v>
      </c>
      <c r="S1006" s="109">
        <v>23.5</v>
      </c>
      <c r="T1006" s="108" t="s">
        <v>46</v>
      </c>
      <c r="U1006" s="108" t="s">
        <v>46</v>
      </c>
      <c r="V1006" s="108" t="s">
        <v>46</v>
      </c>
      <c r="W1006" s="108" t="s">
        <v>46</v>
      </c>
      <c r="X1006" s="108" t="s">
        <v>46</v>
      </c>
      <c r="Y1006" s="108" t="s">
        <v>46</v>
      </c>
      <c r="Z1006" s="108" t="s">
        <v>46</v>
      </c>
      <c r="AA1006" s="108" t="s">
        <v>46</v>
      </c>
      <c r="AB1006" s="108" t="s">
        <v>46</v>
      </c>
      <c r="AC1006" s="108" t="s">
        <v>46</v>
      </c>
      <c r="AD1006" s="108" t="s">
        <v>46</v>
      </c>
      <c r="AE1006" s="108" t="s">
        <v>46</v>
      </c>
      <c r="AF1006" s="108" t="s">
        <v>46</v>
      </c>
      <c r="AG1006" s="108" t="s">
        <v>46</v>
      </c>
    </row>
    <row r="1007" spans="1:44">
      <c r="A1007" s="109" t="s">
        <v>241</v>
      </c>
      <c r="B1007" s="109">
        <v>2013</v>
      </c>
      <c r="C1007" s="110" t="s">
        <v>242</v>
      </c>
      <c r="D1007" s="109" t="s">
        <v>4554</v>
      </c>
      <c r="E1007" s="109" t="s">
        <v>63</v>
      </c>
      <c r="G1007" s="117" t="s">
        <v>46</v>
      </c>
      <c r="H1007" s="117" t="s">
        <v>46</v>
      </c>
      <c r="I1007" s="117" t="s">
        <v>46</v>
      </c>
      <c r="J1007" s="117" t="s">
        <v>46</v>
      </c>
      <c r="K1007" s="117" t="s">
        <v>46</v>
      </c>
      <c r="L1007" s="108" t="s">
        <v>46</v>
      </c>
      <c r="M1007" s="108" t="s">
        <v>46</v>
      </c>
      <c r="N1007" s="132">
        <v>-25</v>
      </c>
      <c r="O1007" s="108" t="s">
        <v>46</v>
      </c>
      <c r="P1007" s="108" t="s">
        <v>46</v>
      </c>
      <c r="Q1007" s="108" t="s">
        <v>46</v>
      </c>
      <c r="R1007" s="108" t="s">
        <v>46</v>
      </c>
      <c r="S1007" s="109">
        <v>-25</v>
      </c>
      <c r="T1007" s="108" t="s">
        <v>46</v>
      </c>
      <c r="U1007" s="108" t="s">
        <v>46</v>
      </c>
      <c r="V1007" s="108" t="s">
        <v>46</v>
      </c>
      <c r="W1007" s="108" t="s">
        <v>46</v>
      </c>
      <c r="X1007" s="108" t="s">
        <v>46</v>
      </c>
      <c r="Y1007" s="108" t="s">
        <v>46</v>
      </c>
      <c r="Z1007" s="108" t="s">
        <v>46</v>
      </c>
      <c r="AA1007" s="108" t="s">
        <v>46</v>
      </c>
      <c r="AB1007" s="108" t="s">
        <v>46</v>
      </c>
      <c r="AC1007" s="108" t="s">
        <v>46</v>
      </c>
      <c r="AD1007" s="108" t="s">
        <v>46</v>
      </c>
      <c r="AE1007" s="108" t="s">
        <v>46</v>
      </c>
      <c r="AF1007" s="108" t="s">
        <v>46</v>
      </c>
      <c r="AG1007" s="108" t="s">
        <v>46</v>
      </c>
    </row>
    <row r="1008" spans="1:44">
      <c r="A1008" s="109" t="s">
        <v>241</v>
      </c>
      <c r="B1008" s="109">
        <v>2013</v>
      </c>
      <c r="C1008" s="110" t="s">
        <v>242</v>
      </c>
      <c r="D1008" s="109" t="s">
        <v>4554</v>
      </c>
      <c r="E1008" s="109" t="s">
        <v>63</v>
      </c>
      <c r="G1008" s="117" t="s">
        <v>46</v>
      </c>
      <c r="H1008" s="117" t="s">
        <v>46</v>
      </c>
      <c r="I1008" s="117" t="s">
        <v>46</v>
      </c>
      <c r="J1008" s="117" t="s">
        <v>46</v>
      </c>
      <c r="K1008" s="117" t="s">
        <v>46</v>
      </c>
      <c r="L1008" s="108" t="s">
        <v>46</v>
      </c>
      <c r="M1008" s="108" t="s">
        <v>46</v>
      </c>
      <c r="N1008" s="108" t="s">
        <v>46</v>
      </c>
      <c r="O1008" s="108" t="s">
        <v>46</v>
      </c>
      <c r="P1008" s="108" t="s">
        <v>46</v>
      </c>
      <c r="Q1008" s="108" t="s">
        <v>46</v>
      </c>
      <c r="R1008" s="108" t="s">
        <v>46</v>
      </c>
      <c r="S1008" s="108" t="s">
        <v>46</v>
      </c>
      <c r="T1008" s="108" t="s">
        <v>46</v>
      </c>
      <c r="U1008" s="108" t="s">
        <v>46</v>
      </c>
      <c r="V1008" s="108" t="s">
        <v>46</v>
      </c>
      <c r="W1008" s="109">
        <v>80</v>
      </c>
      <c r="X1008" s="108" t="s">
        <v>46</v>
      </c>
      <c r="Y1008" s="108" t="s">
        <v>46</v>
      </c>
      <c r="Z1008" s="108" t="s">
        <v>46</v>
      </c>
      <c r="AA1008" s="108" t="s">
        <v>46</v>
      </c>
      <c r="AB1008" s="108" t="s">
        <v>46</v>
      </c>
      <c r="AC1008" s="108" t="s">
        <v>46</v>
      </c>
      <c r="AD1008" s="108" t="s">
        <v>46</v>
      </c>
      <c r="AE1008" s="108" t="s">
        <v>46</v>
      </c>
      <c r="AF1008" s="108" t="s">
        <v>46</v>
      </c>
      <c r="AG1008" s="108" t="s">
        <v>46</v>
      </c>
    </row>
    <row r="1009" spans="1:42">
      <c r="A1009" s="109" t="s">
        <v>1005</v>
      </c>
      <c r="B1009" s="109">
        <v>2013</v>
      </c>
      <c r="C1009" s="110" t="s">
        <v>1006</v>
      </c>
      <c r="D1009" s="109" t="s">
        <v>4554</v>
      </c>
      <c r="E1009" s="109" t="s">
        <v>63</v>
      </c>
      <c r="G1009" s="117" t="s">
        <v>46</v>
      </c>
      <c r="H1009" s="117" t="s">
        <v>46</v>
      </c>
      <c r="I1009" s="117" t="s">
        <v>46</v>
      </c>
      <c r="J1009" s="117" t="s">
        <v>46</v>
      </c>
      <c r="K1009" s="117" t="s">
        <v>46</v>
      </c>
      <c r="L1009" s="108" t="s">
        <v>46</v>
      </c>
      <c r="M1009" s="108" t="s">
        <v>46</v>
      </c>
      <c r="N1009" s="108" t="s">
        <v>46</v>
      </c>
      <c r="O1009" s="108" t="s">
        <v>46</v>
      </c>
      <c r="P1009" s="108" t="s">
        <v>46</v>
      </c>
      <c r="Q1009" s="108" t="s">
        <v>46</v>
      </c>
      <c r="R1009" s="108" t="s">
        <v>46</v>
      </c>
      <c r="S1009" s="108" t="s">
        <v>46</v>
      </c>
      <c r="T1009" s="108" t="s">
        <v>46</v>
      </c>
      <c r="U1009" s="108" t="s">
        <v>46</v>
      </c>
      <c r="V1009" s="108" t="s">
        <v>46</v>
      </c>
      <c r="W1009" s="109">
        <v>99.95</v>
      </c>
      <c r="X1009" s="108" t="s">
        <v>46</v>
      </c>
      <c r="Y1009" s="108" t="s">
        <v>46</v>
      </c>
      <c r="Z1009" s="108" t="s">
        <v>46</v>
      </c>
      <c r="AA1009" s="108" t="s">
        <v>46</v>
      </c>
      <c r="AB1009" s="108" t="s">
        <v>46</v>
      </c>
      <c r="AC1009" s="108" t="s">
        <v>46</v>
      </c>
      <c r="AD1009" s="108" t="s">
        <v>46</v>
      </c>
      <c r="AE1009" s="108" t="s">
        <v>46</v>
      </c>
      <c r="AF1009" s="108" t="s">
        <v>46</v>
      </c>
      <c r="AG1009" s="108" t="s">
        <v>46</v>
      </c>
    </row>
    <row r="1010" spans="1:42">
      <c r="A1010" s="109" t="s">
        <v>1007</v>
      </c>
      <c r="B1010" s="109">
        <v>1987</v>
      </c>
      <c r="C1010" s="110" t="s">
        <v>1008</v>
      </c>
      <c r="D1010" s="109" t="s">
        <v>4554</v>
      </c>
      <c r="E1010" s="109" t="s">
        <v>63</v>
      </c>
      <c r="G1010" s="117" t="s">
        <v>46</v>
      </c>
      <c r="H1010" s="117" t="s">
        <v>46</v>
      </c>
      <c r="I1010" s="117" t="s">
        <v>46</v>
      </c>
      <c r="J1010" s="117" t="s">
        <v>46</v>
      </c>
      <c r="K1010" s="117" t="s">
        <v>46</v>
      </c>
      <c r="L1010" s="108" t="s">
        <v>46</v>
      </c>
      <c r="M1010" s="108" t="s">
        <v>46</v>
      </c>
      <c r="N1010" s="108" t="s">
        <v>46</v>
      </c>
      <c r="O1010" s="108" t="s">
        <v>46</v>
      </c>
      <c r="P1010" s="108" t="s">
        <v>46</v>
      </c>
      <c r="Q1010" s="108" t="s">
        <v>46</v>
      </c>
      <c r="R1010" s="108" t="s">
        <v>46</v>
      </c>
      <c r="S1010" s="108" t="s">
        <v>46</v>
      </c>
      <c r="T1010" s="108" t="s">
        <v>46</v>
      </c>
      <c r="U1010" s="108" t="s">
        <v>46</v>
      </c>
      <c r="V1010" s="108" t="s">
        <v>46</v>
      </c>
      <c r="W1010" s="108" t="s">
        <v>46</v>
      </c>
      <c r="X1010" s="108" t="s">
        <v>46</v>
      </c>
      <c r="Y1010" s="108" t="s">
        <v>46</v>
      </c>
      <c r="Z1010" s="108" t="s">
        <v>46</v>
      </c>
      <c r="AA1010" s="108" t="s">
        <v>46</v>
      </c>
      <c r="AB1010" s="108" t="s">
        <v>46</v>
      </c>
      <c r="AC1010" s="108" t="s">
        <v>46</v>
      </c>
      <c r="AD1010" s="109">
        <v>94</v>
      </c>
      <c r="AE1010" s="108" t="s">
        <v>46</v>
      </c>
      <c r="AF1010" s="108" t="s">
        <v>46</v>
      </c>
      <c r="AG1010" s="108" t="s">
        <v>46</v>
      </c>
    </row>
    <row r="1011" spans="1:42">
      <c r="A1011" s="109" t="s">
        <v>42</v>
      </c>
      <c r="B1011" s="109">
        <v>1996</v>
      </c>
      <c r="C1011" s="110" t="s">
        <v>43</v>
      </c>
      <c r="D1011" s="109" t="s">
        <v>4554</v>
      </c>
      <c r="E1011" s="109" t="s">
        <v>63</v>
      </c>
      <c r="G1011" s="117" t="s">
        <v>46</v>
      </c>
      <c r="H1011" s="117" t="s">
        <v>46</v>
      </c>
      <c r="I1011" s="117" t="s">
        <v>46</v>
      </c>
      <c r="J1011" s="117" t="s">
        <v>46</v>
      </c>
      <c r="K1011" s="117" t="s">
        <v>46</v>
      </c>
      <c r="L1011" s="108" t="s">
        <v>46</v>
      </c>
      <c r="M1011" s="108" t="s">
        <v>46</v>
      </c>
      <c r="N1011" s="108" t="s">
        <v>46</v>
      </c>
      <c r="O1011" s="109">
        <v>95.7</v>
      </c>
      <c r="P1011" s="108" t="s">
        <v>46</v>
      </c>
      <c r="Q1011" s="108" t="s">
        <v>46</v>
      </c>
      <c r="R1011" s="108" t="s">
        <v>46</v>
      </c>
      <c r="S1011" s="108" t="s">
        <v>46</v>
      </c>
      <c r="T1011" s="108" t="s">
        <v>46</v>
      </c>
      <c r="U1011" s="109">
        <v>95.7</v>
      </c>
      <c r="V1011" s="108" t="s">
        <v>46</v>
      </c>
      <c r="W1011" s="108" t="s">
        <v>46</v>
      </c>
      <c r="X1011" s="108" t="s">
        <v>46</v>
      </c>
      <c r="Y1011" s="108" t="s">
        <v>46</v>
      </c>
      <c r="Z1011" s="108" t="s">
        <v>46</v>
      </c>
      <c r="AA1011" s="108" t="s">
        <v>46</v>
      </c>
      <c r="AB1011" s="108" t="s">
        <v>46</v>
      </c>
      <c r="AC1011" s="108" t="s">
        <v>46</v>
      </c>
      <c r="AD1011" s="108" t="s">
        <v>46</v>
      </c>
      <c r="AE1011" s="108" t="s">
        <v>46</v>
      </c>
      <c r="AF1011" s="108" t="s">
        <v>46</v>
      </c>
      <c r="AG1011" s="108" t="s">
        <v>46</v>
      </c>
    </row>
    <row r="1012" spans="1:42">
      <c r="A1012" s="109" t="s">
        <v>241</v>
      </c>
      <c r="B1012" s="109">
        <v>2013</v>
      </c>
      <c r="C1012" s="110" t="s">
        <v>242</v>
      </c>
      <c r="D1012" s="109" t="s">
        <v>4554</v>
      </c>
      <c r="E1012" s="109" t="s">
        <v>63</v>
      </c>
      <c r="G1012" s="117" t="s">
        <v>46</v>
      </c>
      <c r="H1012" s="117" t="s">
        <v>46</v>
      </c>
      <c r="I1012" s="117" t="s">
        <v>46</v>
      </c>
      <c r="J1012" s="117" t="s">
        <v>46</v>
      </c>
      <c r="K1012" s="117" t="s">
        <v>46</v>
      </c>
      <c r="L1012" s="108" t="s">
        <v>46</v>
      </c>
      <c r="M1012" s="108" t="s">
        <v>46</v>
      </c>
      <c r="N1012" s="108" t="s">
        <v>46</v>
      </c>
      <c r="O1012" s="109">
        <v>75</v>
      </c>
      <c r="P1012" s="108" t="s">
        <v>46</v>
      </c>
      <c r="Q1012" s="108" t="s">
        <v>46</v>
      </c>
      <c r="R1012" s="108" t="s">
        <v>46</v>
      </c>
      <c r="S1012" s="108" t="s">
        <v>46</v>
      </c>
      <c r="T1012" s="108" t="s">
        <v>46</v>
      </c>
      <c r="U1012" s="109">
        <v>75</v>
      </c>
      <c r="V1012" s="108" t="s">
        <v>46</v>
      </c>
      <c r="W1012" s="108" t="s">
        <v>46</v>
      </c>
      <c r="X1012" s="108" t="s">
        <v>46</v>
      </c>
      <c r="Y1012" s="108" t="s">
        <v>46</v>
      </c>
      <c r="Z1012" s="108" t="s">
        <v>46</v>
      </c>
      <c r="AA1012" s="108" t="s">
        <v>46</v>
      </c>
      <c r="AB1012" s="108" t="s">
        <v>46</v>
      </c>
      <c r="AC1012" s="108" t="s">
        <v>46</v>
      </c>
      <c r="AD1012" s="108" t="s">
        <v>46</v>
      </c>
      <c r="AE1012" s="108" t="s">
        <v>46</v>
      </c>
      <c r="AF1012" s="108" t="s">
        <v>46</v>
      </c>
      <c r="AG1012" s="108" t="s">
        <v>46</v>
      </c>
    </row>
    <row r="1013" spans="1:42">
      <c r="A1013" s="109" t="s">
        <v>1009</v>
      </c>
      <c r="B1013" s="109">
        <v>2001</v>
      </c>
      <c r="C1013" s="110" t="s">
        <v>1010</v>
      </c>
      <c r="D1013" s="109" t="s">
        <v>4554</v>
      </c>
      <c r="E1013" s="109" t="s">
        <v>63</v>
      </c>
      <c r="G1013" s="117" t="s">
        <v>46</v>
      </c>
      <c r="H1013" s="117" t="s">
        <v>46</v>
      </c>
      <c r="I1013" s="117" t="s">
        <v>46</v>
      </c>
      <c r="J1013" s="117" t="s">
        <v>46</v>
      </c>
      <c r="K1013" s="117" t="s">
        <v>46</v>
      </c>
      <c r="L1013" s="108" t="s">
        <v>46</v>
      </c>
      <c r="M1013" s="108" t="s">
        <v>46</v>
      </c>
      <c r="N1013" s="108" t="s">
        <v>46</v>
      </c>
      <c r="O1013" s="108" t="s">
        <v>46</v>
      </c>
      <c r="P1013" s="108" t="s">
        <v>46</v>
      </c>
      <c r="Q1013" s="108" t="s">
        <v>46</v>
      </c>
      <c r="R1013" s="108" t="s">
        <v>46</v>
      </c>
      <c r="S1013" s="108" t="s">
        <v>46</v>
      </c>
      <c r="T1013" s="108" t="s">
        <v>46</v>
      </c>
      <c r="U1013" s="108" t="s">
        <v>46</v>
      </c>
      <c r="V1013" s="108" t="s">
        <v>46</v>
      </c>
      <c r="W1013" s="109">
        <v>88</v>
      </c>
      <c r="X1013" s="108" t="s">
        <v>46</v>
      </c>
      <c r="Y1013" s="108" t="s">
        <v>46</v>
      </c>
      <c r="Z1013" s="108" t="s">
        <v>46</v>
      </c>
      <c r="AA1013" s="108" t="s">
        <v>46</v>
      </c>
      <c r="AB1013" s="108" t="s">
        <v>46</v>
      </c>
      <c r="AC1013" s="108" t="s">
        <v>46</v>
      </c>
      <c r="AD1013" s="108" t="s">
        <v>46</v>
      </c>
      <c r="AE1013" s="108" t="s">
        <v>46</v>
      </c>
      <c r="AF1013" s="108" t="s">
        <v>46</v>
      </c>
      <c r="AG1013" s="108" t="s">
        <v>46</v>
      </c>
    </row>
    <row r="1014" spans="1:42">
      <c r="A1014" s="109" t="s">
        <v>1011</v>
      </c>
      <c r="B1014" s="109">
        <v>2019</v>
      </c>
      <c r="C1014" s="110" t="s">
        <v>1012</v>
      </c>
      <c r="D1014" s="109" t="s">
        <v>4554</v>
      </c>
      <c r="E1014" s="109" t="s">
        <v>63</v>
      </c>
      <c r="G1014" s="117" t="s">
        <v>46</v>
      </c>
      <c r="H1014" s="117" t="s">
        <v>46</v>
      </c>
      <c r="I1014" s="117" t="s">
        <v>46</v>
      </c>
      <c r="J1014" s="117" t="s">
        <v>46</v>
      </c>
      <c r="K1014" s="117" t="s">
        <v>46</v>
      </c>
      <c r="L1014" s="108" t="s">
        <v>46</v>
      </c>
      <c r="M1014" s="108" t="s">
        <v>46</v>
      </c>
      <c r="N1014" s="108" t="s">
        <v>46</v>
      </c>
      <c r="O1014" s="108" t="s">
        <v>46</v>
      </c>
      <c r="P1014" s="108" t="s">
        <v>46</v>
      </c>
      <c r="Q1014" s="108" t="s">
        <v>46</v>
      </c>
      <c r="R1014" s="108" t="s">
        <v>46</v>
      </c>
      <c r="S1014" s="108" t="s">
        <v>46</v>
      </c>
      <c r="T1014" s="108" t="s">
        <v>46</v>
      </c>
      <c r="U1014" s="108" t="s">
        <v>46</v>
      </c>
      <c r="V1014" s="108" t="s">
        <v>46</v>
      </c>
      <c r="W1014" s="108" t="s">
        <v>46</v>
      </c>
      <c r="X1014" s="108" t="s">
        <v>46</v>
      </c>
      <c r="Y1014" s="108" t="s">
        <v>46</v>
      </c>
      <c r="Z1014" s="108" t="s">
        <v>46</v>
      </c>
      <c r="AA1014" s="108" t="s">
        <v>46</v>
      </c>
      <c r="AB1014" s="108" t="s">
        <v>46</v>
      </c>
      <c r="AC1014" s="108" t="s">
        <v>46</v>
      </c>
      <c r="AD1014" s="109">
        <v>38</v>
      </c>
      <c r="AE1014" s="108" t="s">
        <v>46</v>
      </c>
      <c r="AF1014" s="108" t="s">
        <v>46</v>
      </c>
      <c r="AG1014" s="108" t="s">
        <v>46</v>
      </c>
    </row>
    <row r="1015" spans="1:42" s="127" customFormat="1">
      <c r="C1015" s="128"/>
      <c r="D1015" s="109" t="s">
        <v>4554</v>
      </c>
      <c r="F1015" s="127" t="s">
        <v>52</v>
      </c>
      <c r="G1015" s="129"/>
      <c r="H1015" s="129"/>
      <c r="I1015" s="129"/>
      <c r="J1015" s="129"/>
      <c r="K1015" s="129"/>
      <c r="L1015" s="129"/>
      <c r="M1015" s="129"/>
      <c r="N1015" s="129">
        <f>AVERAGE(N1006:N1014)</f>
        <v>-0.75</v>
      </c>
      <c r="O1015" s="129">
        <f t="shared" ref="O1015:AG1015" si="110">AVERAGE(O1006:O1014)</f>
        <v>85.35</v>
      </c>
      <c r="P1015" s="129" t="e">
        <f t="shared" si="110"/>
        <v>#DIV/0!</v>
      </c>
      <c r="Q1015" s="129" t="e">
        <f t="shared" si="110"/>
        <v>#DIV/0!</v>
      </c>
      <c r="R1015" s="129" t="e">
        <f t="shared" si="110"/>
        <v>#DIV/0!</v>
      </c>
      <c r="S1015" s="129">
        <f t="shared" si="110"/>
        <v>-0.75</v>
      </c>
      <c r="T1015" s="129" t="e">
        <f t="shared" si="110"/>
        <v>#DIV/0!</v>
      </c>
      <c r="U1015" s="129">
        <f t="shared" si="110"/>
        <v>85.35</v>
      </c>
      <c r="V1015" s="129" t="e">
        <f t="shared" si="110"/>
        <v>#DIV/0!</v>
      </c>
      <c r="W1015" s="129">
        <f t="shared" si="110"/>
        <v>89.316666666666663</v>
      </c>
      <c r="X1015" s="129" t="e">
        <f t="shared" si="110"/>
        <v>#DIV/0!</v>
      </c>
      <c r="Y1015" s="129" t="e">
        <f t="shared" si="110"/>
        <v>#DIV/0!</v>
      </c>
      <c r="Z1015" s="129" t="e">
        <f t="shared" si="110"/>
        <v>#DIV/0!</v>
      </c>
      <c r="AA1015" s="129" t="e">
        <f t="shared" si="110"/>
        <v>#DIV/0!</v>
      </c>
      <c r="AB1015" s="129" t="e">
        <f t="shared" si="110"/>
        <v>#DIV/0!</v>
      </c>
      <c r="AC1015" s="129" t="e">
        <f t="shared" si="110"/>
        <v>#DIV/0!</v>
      </c>
      <c r="AD1015" s="129">
        <f t="shared" si="110"/>
        <v>66</v>
      </c>
      <c r="AE1015" s="129" t="e">
        <f t="shared" si="110"/>
        <v>#DIV/0!</v>
      </c>
      <c r="AF1015" s="129" t="e">
        <f t="shared" si="110"/>
        <v>#DIV/0!</v>
      </c>
      <c r="AG1015" s="129" t="e">
        <f t="shared" si="110"/>
        <v>#DIV/0!</v>
      </c>
    </row>
    <row r="1016" spans="1:42" s="127" customFormat="1">
      <c r="C1016" s="128"/>
      <c r="D1016" s="109" t="s">
        <v>4554</v>
      </c>
      <c r="F1016" s="127" t="s">
        <v>53</v>
      </c>
      <c r="G1016" s="129"/>
      <c r="H1016" s="129"/>
      <c r="I1016" s="129"/>
      <c r="J1016" s="129"/>
      <c r="K1016" s="129"/>
      <c r="L1016" s="129"/>
      <c r="M1016" s="129"/>
      <c r="N1016" s="129">
        <f>STDEV((N1006:N1014))</f>
        <v>34.294678887547555</v>
      </c>
      <c r="O1016" s="129">
        <f t="shared" ref="O1016:AG1016" si="111">STDEV((O1006:O1014))</f>
        <v>14.637110370561624</v>
      </c>
      <c r="P1016" s="129" t="e">
        <f t="shared" si="111"/>
        <v>#DIV/0!</v>
      </c>
      <c r="Q1016" s="129" t="e">
        <f t="shared" si="111"/>
        <v>#DIV/0!</v>
      </c>
      <c r="R1016" s="129" t="e">
        <f t="shared" si="111"/>
        <v>#DIV/0!</v>
      </c>
      <c r="S1016" s="129">
        <f t="shared" si="111"/>
        <v>34.294678887547555</v>
      </c>
      <c r="T1016" s="129" t="e">
        <f t="shared" si="111"/>
        <v>#DIV/0!</v>
      </c>
      <c r="U1016" s="129">
        <f t="shared" si="111"/>
        <v>14.637110370561624</v>
      </c>
      <c r="V1016" s="129" t="e">
        <f t="shared" si="111"/>
        <v>#DIV/0!</v>
      </c>
      <c r="W1016" s="129">
        <f t="shared" si="111"/>
        <v>10.039961819316513</v>
      </c>
      <c r="X1016" s="129" t="e">
        <f t="shared" si="111"/>
        <v>#DIV/0!</v>
      </c>
      <c r="Y1016" s="129" t="e">
        <f t="shared" si="111"/>
        <v>#DIV/0!</v>
      </c>
      <c r="Z1016" s="129" t="e">
        <f t="shared" si="111"/>
        <v>#DIV/0!</v>
      </c>
      <c r="AA1016" s="129" t="e">
        <f t="shared" si="111"/>
        <v>#DIV/0!</v>
      </c>
      <c r="AB1016" s="129" t="e">
        <f t="shared" si="111"/>
        <v>#DIV/0!</v>
      </c>
      <c r="AC1016" s="129" t="e">
        <f t="shared" si="111"/>
        <v>#DIV/0!</v>
      </c>
      <c r="AD1016" s="129">
        <f t="shared" si="111"/>
        <v>39.597979746446661</v>
      </c>
      <c r="AE1016" s="129" t="e">
        <f t="shared" si="111"/>
        <v>#DIV/0!</v>
      </c>
      <c r="AF1016" s="129" t="e">
        <f t="shared" si="111"/>
        <v>#DIV/0!</v>
      </c>
      <c r="AG1016" s="129" t="e">
        <f t="shared" si="111"/>
        <v>#DIV/0!</v>
      </c>
    </row>
    <row r="1017" spans="1:42" s="127" customFormat="1">
      <c r="C1017" s="128"/>
      <c r="D1017" s="109" t="s">
        <v>4554</v>
      </c>
      <c r="F1017" s="127" t="s">
        <v>55</v>
      </c>
      <c r="G1017" s="129"/>
      <c r="H1017" s="129"/>
      <c r="I1017" s="129"/>
      <c r="J1017" s="129"/>
      <c r="K1017" s="129"/>
      <c r="L1017" s="129"/>
      <c r="M1017" s="129"/>
      <c r="N1017" s="155">
        <f>AI1017</f>
        <v>4.0714173052613066E-2</v>
      </c>
      <c r="O1017" s="155">
        <f>AN1017-AI1017</f>
        <v>0.9204968343823452</v>
      </c>
      <c r="P1017" s="129"/>
      <c r="Q1017" s="129"/>
      <c r="R1017" s="129"/>
      <c r="S1017" s="129"/>
      <c r="T1017" s="129"/>
      <c r="U1017" s="129"/>
      <c r="V1017" s="155">
        <f>AK1017-AI1017</f>
        <v>0.92098884254529945</v>
      </c>
      <c r="W1017" s="129"/>
      <c r="X1017" s="129"/>
      <c r="Y1017" s="129"/>
      <c r="Z1017" s="129"/>
      <c r="AA1017" s="129"/>
      <c r="AB1017" s="129"/>
      <c r="AC1017" s="129"/>
      <c r="AE1017" s="129"/>
      <c r="AF1017" s="129"/>
      <c r="AG1017" s="129"/>
      <c r="AH1017" s="144">
        <v>-1</v>
      </c>
      <c r="AI1017" s="135">
        <v>4.0714173052613066E-2</v>
      </c>
      <c r="AJ1017" s="135">
        <v>1.077103904340429E-3</v>
      </c>
      <c r="AK1017" s="135">
        <v>0.96170301559791249</v>
      </c>
      <c r="AL1017" s="135">
        <v>3.8296984402087238E-2</v>
      </c>
      <c r="AM1017" s="135">
        <v>1.1738150345698131E-3</v>
      </c>
      <c r="AN1017" s="135">
        <v>0.96121100743495824</v>
      </c>
      <c r="AO1017" s="135">
        <v>3.8788992565042237E-2</v>
      </c>
      <c r="AP1017" s="136">
        <v>-1</v>
      </c>
    </row>
    <row r="1018" spans="1:42" s="127" customFormat="1">
      <c r="C1018" s="128"/>
      <c r="D1018" s="109" t="s">
        <v>4554</v>
      </c>
      <c r="F1018" s="127" t="s">
        <v>56</v>
      </c>
      <c r="G1018" s="129"/>
      <c r="H1018" s="129"/>
      <c r="I1018" s="129"/>
      <c r="J1018" s="129"/>
      <c r="K1018" s="129"/>
      <c r="L1018" s="129"/>
      <c r="M1018" s="129"/>
      <c r="N1018" s="129">
        <v>0</v>
      </c>
      <c r="O1018" s="129">
        <f>O1015</f>
        <v>85.35</v>
      </c>
      <c r="P1018" s="129"/>
      <c r="Q1018" s="129"/>
      <c r="R1018" s="129"/>
      <c r="S1018" s="129"/>
      <c r="T1018" s="129"/>
      <c r="U1018" s="129"/>
      <c r="V1018" s="129">
        <f>O1018</f>
        <v>85.35</v>
      </c>
      <c r="W1018" s="129">
        <f>W1015</f>
        <v>89.316666666666663</v>
      </c>
      <c r="X1018" s="129"/>
      <c r="Y1018" s="129"/>
      <c r="Z1018" s="129"/>
      <c r="AA1018" s="129"/>
      <c r="AB1018" s="129"/>
      <c r="AC1018" s="129"/>
      <c r="AE1018" s="129"/>
      <c r="AF1018" s="129"/>
      <c r="AG1018" s="129"/>
      <c r="AH1018" s="144"/>
      <c r="AI1018" s="135"/>
      <c r="AJ1018" s="135"/>
      <c r="AK1018" s="135"/>
      <c r="AL1018" s="135"/>
      <c r="AM1018" s="135"/>
      <c r="AN1018" s="135"/>
      <c r="AO1018" s="135"/>
      <c r="AP1018" s="136"/>
    </row>
    <row r="1019" spans="1:42">
      <c r="A1019" s="109" t="s">
        <v>241</v>
      </c>
      <c r="B1019" s="109">
        <v>2013</v>
      </c>
      <c r="C1019" s="110" t="s">
        <v>242</v>
      </c>
      <c r="D1019" s="109" t="s">
        <v>4555</v>
      </c>
      <c r="E1019" s="109" t="s">
        <v>63</v>
      </c>
      <c r="G1019" s="117" t="s">
        <v>46</v>
      </c>
      <c r="H1019" s="117" t="s">
        <v>46</v>
      </c>
      <c r="I1019" s="117" t="s">
        <v>46</v>
      </c>
      <c r="J1019" s="117" t="s">
        <v>46</v>
      </c>
      <c r="K1019" s="117" t="s">
        <v>46</v>
      </c>
      <c r="L1019" s="108" t="s">
        <v>46</v>
      </c>
      <c r="M1019" s="108" t="s">
        <v>46</v>
      </c>
      <c r="N1019" s="132">
        <v>-40</v>
      </c>
      <c r="O1019" s="108" t="s">
        <v>46</v>
      </c>
      <c r="P1019" s="108" t="s">
        <v>46</v>
      </c>
      <c r="Q1019" s="108" t="s">
        <v>46</v>
      </c>
      <c r="R1019" s="108" t="s">
        <v>46</v>
      </c>
      <c r="S1019" s="109">
        <v>-40</v>
      </c>
      <c r="T1019" s="108" t="s">
        <v>46</v>
      </c>
      <c r="U1019" s="108" t="s">
        <v>46</v>
      </c>
      <c r="V1019" s="108" t="s">
        <v>46</v>
      </c>
      <c r="W1019" s="108" t="s">
        <v>46</v>
      </c>
      <c r="X1019" s="108" t="s">
        <v>46</v>
      </c>
      <c r="Y1019" s="108" t="s">
        <v>46</v>
      </c>
      <c r="Z1019" s="108" t="s">
        <v>46</v>
      </c>
      <c r="AA1019" s="108" t="s">
        <v>46</v>
      </c>
      <c r="AB1019" s="108" t="s">
        <v>46</v>
      </c>
      <c r="AC1019" s="108" t="s">
        <v>46</v>
      </c>
      <c r="AD1019" s="108" t="s">
        <v>46</v>
      </c>
      <c r="AE1019" s="108" t="s">
        <v>46</v>
      </c>
      <c r="AF1019" s="108" t="s">
        <v>46</v>
      </c>
      <c r="AG1019" s="108" t="s">
        <v>46</v>
      </c>
    </row>
    <row r="1020" spans="1:42">
      <c r="A1020" s="109" t="s">
        <v>241</v>
      </c>
      <c r="B1020" s="109">
        <v>2013</v>
      </c>
      <c r="C1020" s="110" t="s">
        <v>242</v>
      </c>
      <c r="D1020" s="109" t="s">
        <v>4555</v>
      </c>
      <c r="E1020" s="109" t="s">
        <v>63</v>
      </c>
      <c r="G1020" s="117" t="s">
        <v>46</v>
      </c>
      <c r="H1020" s="117" t="s">
        <v>46</v>
      </c>
      <c r="I1020" s="117" t="s">
        <v>46</v>
      </c>
      <c r="J1020" s="117" t="s">
        <v>46</v>
      </c>
      <c r="K1020" s="117" t="s">
        <v>46</v>
      </c>
      <c r="L1020" s="108" t="s">
        <v>46</v>
      </c>
      <c r="M1020" s="108" t="s">
        <v>46</v>
      </c>
      <c r="N1020" s="108" t="s">
        <v>46</v>
      </c>
      <c r="O1020" s="108" t="s">
        <v>46</v>
      </c>
      <c r="P1020" s="108" t="s">
        <v>46</v>
      </c>
      <c r="Q1020" s="108" t="s">
        <v>46</v>
      </c>
      <c r="R1020" s="108" t="s">
        <v>46</v>
      </c>
      <c r="S1020" s="108" t="s">
        <v>46</v>
      </c>
      <c r="T1020" s="108" t="s">
        <v>46</v>
      </c>
      <c r="U1020" s="108" t="s">
        <v>46</v>
      </c>
      <c r="V1020" s="108" t="s">
        <v>46</v>
      </c>
      <c r="W1020" s="109">
        <v>70</v>
      </c>
      <c r="X1020" s="108" t="s">
        <v>46</v>
      </c>
      <c r="Y1020" s="108" t="s">
        <v>46</v>
      </c>
      <c r="Z1020" s="108" t="s">
        <v>46</v>
      </c>
      <c r="AA1020" s="108" t="s">
        <v>46</v>
      </c>
      <c r="AB1020" s="108" t="s">
        <v>46</v>
      </c>
      <c r="AC1020" s="108" t="s">
        <v>46</v>
      </c>
      <c r="AD1020" s="108" t="s">
        <v>46</v>
      </c>
      <c r="AE1020" s="108" t="s">
        <v>46</v>
      </c>
      <c r="AF1020" s="108" t="s">
        <v>46</v>
      </c>
      <c r="AG1020" s="108" t="s">
        <v>46</v>
      </c>
    </row>
    <row r="1021" spans="1:42">
      <c r="A1021" s="109" t="s">
        <v>241</v>
      </c>
      <c r="B1021" s="109">
        <v>2013</v>
      </c>
      <c r="C1021" s="110" t="s">
        <v>242</v>
      </c>
      <c r="D1021" s="109" t="s">
        <v>4555</v>
      </c>
      <c r="E1021" s="109" t="s">
        <v>63</v>
      </c>
      <c r="G1021" s="117" t="s">
        <v>46</v>
      </c>
      <c r="H1021" s="117" t="s">
        <v>46</v>
      </c>
      <c r="I1021" s="117" t="s">
        <v>46</v>
      </c>
      <c r="J1021" s="117" t="s">
        <v>46</v>
      </c>
      <c r="K1021" s="117" t="s">
        <v>46</v>
      </c>
      <c r="L1021" s="108" t="s">
        <v>46</v>
      </c>
      <c r="M1021" s="108" t="s">
        <v>46</v>
      </c>
      <c r="N1021" s="108" t="s">
        <v>46</v>
      </c>
      <c r="O1021" s="108" t="s">
        <v>46</v>
      </c>
      <c r="P1021" s="108" t="s">
        <v>46</v>
      </c>
      <c r="Q1021" s="108" t="s">
        <v>46</v>
      </c>
      <c r="R1021" s="108" t="s">
        <v>46</v>
      </c>
      <c r="S1021" s="108" t="s">
        <v>46</v>
      </c>
      <c r="T1021" s="108" t="s">
        <v>46</v>
      </c>
      <c r="U1021" s="108" t="s">
        <v>46</v>
      </c>
      <c r="V1021" s="108" t="s">
        <v>46</v>
      </c>
      <c r="W1021" s="109">
        <v>80</v>
      </c>
      <c r="X1021" s="108" t="s">
        <v>46</v>
      </c>
      <c r="Y1021" s="108" t="s">
        <v>46</v>
      </c>
      <c r="Z1021" s="108" t="s">
        <v>46</v>
      </c>
      <c r="AA1021" s="108" t="s">
        <v>46</v>
      </c>
      <c r="AB1021" s="108" t="s">
        <v>46</v>
      </c>
      <c r="AC1021" s="108" t="s">
        <v>46</v>
      </c>
      <c r="AD1021" s="108" t="s">
        <v>46</v>
      </c>
      <c r="AE1021" s="108" t="s">
        <v>46</v>
      </c>
      <c r="AF1021" s="108" t="s">
        <v>46</v>
      </c>
      <c r="AG1021" s="108" t="s">
        <v>46</v>
      </c>
    </row>
    <row r="1022" spans="1:42">
      <c r="A1022" s="109" t="s">
        <v>519</v>
      </c>
      <c r="B1022" s="109">
        <v>2018</v>
      </c>
      <c r="C1022" s="109" t="s">
        <v>520</v>
      </c>
      <c r="D1022" s="109" t="s">
        <v>4555</v>
      </c>
      <c r="E1022" s="109" t="s">
        <v>45</v>
      </c>
      <c r="G1022" s="117" t="s">
        <v>46</v>
      </c>
      <c r="H1022" s="117" t="s">
        <v>46</v>
      </c>
      <c r="I1022" s="117" t="s">
        <v>46</v>
      </c>
      <c r="J1022" s="117" t="s">
        <v>46</v>
      </c>
      <c r="K1022" s="117" t="s">
        <v>46</v>
      </c>
      <c r="L1022" s="108" t="s">
        <v>46</v>
      </c>
      <c r="M1022" s="108" t="s">
        <v>46</v>
      </c>
      <c r="N1022" s="108" t="s">
        <v>46</v>
      </c>
      <c r="O1022" s="109">
        <v>62.7</v>
      </c>
      <c r="P1022" s="108" t="s">
        <v>46</v>
      </c>
      <c r="Q1022" s="108" t="s">
        <v>46</v>
      </c>
      <c r="R1022" s="108" t="s">
        <v>46</v>
      </c>
      <c r="S1022" s="108" t="s">
        <v>46</v>
      </c>
      <c r="T1022" s="108" t="s">
        <v>46</v>
      </c>
      <c r="U1022" s="109">
        <v>62.7</v>
      </c>
      <c r="V1022" s="108" t="s">
        <v>46</v>
      </c>
      <c r="W1022" s="108" t="s">
        <v>46</v>
      </c>
      <c r="X1022" s="108" t="s">
        <v>46</v>
      </c>
      <c r="Y1022" s="108" t="s">
        <v>46</v>
      </c>
      <c r="Z1022" s="108" t="s">
        <v>46</v>
      </c>
      <c r="AA1022" s="108" t="s">
        <v>46</v>
      </c>
      <c r="AB1022" s="108" t="s">
        <v>46</v>
      </c>
      <c r="AC1022" s="108" t="s">
        <v>46</v>
      </c>
      <c r="AD1022" s="108" t="s">
        <v>46</v>
      </c>
      <c r="AE1022" s="108" t="s">
        <v>46</v>
      </c>
      <c r="AF1022" s="108" t="s">
        <v>46</v>
      </c>
      <c r="AG1022" s="108" t="s">
        <v>46</v>
      </c>
    </row>
    <row r="1023" spans="1:42">
      <c r="A1023" s="109" t="s">
        <v>519</v>
      </c>
      <c r="B1023" s="109">
        <v>2018</v>
      </c>
      <c r="C1023" s="109" t="s">
        <v>520</v>
      </c>
      <c r="D1023" s="109" t="s">
        <v>4555</v>
      </c>
      <c r="E1023" s="109" t="s">
        <v>45</v>
      </c>
      <c r="G1023" s="117" t="s">
        <v>46</v>
      </c>
      <c r="H1023" s="117" t="s">
        <v>46</v>
      </c>
      <c r="I1023" s="117" t="s">
        <v>46</v>
      </c>
      <c r="J1023" s="117" t="s">
        <v>46</v>
      </c>
      <c r="K1023" s="117" t="s">
        <v>46</v>
      </c>
      <c r="L1023" s="108" t="s">
        <v>46</v>
      </c>
      <c r="M1023" s="108" t="s">
        <v>46</v>
      </c>
      <c r="N1023" s="108" t="s">
        <v>46</v>
      </c>
      <c r="O1023" s="109">
        <v>76.900000000000006</v>
      </c>
      <c r="P1023" s="108" t="s">
        <v>46</v>
      </c>
      <c r="Q1023" s="108" t="s">
        <v>46</v>
      </c>
      <c r="R1023" s="108" t="s">
        <v>46</v>
      </c>
      <c r="S1023" s="108" t="s">
        <v>46</v>
      </c>
      <c r="T1023" s="108" t="s">
        <v>46</v>
      </c>
      <c r="U1023" s="109">
        <v>76.900000000000006</v>
      </c>
      <c r="V1023" s="108" t="s">
        <v>46</v>
      </c>
      <c r="W1023" s="108" t="s">
        <v>46</v>
      </c>
      <c r="X1023" s="108" t="s">
        <v>46</v>
      </c>
      <c r="Y1023" s="108" t="s">
        <v>46</v>
      </c>
      <c r="Z1023" s="108" t="s">
        <v>46</v>
      </c>
      <c r="AA1023" s="108" t="s">
        <v>46</v>
      </c>
      <c r="AB1023" s="108" t="s">
        <v>46</v>
      </c>
      <c r="AC1023" s="108" t="s">
        <v>46</v>
      </c>
      <c r="AD1023" s="108" t="s">
        <v>46</v>
      </c>
      <c r="AE1023" s="108" t="s">
        <v>46</v>
      </c>
      <c r="AF1023" s="108" t="s">
        <v>46</v>
      </c>
      <c r="AG1023" s="108" t="s">
        <v>46</v>
      </c>
    </row>
    <row r="1024" spans="1:42">
      <c r="D1024" s="109" t="s">
        <v>4555</v>
      </c>
      <c r="F1024" s="109" t="s">
        <v>52</v>
      </c>
      <c r="G1024" s="117"/>
      <c r="H1024" s="117"/>
      <c r="I1024" s="117"/>
      <c r="J1024" s="117"/>
      <c r="K1024" s="117"/>
      <c r="L1024" s="108"/>
      <c r="M1024" s="108"/>
      <c r="N1024" s="129">
        <f>AVERAGE(N1019:N1023)</f>
        <v>-40</v>
      </c>
      <c r="O1024" s="129">
        <f t="shared" ref="O1024:AG1024" si="112">AVERAGE(O1019:O1023)</f>
        <v>69.800000000000011</v>
      </c>
      <c r="P1024" s="129" t="e">
        <f t="shared" si="112"/>
        <v>#DIV/0!</v>
      </c>
      <c r="Q1024" s="129" t="e">
        <f t="shared" si="112"/>
        <v>#DIV/0!</v>
      </c>
      <c r="R1024" s="129" t="e">
        <f t="shared" si="112"/>
        <v>#DIV/0!</v>
      </c>
      <c r="S1024" s="129">
        <f t="shared" si="112"/>
        <v>-40</v>
      </c>
      <c r="T1024" s="129" t="e">
        <f t="shared" si="112"/>
        <v>#DIV/0!</v>
      </c>
      <c r="U1024" s="129">
        <f t="shared" si="112"/>
        <v>69.800000000000011</v>
      </c>
      <c r="V1024" s="129" t="e">
        <f t="shared" si="112"/>
        <v>#DIV/0!</v>
      </c>
      <c r="W1024" s="129">
        <f t="shared" si="112"/>
        <v>75</v>
      </c>
      <c r="X1024" s="129" t="e">
        <f t="shared" si="112"/>
        <v>#DIV/0!</v>
      </c>
      <c r="Y1024" s="129" t="e">
        <f t="shared" si="112"/>
        <v>#DIV/0!</v>
      </c>
      <c r="Z1024" s="129" t="e">
        <f t="shared" si="112"/>
        <v>#DIV/0!</v>
      </c>
      <c r="AA1024" s="129" t="e">
        <f t="shared" si="112"/>
        <v>#DIV/0!</v>
      </c>
      <c r="AB1024" s="129" t="e">
        <f t="shared" si="112"/>
        <v>#DIV/0!</v>
      </c>
      <c r="AC1024" s="129" t="e">
        <f t="shared" si="112"/>
        <v>#DIV/0!</v>
      </c>
      <c r="AD1024" s="129" t="e">
        <f t="shared" si="112"/>
        <v>#DIV/0!</v>
      </c>
      <c r="AE1024" s="129" t="e">
        <f t="shared" si="112"/>
        <v>#DIV/0!</v>
      </c>
      <c r="AF1024" s="129" t="e">
        <f t="shared" si="112"/>
        <v>#DIV/0!</v>
      </c>
      <c r="AG1024" s="129" t="e">
        <f t="shared" si="112"/>
        <v>#DIV/0!</v>
      </c>
    </row>
    <row r="1025" spans="1:42">
      <c r="D1025" s="109" t="s">
        <v>4555</v>
      </c>
      <c r="F1025" s="109" t="s">
        <v>53</v>
      </c>
      <c r="G1025" s="117"/>
      <c r="H1025" s="117"/>
      <c r="I1025" s="117"/>
      <c r="J1025" s="117"/>
      <c r="K1025" s="117"/>
      <c r="L1025" s="108"/>
      <c r="M1025" s="108"/>
      <c r="N1025" s="129" t="e">
        <f>STDEV((N1019:N1023))</f>
        <v>#DIV/0!</v>
      </c>
      <c r="O1025" s="129">
        <f t="shared" ref="O1025:AG1025" si="113">STDEV((O1019:O1023))</f>
        <v>10.04091629284887</v>
      </c>
      <c r="P1025" s="129" t="e">
        <f t="shared" si="113"/>
        <v>#DIV/0!</v>
      </c>
      <c r="Q1025" s="129" t="e">
        <f t="shared" si="113"/>
        <v>#DIV/0!</v>
      </c>
      <c r="R1025" s="129" t="e">
        <f t="shared" si="113"/>
        <v>#DIV/0!</v>
      </c>
      <c r="S1025" s="129" t="e">
        <f t="shared" si="113"/>
        <v>#DIV/0!</v>
      </c>
      <c r="T1025" s="129" t="e">
        <f t="shared" si="113"/>
        <v>#DIV/0!</v>
      </c>
      <c r="U1025" s="129">
        <f t="shared" si="113"/>
        <v>10.04091629284887</v>
      </c>
      <c r="V1025" s="129" t="e">
        <f t="shared" si="113"/>
        <v>#DIV/0!</v>
      </c>
      <c r="W1025" s="129">
        <f t="shared" si="113"/>
        <v>7.0710678118654755</v>
      </c>
      <c r="X1025" s="129" t="e">
        <f t="shared" si="113"/>
        <v>#DIV/0!</v>
      </c>
      <c r="Y1025" s="129" t="e">
        <f t="shared" si="113"/>
        <v>#DIV/0!</v>
      </c>
      <c r="Z1025" s="129" t="e">
        <f t="shared" si="113"/>
        <v>#DIV/0!</v>
      </c>
      <c r="AA1025" s="129" t="e">
        <f t="shared" si="113"/>
        <v>#DIV/0!</v>
      </c>
      <c r="AB1025" s="129" t="e">
        <f t="shared" si="113"/>
        <v>#DIV/0!</v>
      </c>
      <c r="AC1025" s="129" t="e">
        <f t="shared" si="113"/>
        <v>#DIV/0!</v>
      </c>
      <c r="AD1025" s="129" t="e">
        <f t="shared" si="113"/>
        <v>#DIV/0!</v>
      </c>
      <c r="AE1025" s="129" t="e">
        <f t="shared" si="113"/>
        <v>#DIV/0!</v>
      </c>
      <c r="AF1025" s="129" t="e">
        <f t="shared" si="113"/>
        <v>#DIV/0!</v>
      </c>
      <c r="AG1025" s="129" t="e">
        <f t="shared" si="113"/>
        <v>#DIV/0!</v>
      </c>
    </row>
    <row r="1026" spans="1:42" s="127" customFormat="1">
      <c r="D1026" s="109" t="s">
        <v>4555</v>
      </c>
      <c r="F1026" s="127" t="s">
        <v>55</v>
      </c>
      <c r="G1026" s="129"/>
      <c r="H1026" s="129"/>
      <c r="I1026" s="129"/>
      <c r="J1026" s="129"/>
      <c r="K1026" s="129"/>
      <c r="L1026" s="129"/>
      <c r="M1026" s="129"/>
      <c r="N1026" s="155">
        <f>AI1026</f>
        <v>2.4058902109517791E-2</v>
      </c>
      <c r="O1026" s="155">
        <f>AN1026-AI1026</f>
        <v>0.91499824582859957</v>
      </c>
      <c r="P1026" s="129"/>
      <c r="Q1026" s="129"/>
      <c r="R1026" s="129"/>
      <c r="S1026" s="129"/>
      <c r="T1026" s="129"/>
      <c r="U1026" s="129"/>
      <c r="V1026" s="155">
        <f>AK1026-AI1026</f>
        <v>0.91614720345312406</v>
      </c>
      <c r="W1026" s="129"/>
      <c r="X1026" s="129"/>
      <c r="Y1026" s="129"/>
      <c r="Z1026" s="129"/>
      <c r="AA1026" s="129"/>
      <c r="AB1026" s="129"/>
      <c r="AC1026" s="129"/>
      <c r="AD1026" s="129"/>
      <c r="AE1026" s="129"/>
      <c r="AF1026" s="129"/>
      <c r="AG1026" s="129"/>
      <c r="AH1026" s="144">
        <v>77828.339268397322</v>
      </c>
      <c r="AI1026" s="135">
        <v>2.4058902109517791E-2</v>
      </c>
      <c r="AJ1026" s="135">
        <v>9.596119650225807E-4</v>
      </c>
      <c r="AK1026" s="135">
        <v>0.94020610556264184</v>
      </c>
      <c r="AL1026" s="135">
        <v>5.9793894437358691E-2</v>
      </c>
      <c r="AM1026" s="135">
        <v>1.0408730120020835E-3</v>
      </c>
      <c r="AN1026" s="135">
        <v>0.93905714793811734</v>
      </c>
      <c r="AO1026" s="135">
        <v>6.0942852061882741E-2</v>
      </c>
      <c r="AP1026" s="136">
        <v>-1</v>
      </c>
    </row>
    <row r="1027" spans="1:42" s="127" customFormat="1">
      <c r="D1027" s="109" t="s">
        <v>4555</v>
      </c>
      <c r="F1027" s="127" t="s">
        <v>56</v>
      </c>
      <c r="G1027" s="129"/>
      <c r="H1027" s="129"/>
      <c r="I1027" s="129"/>
      <c r="J1027" s="129"/>
      <c r="K1027" s="129"/>
      <c r="L1027" s="129"/>
      <c r="M1027" s="129"/>
      <c r="N1027" s="155">
        <f>N1026</f>
        <v>2.4058902109517791E-2</v>
      </c>
      <c r="O1027" s="129">
        <f>O1024</f>
        <v>69.800000000000011</v>
      </c>
      <c r="P1027" s="129"/>
      <c r="Q1027" s="129"/>
      <c r="R1027" s="129"/>
      <c r="S1027" s="129"/>
      <c r="T1027" s="129"/>
      <c r="U1027" s="129"/>
      <c r="V1027" s="129">
        <f>O1027</f>
        <v>69.800000000000011</v>
      </c>
      <c r="W1027" s="129">
        <f>W1024</f>
        <v>75</v>
      </c>
      <c r="X1027" s="129"/>
      <c r="Y1027" s="129"/>
      <c r="Z1027" s="129"/>
      <c r="AA1027" s="129"/>
      <c r="AB1027" s="129"/>
      <c r="AC1027" s="129"/>
      <c r="AD1027" s="129"/>
      <c r="AE1027" s="129"/>
      <c r="AF1027" s="129"/>
      <c r="AG1027" s="129"/>
      <c r="AH1027" s="144"/>
      <c r="AI1027" s="135"/>
      <c r="AJ1027" s="135"/>
      <c r="AK1027" s="135"/>
      <c r="AL1027" s="135"/>
      <c r="AM1027" s="135"/>
      <c r="AN1027" s="135"/>
      <c r="AO1027" s="135"/>
      <c r="AP1027" s="136"/>
    </row>
    <row r="1028" spans="1:42">
      <c r="A1028" s="109" t="s">
        <v>241</v>
      </c>
      <c r="B1028" s="109">
        <v>2013</v>
      </c>
      <c r="C1028" s="110" t="s">
        <v>242</v>
      </c>
      <c r="D1028" s="109" t="s">
        <v>4556</v>
      </c>
      <c r="E1028" s="109" t="s">
        <v>63</v>
      </c>
      <c r="G1028" s="117" t="s">
        <v>46</v>
      </c>
      <c r="H1028" s="117" t="s">
        <v>46</v>
      </c>
      <c r="I1028" s="117" t="s">
        <v>46</v>
      </c>
      <c r="J1028" s="117" t="s">
        <v>46</v>
      </c>
      <c r="K1028" s="117" t="s">
        <v>46</v>
      </c>
      <c r="L1028" s="108" t="s">
        <v>46</v>
      </c>
      <c r="M1028" s="108" t="s">
        <v>46</v>
      </c>
      <c r="N1028" s="108" t="s">
        <v>46</v>
      </c>
      <c r="O1028" s="108" t="s">
        <v>46</v>
      </c>
      <c r="P1028" s="108" t="s">
        <v>46</v>
      </c>
      <c r="Q1028" s="108" t="s">
        <v>46</v>
      </c>
      <c r="R1028" s="108" t="s">
        <v>46</v>
      </c>
      <c r="S1028" s="108" t="s">
        <v>46</v>
      </c>
      <c r="T1028" s="108" t="s">
        <v>46</v>
      </c>
      <c r="U1028" s="108" t="s">
        <v>46</v>
      </c>
      <c r="V1028" s="108" t="s">
        <v>46</v>
      </c>
      <c r="W1028" s="109">
        <v>63</v>
      </c>
      <c r="X1028" s="108" t="s">
        <v>46</v>
      </c>
      <c r="Y1028" s="108" t="s">
        <v>46</v>
      </c>
      <c r="Z1028" s="108" t="s">
        <v>46</v>
      </c>
      <c r="AA1028" s="108" t="s">
        <v>46</v>
      </c>
      <c r="AB1028" s="108" t="s">
        <v>46</v>
      </c>
      <c r="AC1028" s="108" t="s">
        <v>46</v>
      </c>
      <c r="AD1028" s="108" t="s">
        <v>46</v>
      </c>
      <c r="AE1028" s="108" t="s">
        <v>46</v>
      </c>
      <c r="AF1028" s="108" t="s">
        <v>46</v>
      </c>
      <c r="AG1028" s="108" t="s">
        <v>46</v>
      </c>
    </row>
    <row r="1029" spans="1:42">
      <c r="A1029" s="109" t="s">
        <v>241</v>
      </c>
      <c r="B1029" s="109">
        <v>2013</v>
      </c>
      <c r="C1029" s="110" t="s">
        <v>242</v>
      </c>
      <c r="D1029" s="109" t="s">
        <v>4556</v>
      </c>
      <c r="E1029" s="109" t="s">
        <v>63</v>
      </c>
      <c r="G1029" s="117" t="s">
        <v>46</v>
      </c>
      <c r="H1029" s="117" t="s">
        <v>46</v>
      </c>
      <c r="I1029" s="117" t="s">
        <v>46</v>
      </c>
      <c r="J1029" s="117" t="s">
        <v>46</v>
      </c>
      <c r="K1029" s="117" t="s">
        <v>46</v>
      </c>
      <c r="L1029" s="108" t="s">
        <v>46</v>
      </c>
      <c r="M1029" s="108" t="s">
        <v>46</v>
      </c>
      <c r="N1029" s="108" t="s">
        <v>46</v>
      </c>
      <c r="O1029" s="108" t="s">
        <v>46</v>
      </c>
      <c r="P1029" s="108" t="s">
        <v>46</v>
      </c>
      <c r="Q1029" s="108" t="s">
        <v>46</v>
      </c>
      <c r="R1029" s="108" t="s">
        <v>46</v>
      </c>
      <c r="S1029" s="108" t="s">
        <v>46</v>
      </c>
      <c r="T1029" s="108" t="s">
        <v>46</v>
      </c>
      <c r="U1029" s="108" t="s">
        <v>46</v>
      </c>
      <c r="V1029" s="108" t="s">
        <v>46</v>
      </c>
      <c r="W1029" s="109">
        <v>70</v>
      </c>
      <c r="X1029" s="108" t="s">
        <v>46</v>
      </c>
      <c r="Y1029" s="108" t="s">
        <v>46</v>
      </c>
      <c r="Z1029" s="108" t="s">
        <v>46</v>
      </c>
      <c r="AA1029" s="108" t="s">
        <v>46</v>
      </c>
      <c r="AB1029" s="108" t="s">
        <v>46</v>
      </c>
      <c r="AC1029" s="108" t="s">
        <v>46</v>
      </c>
      <c r="AD1029" s="108" t="s">
        <v>46</v>
      </c>
      <c r="AE1029" s="108" t="s">
        <v>46</v>
      </c>
      <c r="AF1029" s="108" t="s">
        <v>46</v>
      </c>
      <c r="AG1029" s="108" t="s">
        <v>46</v>
      </c>
    </row>
    <row r="1030" spans="1:42">
      <c r="A1030" s="109" t="s">
        <v>42</v>
      </c>
      <c r="B1030" s="109">
        <v>1996</v>
      </c>
      <c r="C1030" s="110" t="s">
        <v>43</v>
      </c>
      <c r="D1030" s="109" t="s">
        <v>4556</v>
      </c>
      <c r="E1030" s="109" t="s">
        <v>63</v>
      </c>
      <c r="G1030" s="117" t="s">
        <v>46</v>
      </c>
      <c r="H1030" s="117" t="s">
        <v>46</v>
      </c>
      <c r="I1030" s="117" t="s">
        <v>46</v>
      </c>
      <c r="J1030" s="117" t="s">
        <v>46</v>
      </c>
      <c r="K1030" s="117" t="s">
        <v>46</v>
      </c>
      <c r="L1030" s="108" t="s">
        <v>46</v>
      </c>
      <c r="M1030" s="108" t="s">
        <v>46</v>
      </c>
      <c r="N1030" s="109">
        <v>10.7</v>
      </c>
      <c r="O1030" s="108" t="s">
        <v>46</v>
      </c>
      <c r="P1030" s="108" t="s">
        <v>46</v>
      </c>
      <c r="Q1030" s="108" t="s">
        <v>46</v>
      </c>
      <c r="R1030" s="108" t="s">
        <v>46</v>
      </c>
      <c r="S1030" s="109">
        <v>10.7</v>
      </c>
      <c r="T1030" s="108" t="s">
        <v>46</v>
      </c>
      <c r="U1030" s="108" t="s">
        <v>46</v>
      </c>
      <c r="V1030" s="108" t="s">
        <v>46</v>
      </c>
      <c r="W1030" s="108" t="s">
        <v>46</v>
      </c>
      <c r="X1030" s="108" t="s">
        <v>46</v>
      </c>
      <c r="Y1030" s="108" t="s">
        <v>46</v>
      </c>
      <c r="Z1030" s="108" t="s">
        <v>46</v>
      </c>
      <c r="AA1030" s="108" t="s">
        <v>46</v>
      </c>
      <c r="AB1030" s="108" t="s">
        <v>46</v>
      </c>
      <c r="AC1030" s="108" t="s">
        <v>46</v>
      </c>
      <c r="AD1030" s="108" t="s">
        <v>46</v>
      </c>
      <c r="AE1030" s="108" t="s">
        <v>46</v>
      </c>
      <c r="AF1030" s="108" t="s">
        <v>46</v>
      </c>
      <c r="AG1030" s="108" t="s">
        <v>46</v>
      </c>
    </row>
    <row r="1031" spans="1:42">
      <c r="A1031" s="109" t="s">
        <v>241</v>
      </c>
      <c r="B1031" s="109">
        <v>2013</v>
      </c>
      <c r="C1031" s="110" t="s">
        <v>242</v>
      </c>
      <c r="D1031" s="109" t="s">
        <v>4556</v>
      </c>
      <c r="E1031" s="109" t="s">
        <v>63</v>
      </c>
      <c r="G1031" s="117" t="s">
        <v>46</v>
      </c>
      <c r="H1031" s="117" t="s">
        <v>46</v>
      </c>
      <c r="I1031" s="117" t="s">
        <v>46</v>
      </c>
      <c r="J1031" s="117" t="s">
        <v>46</v>
      </c>
      <c r="K1031" s="117" t="s">
        <v>46</v>
      </c>
      <c r="L1031" s="108" t="s">
        <v>46</v>
      </c>
      <c r="M1031" s="108" t="s">
        <v>46</v>
      </c>
      <c r="N1031" s="132">
        <v>-10</v>
      </c>
      <c r="O1031" s="108" t="s">
        <v>46</v>
      </c>
      <c r="P1031" s="108" t="s">
        <v>46</v>
      </c>
      <c r="Q1031" s="108" t="s">
        <v>46</v>
      </c>
      <c r="R1031" s="108" t="s">
        <v>46</v>
      </c>
      <c r="S1031" s="109">
        <v>-10</v>
      </c>
      <c r="T1031" s="108" t="s">
        <v>46</v>
      </c>
      <c r="U1031" s="108" t="s">
        <v>46</v>
      </c>
      <c r="V1031" s="108" t="s">
        <v>46</v>
      </c>
      <c r="W1031" s="108" t="s">
        <v>46</v>
      </c>
      <c r="X1031" s="108" t="s">
        <v>46</v>
      </c>
      <c r="Y1031" s="108" t="s">
        <v>46</v>
      </c>
      <c r="Z1031" s="108" t="s">
        <v>46</v>
      </c>
      <c r="AA1031" s="108" t="s">
        <v>46</v>
      </c>
      <c r="AB1031" s="108" t="s">
        <v>46</v>
      </c>
      <c r="AC1031" s="108" t="s">
        <v>46</v>
      </c>
      <c r="AD1031" s="108" t="s">
        <v>46</v>
      </c>
      <c r="AE1031" s="108" t="s">
        <v>46</v>
      </c>
      <c r="AF1031" s="108" t="s">
        <v>46</v>
      </c>
      <c r="AG1031" s="108" t="s">
        <v>46</v>
      </c>
    </row>
    <row r="1032" spans="1:42">
      <c r="A1032" s="109" t="s">
        <v>42</v>
      </c>
      <c r="B1032" s="109">
        <v>1996</v>
      </c>
      <c r="C1032" s="110" t="s">
        <v>43</v>
      </c>
      <c r="D1032" s="109" t="s">
        <v>4556</v>
      </c>
      <c r="E1032" s="109" t="s">
        <v>63</v>
      </c>
      <c r="G1032" s="117" t="s">
        <v>46</v>
      </c>
      <c r="H1032" s="117" t="s">
        <v>46</v>
      </c>
      <c r="I1032" s="117" t="s">
        <v>46</v>
      </c>
      <c r="J1032" s="117" t="s">
        <v>46</v>
      </c>
      <c r="K1032" s="117" t="s">
        <v>46</v>
      </c>
      <c r="L1032" s="108" t="s">
        <v>46</v>
      </c>
      <c r="M1032" s="108" t="s">
        <v>46</v>
      </c>
      <c r="N1032" s="108" t="s">
        <v>46</v>
      </c>
      <c r="O1032" s="109">
        <v>99.3</v>
      </c>
      <c r="P1032" s="108" t="s">
        <v>46</v>
      </c>
      <c r="Q1032" s="108" t="s">
        <v>46</v>
      </c>
      <c r="R1032" s="108" t="s">
        <v>46</v>
      </c>
      <c r="S1032" s="108" t="s">
        <v>46</v>
      </c>
      <c r="T1032" s="108" t="s">
        <v>46</v>
      </c>
      <c r="U1032" s="109">
        <v>99.3</v>
      </c>
      <c r="V1032" s="108" t="s">
        <v>46</v>
      </c>
      <c r="W1032" s="108" t="s">
        <v>46</v>
      </c>
      <c r="X1032" s="108" t="s">
        <v>46</v>
      </c>
      <c r="Y1032" s="108" t="s">
        <v>46</v>
      </c>
      <c r="Z1032" s="108" t="s">
        <v>46</v>
      </c>
      <c r="AA1032" s="108" t="s">
        <v>46</v>
      </c>
      <c r="AB1032" s="108" t="s">
        <v>46</v>
      </c>
      <c r="AC1032" s="108" t="s">
        <v>46</v>
      </c>
      <c r="AD1032" s="108" t="s">
        <v>46</v>
      </c>
      <c r="AE1032" s="108" t="s">
        <v>46</v>
      </c>
      <c r="AF1032" s="108" t="s">
        <v>46</v>
      </c>
      <c r="AG1032" s="108" t="s">
        <v>46</v>
      </c>
    </row>
    <row r="1033" spans="1:42">
      <c r="A1033" s="109" t="s">
        <v>1011</v>
      </c>
      <c r="B1033" s="109">
        <v>2019</v>
      </c>
      <c r="C1033" s="110" t="s">
        <v>1012</v>
      </c>
      <c r="D1033" s="109" t="s">
        <v>4556</v>
      </c>
      <c r="E1033" s="109" t="s">
        <v>63</v>
      </c>
      <c r="G1033" s="117" t="s">
        <v>46</v>
      </c>
      <c r="H1033" s="117" t="s">
        <v>46</v>
      </c>
      <c r="I1033" s="117" t="s">
        <v>46</v>
      </c>
      <c r="J1033" s="117" t="s">
        <v>46</v>
      </c>
      <c r="K1033" s="117" t="s">
        <v>46</v>
      </c>
      <c r="L1033" s="108" t="s">
        <v>46</v>
      </c>
      <c r="M1033" s="108" t="s">
        <v>46</v>
      </c>
      <c r="N1033" s="108" t="s">
        <v>46</v>
      </c>
      <c r="O1033" s="108" t="s">
        <v>46</v>
      </c>
      <c r="P1033" s="108" t="s">
        <v>46</v>
      </c>
      <c r="Q1033" s="108" t="s">
        <v>46</v>
      </c>
      <c r="R1033" s="108" t="s">
        <v>46</v>
      </c>
      <c r="S1033" s="108" t="s">
        <v>46</v>
      </c>
      <c r="T1033" s="108" t="s">
        <v>46</v>
      </c>
      <c r="U1033" s="108" t="s">
        <v>46</v>
      </c>
      <c r="V1033" s="108" t="s">
        <v>46</v>
      </c>
      <c r="W1033" s="108" t="s">
        <v>46</v>
      </c>
      <c r="X1033" s="108" t="s">
        <v>46</v>
      </c>
      <c r="Y1033" s="108" t="s">
        <v>46</v>
      </c>
      <c r="Z1033" s="108" t="s">
        <v>46</v>
      </c>
      <c r="AA1033" s="108" t="s">
        <v>46</v>
      </c>
      <c r="AB1033" s="108" t="s">
        <v>46</v>
      </c>
      <c r="AC1033" s="108" t="s">
        <v>46</v>
      </c>
      <c r="AD1033" s="109">
        <v>94</v>
      </c>
      <c r="AE1033" s="108" t="s">
        <v>46</v>
      </c>
      <c r="AF1033" s="108" t="s">
        <v>46</v>
      </c>
      <c r="AG1033" s="108" t="s">
        <v>46</v>
      </c>
    </row>
    <row r="1034" spans="1:42">
      <c r="A1034" s="108" t="s">
        <v>57</v>
      </c>
      <c r="B1034" s="108">
        <v>1986</v>
      </c>
      <c r="C1034" s="110" t="s">
        <v>58</v>
      </c>
      <c r="D1034" s="108" t="s">
        <v>4557</v>
      </c>
      <c r="E1034" s="108" t="s">
        <v>60</v>
      </c>
      <c r="F1034" s="108"/>
      <c r="G1034" s="117" t="s">
        <v>83</v>
      </c>
      <c r="H1034" s="117" t="s">
        <v>83</v>
      </c>
      <c r="I1034" s="117" t="s">
        <v>83</v>
      </c>
      <c r="J1034" s="117" t="s">
        <v>83</v>
      </c>
      <c r="K1034" s="117" t="s">
        <v>83</v>
      </c>
      <c r="L1034" s="108" t="s">
        <v>83</v>
      </c>
      <c r="M1034" s="108">
        <v>86</v>
      </c>
      <c r="N1034" s="108">
        <v>25</v>
      </c>
      <c r="O1034" s="108">
        <v>61</v>
      </c>
      <c r="P1034" s="108" t="s">
        <v>1016</v>
      </c>
      <c r="Q1034" s="108" t="s">
        <v>83</v>
      </c>
      <c r="R1034" s="108" t="s">
        <v>83</v>
      </c>
      <c r="S1034" s="108" t="s">
        <v>83</v>
      </c>
      <c r="T1034" s="108" t="s">
        <v>83</v>
      </c>
      <c r="U1034" s="108" t="s">
        <v>83</v>
      </c>
      <c r="V1034" s="108" t="s">
        <v>83</v>
      </c>
      <c r="W1034" s="108">
        <v>20</v>
      </c>
      <c r="X1034" s="108">
        <v>25</v>
      </c>
      <c r="Y1034" s="108">
        <v>61</v>
      </c>
      <c r="Z1034" s="108">
        <v>80</v>
      </c>
      <c r="AA1034" s="108" t="s">
        <v>83</v>
      </c>
      <c r="AB1034" s="108" t="s">
        <v>83</v>
      </c>
      <c r="AC1034" s="108" t="s">
        <v>83</v>
      </c>
      <c r="AD1034" s="108" t="s">
        <v>83</v>
      </c>
      <c r="AE1034" s="108" t="s">
        <v>83</v>
      </c>
      <c r="AF1034" s="108" t="s">
        <v>83</v>
      </c>
      <c r="AG1034" s="108" t="s">
        <v>83</v>
      </c>
    </row>
    <row r="1035" spans="1:42">
      <c r="A1035" s="109" t="s">
        <v>57</v>
      </c>
      <c r="B1035" s="109">
        <v>1986</v>
      </c>
      <c r="C1035" s="110" t="s">
        <v>58</v>
      </c>
      <c r="D1035" s="109" t="s">
        <v>4557</v>
      </c>
      <c r="E1035" s="109" t="s">
        <v>63</v>
      </c>
      <c r="G1035" s="117" t="s">
        <v>46</v>
      </c>
      <c r="H1035" s="117" t="s">
        <v>46</v>
      </c>
      <c r="I1035" s="117" t="s">
        <v>46</v>
      </c>
      <c r="J1035" s="117" t="s">
        <v>46</v>
      </c>
      <c r="K1035" s="118" t="s">
        <v>46</v>
      </c>
      <c r="L1035" s="108" t="s">
        <v>46</v>
      </c>
      <c r="M1035" s="108" t="s">
        <v>46</v>
      </c>
      <c r="N1035" s="108" t="s">
        <v>46</v>
      </c>
      <c r="O1035" s="108" t="s">
        <v>46</v>
      </c>
      <c r="P1035" s="108" t="s">
        <v>46</v>
      </c>
      <c r="Q1035" s="108" t="s">
        <v>46</v>
      </c>
      <c r="R1035" s="108" t="s">
        <v>46</v>
      </c>
      <c r="S1035" s="108" t="s">
        <v>46</v>
      </c>
      <c r="T1035" s="108" t="s">
        <v>46</v>
      </c>
      <c r="U1035" s="108" t="s">
        <v>46</v>
      </c>
      <c r="V1035" s="108" t="s">
        <v>46</v>
      </c>
      <c r="W1035" s="109">
        <v>25</v>
      </c>
      <c r="X1035" s="108" t="s">
        <v>46</v>
      </c>
      <c r="Y1035" s="108" t="s">
        <v>46</v>
      </c>
      <c r="Z1035" s="108" t="s">
        <v>46</v>
      </c>
      <c r="AA1035" s="108" t="s">
        <v>46</v>
      </c>
      <c r="AB1035" s="108" t="s">
        <v>46</v>
      </c>
      <c r="AC1035" s="108" t="s">
        <v>46</v>
      </c>
      <c r="AD1035" s="108" t="s">
        <v>46</v>
      </c>
      <c r="AE1035" s="108" t="s">
        <v>46</v>
      </c>
      <c r="AF1035" s="108" t="s">
        <v>46</v>
      </c>
      <c r="AG1035" s="108" t="s">
        <v>46</v>
      </c>
    </row>
    <row r="1036" spans="1:42">
      <c r="A1036" s="109" t="s">
        <v>57</v>
      </c>
      <c r="B1036" s="109">
        <v>1986</v>
      </c>
      <c r="C1036" s="110" t="s">
        <v>58</v>
      </c>
      <c r="D1036" s="109" t="s">
        <v>4557</v>
      </c>
      <c r="E1036" s="109" t="s">
        <v>63</v>
      </c>
      <c r="G1036" s="117" t="s">
        <v>46</v>
      </c>
      <c r="H1036" s="117" t="s">
        <v>46</v>
      </c>
      <c r="I1036" s="117" t="s">
        <v>46</v>
      </c>
      <c r="J1036" s="117" t="s">
        <v>46</v>
      </c>
      <c r="K1036" s="117" t="s">
        <v>46</v>
      </c>
      <c r="L1036" s="108" t="s">
        <v>46</v>
      </c>
      <c r="M1036" s="108" t="s">
        <v>46</v>
      </c>
      <c r="N1036" s="108" t="s">
        <v>46</v>
      </c>
      <c r="O1036" s="108" t="s">
        <v>46</v>
      </c>
      <c r="P1036" s="108" t="s">
        <v>46</v>
      </c>
      <c r="Q1036" s="108" t="s">
        <v>46</v>
      </c>
      <c r="R1036" s="108" t="s">
        <v>46</v>
      </c>
      <c r="S1036" s="108" t="s">
        <v>46</v>
      </c>
      <c r="T1036" s="108" t="s">
        <v>46</v>
      </c>
      <c r="U1036" s="108" t="s">
        <v>46</v>
      </c>
      <c r="V1036" s="108" t="s">
        <v>46</v>
      </c>
      <c r="W1036" s="109">
        <v>61</v>
      </c>
      <c r="X1036" s="108" t="s">
        <v>46</v>
      </c>
      <c r="Y1036" s="108" t="s">
        <v>46</v>
      </c>
      <c r="Z1036" s="108" t="s">
        <v>46</v>
      </c>
      <c r="AA1036" s="108" t="s">
        <v>46</v>
      </c>
      <c r="AB1036" s="108" t="s">
        <v>46</v>
      </c>
      <c r="AC1036" s="108" t="s">
        <v>46</v>
      </c>
      <c r="AD1036" s="108" t="s">
        <v>46</v>
      </c>
      <c r="AE1036" s="108" t="s">
        <v>46</v>
      </c>
      <c r="AF1036" s="108" t="s">
        <v>46</v>
      </c>
      <c r="AG1036" s="108" t="s">
        <v>46</v>
      </c>
    </row>
    <row r="1037" spans="1:42">
      <c r="A1037" s="109" t="s">
        <v>57</v>
      </c>
      <c r="B1037" s="109">
        <v>1986</v>
      </c>
      <c r="C1037" s="110" t="s">
        <v>58</v>
      </c>
      <c r="D1037" s="109" t="s">
        <v>4557</v>
      </c>
      <c r="E1037" s="109" t="s">
        <v>63</v>
      </c>
      <c r="G1037" s="117" t="s">
        <v>46</v>
      </c>
      <c r="H1037" s="117" t="s">
        <v>46</v>
      </c>
      <c r="I1037" s="117" t="s">
        <v>46</v>
      </c>
      <c r="J1037" s="117" t="s">
        <v>46</v>
      </c>
      <c r="K1037" s="117" t="s">
        <v>46</v>
      </c>
      <c r="L1037" s="108" t="s">
        <v>46</v>
      </c>
      <c r="M1037" s="108" t="s">
        <v>46</v>
      </c>
      <c r="N1037" s="108" t="s">
        <v>46</v>
      </c>
      <c r="O1037" s="108" t="s">
        <v>46</v>
      </c>
      <c r="P1037" s="108" t="s">
        <v>46</v>
      </c>
      <c r="Q1037" s="108" t="s">
        <v>46</v>
      </c>
      <c r="R1037" s="108" t="s">
        <v>46</v>
      </c>
      <c r="S1037" s="108" t="s">
        <v>46</v>
      </c>
      <c r="T1037" s="108" t="s">
        <v>46</v>
      </c>
      <c r="U1037" s="108" t="s">
        <v>46</v>
      </c>
      <c r="V1037" s="108" t="s">
        <v>46</v>
      </c>
      <c r="W1037" s="109">
        <v>86</v>
      </c>
      <c r="X1037" s="108" t="s">
        <v>46</v>
      </c>
      <c r="Y1037" s="108" t="s">
        <v>46</v>
      </c>
      <c r="Z1037" s="108" t="s">
        <v>46</v>
      </c>
      <c r="AA1037" s="108" t="s">
        <v>46</v>
      </c>
      <c r="AB1037" s="108" t="s">
        <v>46</v>
      </c>
      <c r="AC1037" s="108" t="s">
        <v>46</v>
      </c>
      <c r="AD1037" s="108" t="s">
        <v>46</v>
      </c>
      <c r="AE1037" s="108" t="s">
        <v>46</v>
      </c>
      <c r="AF1037" s="108" t="s">
        <v>46</v>
      </c>
      <c r="AG1037" s="108" t="s">
        <v>46</v>
      </c>
    </row>
    <row r="1038" spans="1:42">
      <c r="A1038" s="109" t="s">
        <v>241</v>
      </c>
      <c r="B1038" s="109">
        <v>2013</v>
      </c>
      <c r="C1038" s="110" t="s">
        <v>242</v>
      </c>
      <c r="D1038" s="109" t="s">
        <v>4557</v>
      </c>
      <c r="E1038" s="109" t="s">
        <v>63</v>
      </c>
      <c r="G1038" s="117" t="s">
        <v>46</v>
      </c>
      <c r="H1038" s="117" t="s">
        <v>46</v>
      </c>
      <c r="I1038" s="117" t="s">
        <v>46</v>
      </c>
      <c r="J1038" s="117" t="s">
        <v>46</v>
      </c>
      <c r="K1038" s="117" t="s">
        <v>46</v>
      </c>
      <c r="L1038" s="108" t="s">
        <v>46</v>
      </c>
      <c r="M1038" s="108" t="s">
        <v>46</v>
      </c>
      <c r="N1038" s="108" t="s">
        <v>46</v>
      </c>
      <c r="O1038" s="108" t="s">
        <v>46</v>
      </c>
      <c r="P1038" s="108" t="s">
        <v>46</v>
      </c>
      <c r="Q1038" s="108" t="s">
        <v>46</v>
      </c>
      <c r="R1038" s="108" t="s">
        <v>46</v>
      </c>
      <c r="S1038" s="108" t="s">
        <v>46</v>
      </c>
      <c r="T1038" s="108" t="s">
        <v>46</v>
      </c>
      <c r="U1038" s="108" t="s">
        <v>46</v>
      </c>
      <c r="V1038" s="108" t="s">
        <v>46</v>
      </c>
      <c r="W1038" s="109">
        <v>65</v>
      </c>
      <c r="X1038" s="108" t="s">
        <v>46</v>
      </c>
      <c r="Y1038" s="108" t="s">
        <v>46</v>
      </c>
      <c r="Z1038" s="108" t="s">
        <v>46</v>
      </c>
      <c r="AA1038" s="108" t="s">
        <v>46</v>
      </c>
      <c r="AB1038" s="108" t="s">
        <v>46</v>
      </c>
      <c r="AC1038" s="108" t="s">
        <v>46</v>
      </c>
      <c r="AD1038" s="108" t="s">
        <v>46</v>
      </c>
      <c r="AE1038" s="108" t="s">
        <v>46</v>
      </c>
      <c r="AF1038" s="108" t="s">
        <v>46</v>
      </c>
      <c r="AG1038" s="108" t="s">
        <v>46</v>
      </c>
    </row>
    <row r="1039" spans="1:42">
      <c r="A1039" s="109" t="s">
        <v>241</v>
      </c>
      <c r="B1039" s="109">
        <v>2013</v>
      </c>
      <c r="C1039" s="110" t="s">
        <v>242</v>
      </c>
      <c r="D1039" s="109" t="s">
        <v>4557</v>
      </c>
      <c r="E1039" s="109" t="s">
        <v>63</v>
      </c>
      <c r="G1039" s="117" t="s">
        <v>46</v>
      </c>
      <c r="H1039" s="117" t="s">
        <v>46</v>
      </c>
      <c r="I1039" s="117" t="s">
        <v>46</v>
      </c>
      <c r="J1039" s="117" t="s">
        <v>46</v>
      </c>
      <c r="K1039" s="117" t="s">
        <v>46</v>
      </c>
      <c r="L1039" s="108" t="s">
        <v>46</v>
      </c>
      <c r="M1039" s="108" t="s">
        <v>46</v>
      </c>
      <c r="N1039" s="108" t="s">
        <v>46</v>
      </c>
      <c r="O1039" s="108" t="s">
        <v>46</v>
      </c>
      <c r="P1039" s="108" t="s">
        <v>46</v>
      </c>
      <c r="Q1039" s="108" t="s">
        <v>46</v>
      </c>
      <c r="R1039" s="108" t="s">
        <v>46</v>
      </c>
      <c r="S1039" s="108" t="s">
        <v>46</v>
      </c>
      <c r="T1039" s="108" t="s">
        <v>46</v>
      </c>
      <c r="U1039" s="108" t="s">
        <v>46</v>
      </c>
      <c r="V1039" s="108" t="s">
        <v>46</v>
      </c>
      <c r="W1039" s="109">
        <v>75</v>
      </c>
      <c r="X1039" s="108" t="s">
        <v>46</v>
      </c>
      <c r="Y1039" s="108" t="s">
        <v>46</v>
      </c>
      <c r="Z1039" s="108" t="s">
        <v>46</v>
      </c>
      <c r="AA1039" s="108" t="s">
        <v>46</v>
      </c>
      <c r="AB1039" s="108" t="s">
        <v>46</v>
      </c>
      <c r="AC1039" s="108" t="s">
        <v>46</v>
      </c>
      <c r="AD1039" s="108" t="s">
        <v>46</v>
      </c>
      <c r="AE1039" s="108" t="s">
        <v>46</v>
      </c>
      <c r="AF1039" s="108" t="s">
        <v>46</v>
      </c>
      <c r="AG1039" s="108" t="s">
        <v>46</v>
      </c>
    </row>
    <row r="1040" spans="1:42">
      <c r="A1040" s="109" t="s">
        <v>57</v>
      </c>
      <c r="B1040" s="109">
        <v>1986</v>
      </c>
      <c r="C1040" s="110" t="s">
        <v>58</v>
      </c>
      <c r="D1040" s="109" t="s">
        <v>4557</v>
      </c>
      <c r="E1040" s="109" t="s">
        <v>63</v>
      </c>
      <c r="G1040" s="117" t="s">
        <v>46</v>
      </c>
      <c r="H1040" s="117" t="s">
        <v>46</v>
      </c>
      <c r="I1040" s="117" t="s">
        <v>46</v>
      </c>
      <c r="J1040" s="117" t="s">
        <v>46</v>
      </c>
      <c r="K1040" s="117" t="s">
        <v>46</v>
      </c>
      <c r="L1040" s="108" t="s">
        <v>46</v>
      </c>
      <c r="M1040" s="108" t="s">
        <v>46</v>
      </c>
      <c r="N1040" s="132">
        <v>-7</v>
      </c>
      <c r="O1040" s="108" t="s">
        <v>46</v>
      </c>
      <c r="P1040" s="108" t="s">
        <v>46</v>
      </c>
      <c r="Q1040" s="108" t="s">
        <v>46</v>
      </c>
      <c r="R1040" s="108" t="s">
        <v>46</v>
      </c>
      <c r="S1040" s="109">
        <v>-7</v>
      </c>
      <c r="T1040" s="108" t="s">
        <v>46</v>
      </c>
      <c r="U1040" s="108" t="s">
        <v>46</v>
      </c>
      <c r="V1040" s="108" t="s">
        <v>46</v>
      </c>
      <c r="W1040" s="108" t="s">
        <v>46</v>
      </c>
      <c r="X1040" s="108" t="s">
        <v>46</v>
      </c>
      <c r="Y1040" s="108" t="s">
        <v>46</v>
      </c>
      <c r="Z1040" s="108" t="s">
        <v>46</v>
      </c>
      <c r="AA1040" s="108" t="s">
        <v>46</v>
      </c>
      <c r="AB1040" s="108" t="s">
        <v>46</v>
      </c>
      <c r="AC1040" s="108" t="s">
        <v>46</v>
      </c>
      <c r="AD1040" s="108" t="s">
        <v>46</v>
      </c>
      <c r="AE1040" s="108" t="s">
        <v>46</v>
      </c>
      <c r="AF1040" s="108" t="s">
        <v>46</v>
      </c>
      <c r="AG1040" s="108" t="s">
        <v>46</v>
      </c>
    </row>
    <row r="1041" spans="1:42">
      <c r="A1041" s="109" t="s">
        <v>57</v>
      </c>
      <c r="B1041" s="109">
        <v>1986</v>
      </c>
      <c r="C1041" s="110" t="s">
        <v>58</v>
      </c>
      <c r="D1041" s="109" t="s">
        <v>4557</v>
      </c>
      <c r="E1041" s="109" t="s">
        <v>63</v>
      </c>
      <c r="G1041" s="117" t="s">
        <v>46</v>
      </c>
      <c r="H1041" s="117" t="s">
        <v>46</v>
      </c>
      <c r="I1041" s="117" t="s">
        <v>46</v>
      </c>
      <c r="J1041" s="117" t="s">
        <v>46</v>
      </c>
      <c r="K1041" s="117" t="s">
        <v>46</v>
      </c>
      <c r="L1041" s="108" t="s">
        <v>46</v>
      </c>
      <c r="M1041" s="108" t="s">
        <v>46</v>
      </c>
      <c r="N1041" s="109">
        <v>20</v>
      </c>
      <c r="O1041" s="108" t="s">
        <v>46</v>
      </c>
      <c r="P1041" s="108" t="s">
        <v>46</v>
      </c>
      <c r="Q1041" s="108" t="s">
        <v>46</v>
      </c>
      <c r="R1041" s="108" t="s">
        <v>46</v>
      </c>
      <c r="S1041" s="109">
        <v>20</v>
      </c>
      <c r="T1041" s="108" t="s">
        <v>46</v>
      </c>
      <c r="U1041" s="108" t="s">
        <v>46</v>
      </c>
      <c r="V1041" s="108" t="s">
        <v>46</v>
      </c>
      <c r="W1041" s="108" t="s">
        <v>46</v>
      </c>
      <c r="X1041" s="108" t="s">
        <v>46</v>
      </c>
      <c r="Y1041" s="108" t="s">
        <v>46</v>
      </c>
      <c r="Z1041" s="108" t="s">
        <v>46</v>
      </c>
      <c r="AA1041" s="108" t="s">
        <v>46</v>
      </c>
      <c r="AB1041" s="108" t="s">
        <v>46</v>
      </c>
      <c r="AC1041" s="108" t="s">
        <v>46</v>
      </c>
      <c r="AD1041" s="108" t="s">
        <v>46</v>
      </c>
      <c r="AE1041" s="108" t="s">
        <v>46</v>
      </c>
      <c r="AF1041" s="108" t="s">
        <v>46</v>
      </c>
      <c r="AG1041" s="108" t="s">
        <v>46</v>
      </c>
    </row>
    <row r="1042" spans="1:42">
      <c r="A1042" s="109" t="s">
        <v>241</v>
      </c>
      <c r="B1042" s="109">
        <v>2013</v>
      </c>
      <c r="C1042" s="110" t="s">
        <v>242</v>
      </c>
      <c r="D1042" s="109" t="s">
        <v>4557</v>
      </c>
      <c r="E1042" s="109" t="s">
        <v>63</v>
      </c>
      <c r="G1042" s="117" t="s">
        <v>46</v>
      </c>
      <c r="H1042" s="117" t="s">
        <v>46</v>
      </c>
      <c r="I1042" s="117" t="s">
        <v>46</v>
      </c>
      <c r="J1042" s="117" t="s">
        <v>46</v>
      </c>
      <c r="K1042" s="117" t="s">
        <v>46</v>
      </c>
      <c r="L1042" s="108" t="s">
        <v>46</v>
      </c>
      <c r="M1042" s="108" t="s">
        <v>46</v>
      </c>
      <c r="N1042" s="132">
        <v>-30</v>
      </c>
      <c r="O1042" s="108" t="s">
        <v>46</v>
      </c>
      <c r="P1042" s="108" t="s">
        <v>46</v>
      </c>
      <c r="Q1042" s="108" t="s">
        <v>46</v>
      </c>
      <c r="R1042" s="108" t="s">
        <v>46</v>
      </c>
      <c r="S1042" s="109">
        <v>-30</v>
      </c>
      <c r="T1042" s="108" t="s">
        <v>46</v>
      </c>
      <c r="U1042" s="108" t="s">
        <v>46</v>
      </c>
      <c r="V1042" s="108" t="s">
        <v>46</v>
      </c>
      <c r="W1042" s="108" t="s">
        <v>46</v>
      </c>
      <c r="X1042" s="108" t="s">
        <v>46</v>
      </c>
      <c r="Y1042" s="108" t="s">
        <v>46</v>
      </c>
      <c r="Z1042" s="108" t="s">
        <v>46</v>
      </c>
      <c r="AA1042" s="108" t="s">
        <v>46</v>
      </c>
      <c r="AB1042" s="108" t="s">
        <v>46</v>
      </c>
      <c r="AC1042" s="108" t="s">
        <v>46</v>
      </c>
      <c r="AD1042" s="108" t="s">
        <v>46</v>
      </c>
      <c r="AE1042" s="108" t="s">
        <v>46</v>
      </c>
      <c r="AF1042" s="108" t="s">
        <v>46</v>
      </c>
      <c r="AG1042" s="108" t="s">
        <v>46</v>
      </c>
    </row>
    <row r="1043" spans="1:42">
      <c r="A1043" s="109" t="s">
        <v>57</v>
      </c>
      <c r="B1043" s="109">
        <v>1986</v>
      </c>
      <c r="C1043" s="110" t="s">
        <v>58</v>
      </c>
      <c r="D1043" s="109" t="s">
        <v>4557</v>
      </c>
      <c r="E1043" s="109" t="s">
        <v>63</v>
      </c>
      <c r="G1043" s="117" t="s">
        <v>46</v>
      </c>
      <c r="H1043" s="117" t="s">
        <v>46</v>
      </c>
      <c r="I1043" s="117" t="s">
        <v>46</v>
      </c>
      <c r="J1043" s="117" t="s">
        <v>46</v>
      </c>
      <c r="K1043" s="117" t="s">
        <v>46</v>
      </c>
      <c r="L1043" s="108" t="s">
        <v>46</v>
      </c>
      <c r="M1043" s="108" t="s">
        <v>46</v>
      </c>
      <c r="N1043" s="108" t="s">
        <v>46</v>
      </c>
      <c r="O1043" s="109">
        <v>18</v>
      </c>
      <c r="P1043" s="108" t="s">
        <v>46</v>
      </c>
      <c r="Q1043" s="108" t="s">
        <v>46</v>
      </c>
      <c r="R1043" s="108" t="s">
        <v>46</v>
      </c>
      <c r="S1043" s="108" t="s">
        <v>46</v>
      </c>
      <c r="T1043" s="108" t="s">
        <v>46</v>
      </c>
      <c r="U1043" s="109">
        <v>18</v>
      </c>
      <c r="V1043" s="108" t="s">
        <v>46</v>
      </c>
      <c r="W1043" s="108" t="s">
        <v>46</v>
      </c>
      <c r="X1043" s="108" t="s">
        <v>46</v>
      </c>
      <c r="Y1043" s="108" t="s">
        <v>46</v>
      </c>
      <c r="Z1043" s="108" t="s">
        <v>46</v>
      </c>
      <c r="AA1043" s="108" t="s">
        <v>46</v>
      </c>
      <c r="AB1043" s="108" t="s">
        <v>46</v>
      </c>
      <c r="AC1043" s="108" t="s">
        <v>46</v>
      </c>
      <c r="AD1043" s="108" t="s">
        <v>46</v>
      </c>
      <c r="AE1043" s="108" t="s">
        <v>46</v>
      </c>
      <c r="AF1043" s="108" t="s">
        <v>46</v>
      </c>
      <c r="AG1043" s="108" t="s">
        <v>46</v>
      </c>
    </row>
    <row r="1044" spans="1:42">
      <c r="A1044" s="109" t="s">
        <v>519</v>
      </c>
      <c r="B1044" s="109">
        <v>2018</v>
      </c>
      <c r="C1044" s="109" t="s">
        <v>520</v>
      </c>
      <c r="D1044" s="109" t="s">
        <v>4557</v>
      </c>
      <c r="E1044" s="109" t="s">
        <v>63</v>
      </c>
      <c r="G1044" s="117" t="s">
        <v>46</v>
      </c>
      <c r="H1044" s="117" t="s">
        <v>46</v>
      </c>
      <c r="I1044" s="117" t="s">
        <v>46</v>
      </c>
      <c r="J1044" s="117" t="s">
        <v>46</v>
      </c>
      <c r="K1044" s="117" t="s">
        <v>46</v>
      </c>
      <c r="L1044" s="108" t="s">
        <v>46</v>
      </c>
      <c r="M1044" s="108" t="s">
        <v>46</v>
      </c>
      <c r="N1044" s="108" t="s">
        <v>46</v>
      </c>
      <c r="O1044" s="109">
        <v>33</v>
      </c>
      <c r="P1044" s="108" t="s">
        <v>46</v>
      </c>
      <c r="Q1044" s="108" t="s">
        <v>46</v>
      </c>
      <c r="R1044" s="108" t="s">
        <v>46</v>
      </c>
      <c r="S1044" s="108" t="s">
        <v>46</v>
      </c>
      <c r="T1044" s="108" t="s">
        <v>46</v>
      </c>
      <c r="U1044" s="109">
        <v>33</v>
      </c>
      <c r="V1044" s="108" t="s">
        <v>46</v>
      </c>
      <c r="W1044" s="108" t="s">
        <v>46</v>
      </c>
      <c r="X1044" s="108" t="s">
        <v>46</v>
      </c>
      <c r="Y1044" s="108" t="s">
        <v>46</v>
      </c>
      <c r="Z1044" s="108" t="s">
        <v>46</v>
      </c>
      <c r="AA1044" s="108" t="s">
        <v>46</v>
      </c>
      <c r="AB1044" s="108" t="s">
        <v>46</v>
      </c>
      <c r="AC1044" s="108" t="s">
        <v>46</v>
      </c>
      <c r="AD1044" s="108" t="s">
        <v>46</v>
      </c>
      <c r="AE1044" s="108" t="s">
        <v>46</v>
      </c>
      <c r="AF1044" s="108" t="s">
        <v>46</v>
      </c>
      <c r="AG1044" s="108" t="s">
        <v>46</v>
      </c>
    </row>
    <row r="1045" spans="1:42">
      <c r="A1045" s="109" t="s">
        <v>519</v>
      </c>
      <c r="B1045" s="109">
        <v>2018</v>
      </c>
      <c r="C1045" s="109" t="s">
        <v>520</v>
      </c>
      <c r="D1045" s="109" t="s">
        <v>4557</v>
      </c>
      <c r="E1045" s="109" t="s">
        <v>63</v>
      </c>
      <c r="G1045" s="117" t="s">
        <v>46</v>
      </c>
      <c r="H1045" s="117" t="s">
        <v>46</v>
      </c>
      <c r="I1045" s="117" t="s">
        <v>46</v>
      </c>
      <c r="J1045" s="117" t="s">
        <v>46</v>
      </c>
      <c r="K1045" s="117" t="s">
        <v>46</v>
      </c>
      <c r="L1045" s="108" t="s">
        <v>46</v>
      </c>
      <c r="M1045" s="108" t="s">
        <v>46</v>
      </c>
      <c r="N1045" s="108" t="s">
        <v>46</v>
      </c>
      <c r="O1045" s="109">
        <v>50</v>
      </c>
      <c r="P1045" s="108" t="s">
        <v>46</v>
      </c>
      <c r="Q1045" s="108" t="s">
        <v>46</v>
      </c>
      <c r="R1045" s="108" t="s">
        <v>46</v>
      </c>
      <c r="S1045" s="108" t="s">
        <v>46</v>
      </c>
      <c r="T1045" s="108" t="s">
        <v>46</v>
      </c>
      <c r="U1045" s="109">
        <v>50</v>
      </c>
      <c r="V1045" s="108" t="s">
        <v>46</v>
      </c>
      <c r="W1045" s="108" t="s">
        <v>46</v>
      </c>
      <c r="X1045" s="108" t="s">
        <v>46</v>
      </c>
      <c r="Y1045" s="108" t="s">
        <v>46</v>
      </c>
      <c r="Z1045" s="108" t="s">
        <v>46</v>
      </c>
      <c r="AA1045" s="108" t="s">
        <v>46</v>
      </c>
      <c r="AB1045" s="108" t="s">
        <v>46</v>
      </c>
      <c r="AC1045" s="108" t="s">
        <v>46</v>
      </c>
      <c r="AD1045" s="108" t="s">
        <v>46</v>
      </c>
      <c r="AE1045" s="108" t="s">
        <v>46</v>
      </c>
      <c r="AF1045" s="108" t="s">
        <v>46</v>
      </c>
      <c r="AG1045" s="108" t="s">
        <v>46</v>
      </c>
    </row>
    <row r="1046" spans="1:42" s="127" customFormat="1">
      <c r="D1046" s="109" t="s">
        <v>4557</v>
      </c>
      <c r="F1046" s="127" t="s">
        <v>52</v>
      </c>
      <c r="G1046" s="129"/>
      <c r="H1046" s="129"/>
      <c r="I1046" s="129"/>
      <c r="J1046" s="129"/>
      <c r="K1046" s="129"/>
      <c r="L1046" s="129"/>
      <c r="M1046" s="129"/>
      <c r="N1046" s="129">
        <f>AVERAGE(N1028:N1045)</f>
        <v>1.4500000000000004</v>
      </c>
      <c r="O1046" s="129">
        <f t="shared" ref="O1046:AG1046" si="114">AVERAGE(O1026:O1045)</f>
        <v>47.430714035118378</v>
      </c>
      <c r="P1046" s="129" t="e">
        <f t="shared" si="114"/>
        <v>#DIV/0!</v>
      </c>
      <c r="Q1046" s="129" t="e">
        <f t="shared" si="114"/>
        <v>#DIV/0!</v>
      </c>
      <c r="R1046" s="129" t="e">
        <f t="shared" si="114"/>
        <v>#DIV/0!</v>
      </c>
      <c r="S1046" s="129">
        <f t="shared" si="114"/>
        <v>-3.2600000000000002</v>
      </c>
      <c r="T1046" s="129" t="e">
        <f t="shared" si="114"/>
        <v>#DIV/0!</v>
      </c>
      <c r="U1046" s="129">
        <f t="shared" si="114"/>
        <v>50.075000000000003</v>
      </c>
      <c r="V1046" s="129">
        <f t="shared" si="114"/>
        <v>35.358073601726566</v>
      </c>
      <c r="W1046" s="129">
        <f t="shared" si="114"/>
        <v>60</v>
      </c>
      <c r="X1046" s="129">
        <f t="shared" si="114"/>
        <v>25</v>
      </c>
      <c r="Y1046" s="129">
        <f t="shared" si="114"/>
        <v>61</v>
      </c>
      <c r="Z1046" s="129">
        <f t="shared" si="114"/>
        <v>80</v>
      </c>
      <c r="AA1046" s="129" t="e">
        <f t="shared" si="114"/>
        <v>#DIV/0!</v>
      </c>
      <c r="AB1046" s="129" t="e">
        <f t="shared" si="114"/>
        <v>#DIV/0!</v>
      </c>
      <c r="AC1046" s="129" t="e">
        <f t="shared" si="114"/>
        <v>#DIV/0!</v>
      </c>
      <c r="AD1046" s="129">
        <f t="shared" si="114"/>
        <v>94</v>
      </c>
      <c r="AE1046" s="129" t="e">
        <f t="shared" si="114"/>
        <v>#DIV/0!</v>
      </c>
      <c r="AF1046" s="129" t="e">
        <f t="shared" si="114"/>
        <v>#DIV/0!</v>
      </c>
      <c r="AG1046" s="129" t="e">
        <f t="shared" si="114"/>
        <v>#DIV/0!</v>
      </c>
    </row>
    <row r="1047" spans="1:42" s="127" customFormat="1">
      <c r="D1047" s="109" t="s">
        <v>4557</v>
      </c>
      <c r="F1047" s="127" t="s">
        <v>53</v>
      </c>
      <c r="G1047" s="129"/>
      <c r="H1047" s="129"/>
      <c r="I1047" s="129"/>
      <c r="J1047" s="129"/>
      <c r="K1047" s="129"/>
      <c r="L1047" s="129"/>
      <c r="M1047" s="129"/>
      <c r="N1047" s="129">
        <f>STDEV((N1028:N1045))</f>
        <v>20.860848496645577</v>
      </c>
      <c r="O1047" s="129">
        <f t="shared" ref="O1047:AG1047" si="115">STDEV((O1041:O1045))</f>
        <v>16.010413278030434</v>
      </c>
      <c r="P1047" s="129" t="e">
        <f t="shared" si="115"/>
        <v>#DIV/0!</v>
      </c>
      <c r="Q1047" s="129" t="e">
        <f t="shared" si="115"/>
        <v>#DIV/0!</v>
      </c>
      <c r="R1047" s="129" t="e">
        <f t="shared" si="115"/>
        <v>#DIV/0!</v>
      </c>
      <c r="S1047" s="129">
        <f t="shared" si="115"/>
        <v>35.355339059327378</v>
      </c>
      <c r="T1047" s="129" t="e">
        <f t="shared" si="115"/>
        <v>#DIV/0!</v>
      </c>
      <c r="U1047" s="129">
        <f t="shared" si="115"/>
        <v>16.010413278030434</v>
      </c>
      <c r="V1047" s="129" t="e">
        <f t="shared" si="115"/>
        <v>#DIV/0!</v>
      </c>
      <c r="W1047" s="129" t="e">
        <f t="shared" si="115"/>
        <v>#DIV/0!</v>
      </c>
      <c r="X1047" s="129" t="e">
        <f t="shared" si="115"/>
        <v>#DIV/0!</v>
      </c>
      <c r="Y1047" s="129" t="e">
        <f t="shared" si="115"/>
        <v>#DIV/0!</v>
      </c>
      <c r="Z1047" s="129" t="e">
        <f t="shared" si="115"/>
        <v>#DIV/0!</v>
      </c>
      <c r="AA1047" s="129" t="e">
        <f t="shared" si="115"/>
        <v>#DIV/0!</v>
      </c>
      <c r="AB1047" s="129" t="e">
        <f t="shared" si="115"/>
        <v>#DIV/0!</v>
      </c>
      <c r="AC1047" s="129" t="e">
        <f t="shared" si="115"/>
        <v>#DIV/0!</v>
      </c>
      <c r="AD1047" s="129" t="e">
        <f t="shared" si="115"/>
        <v>#DIV/0!</v>
      </c>
      <c r="AE1047" s="129" t="e">
        <f t="shared" si="115"/>
        <v>#DIV/0!</v>
      </c>
      <c r="AF1047" s="129" t="e">
        <f t="shared" si="115"/>
        <v>#DIV/0!</v>
      </c>
      <c r="AG1047" s="129" t="e">
        <f t="shared" si="115"/>
        <v>#DIV/0!</v>
      </c>
    </row>
    <row r="1048" spans="1:42" s="127" customFormat="1">
      <c r="D1048" s="109" t="s">
        <v>4557</v>
      </c>
      <c r="F1048" s="127" t="s">
        <v>55</v>
      </c>
      <c r="G1048" s="129"/>
      <c r="H1048" s="129"/>
      <c r="I1048" s="129"/>
      <c r="J1048" s="129"/>
      <c r="K1048" s="129"/>
      <c r="L1048" s="129"/>
      <c r="M1048" s="129"/>
      <c r="N1048" s="155">
        <f>AI1048</f>
        <v>8.0958332243723959E-3</v>
      </c>
      <c r="O1048" s="155">
        <f>AN1048-AI1048</f>
        <v>0.89981019658620665</v>
      </c>
      <c r="P1048" s="129"/>
      <c r="Q1048" s="129"/>
      <c r="R1048" s="129"/>
      <c r="S1048" s="129"/>
      <c r="T1048" s="129"/>
      <c r="U1048" s="129"/>
      <c r="V1048" s="155">
        <f>AK1048-AI1048</f>
        <v>0.90228901284473384</v>
      </c>
      <c r="W1048" s="129"/>
      <c r="X1048" s="129"/>
      <c r="Y1048" s="129"/>
      <c r="Z1048" s="129"/>
      <c r="AA1048" s="129"/>
      <c r="AB1048" s="129"/>
      <c r="AC1048" s="129"/>
      <c r="AD1048" s="129"/>
      <c r="AE1048" s="129"/>
      <c r="AF1048" s="129"/>
      <c r="AG1048" s="129"/>
      <c r="AH1048" s="144">
        <v>600</v>
      </c>
      <c r="AI1048" s="135">
        <v>8.0958332243723959E-3</v>
      </c>
      <c r="AJ1048" s="135">
        <v>4.6890806891984138E-4</v>
      </c>
      <c r="AK1048" s="135">
        <v>0.91038484606910619</v>
      </c>
      <c r="AL1048" s="135">
        <v>8.9615153930893907E-2</v>
      </c>
      <c r="AM1048" s="135">
        <v>5.0985907032226872E-4</v>
      </c>
      <c r="AN1048" s="135">
        <v>0.907906029810579</v>
      </c>
      <c r="AO1048" s="135">
        <v>9.2093970189420879E-2</v>
      </c>
      <c r="AP1048" s="136">
        <v>-1</v>
      </c>
    </row>
    <row r="1049" spans="1:42" s="127" customFormat="1">
      <c r="D1049" s="109" t="s">
        <v>4557</v>
      </c>
      <c r="F1049" s="127" t="s">
        <v>56</v>
      </c>
      <c r="G1049" s="129"/>
      <c r="H1049" s="129"/>
      <c r="I1049" s="129"/>
      <c r="J1049" s="129"/>
      <c r="K1049" s="129"/>
      <c r="L1049" s="129"/>
      <c r="M1049" s="129"/>
      <c r="N1049" s="129">
        <f>N1046</f>
        <v>1.4500000000000004</v>
      </c>
      <c r="O1049" s="129">
        <f>O1046</f>
        <v>47.430714035118378</v>
      </c>
      <c r="P1049" s="129"/>
      <c r="Q1049" s="129"/>
      <c r="R1049" s="129"/>
      <c r="S1049" s="129"/>
      <c r="T1049" s="129"/>
      <c r="U1049" s="129"/>
      <c r="V1049" s="129">
        <f>O1046</f>
        <v>47.430714035118378</v>
      </c>
      <c r="W1049" s="129">
        <f>W1046</f>
        <v>60</v>
      </c>
      <c r="X1049" s="129"/>
      <c r="Y1049" s="129"/>
      <c r="Z1049" s="129"/>
      <c r="AA1049" s="129"/>
      <c r="AB1049" s="129"/>
      <c r="AC1049" s="129"/>
      <c r="AD1049" s="129"/>
      <c r="AE1049" s="129"/>
      <c r="AF1049" s="129"/>
      <c r="AG1049" s="129"/>
      <c r="AH1049" s="144"/>
      <c r="AI1049" s="135"/>
      <c r="AJ1049" s="135"/>
      <c r="AK1049" s="135"/>
      <c r="AL1049" s="135"/>
      <c r="AM1049" s="135"/>
      <c r="AN1049" s="135"/>
      <c r="AO1049" s="135"/>
      <c r="AP1049" s="136"/>
    </row>
    <row r="1050" spans="1:42">
      <c r="A1050" s="108" t="s">
        <v>199</v>
      </c>
      <c r="B1050" s="108">
        <v>2010</v>
      </c>
      <c r="C1050" s="108" t="s">
        <v>200</v>
      </c>
      <c r="D1050" s="108" t="s">
        <v>1018</v>
      </c>
      <c r="E1050" s="108" t="s">
        <v>60</v>
      </c>
      <c r="F1050" s="108"/>
      <c r="G1050" s="117" t="s">
        <v>83</v>
      </c>
      <c r="H1050" s="117" t="s">
        <v>83</v>
      </c>
      <c r="I1050" s="117" t="s">
        <v>83</v>
      </c>
      <c r="J1050" s="117" t="s">
        <v>83</v>
      </c>
      <c r="K1050" s="117" t="s">
        <v>83</v>
      </c>
      <c r="L1050" s="108" t="s">
        <v>83</v>
      </c>
      <c r="M1050" s="108" t="s">
        <v>83</v>
      </c>
      <c r="N1050" s="108" t="s">
        <v>83</v>
      </c>
      <c r="O1050" s="108" t="s">
        <v>83</v>
      </c>
      <c r="P1050" s="108" t="s">
        <v>202</v>
      </c>
      <c r="Q1050" s="108" t="s">
        <v>83</v>
      </c>
      <c r="R1050" s="108" t="s">
        <v>83</v>
      </c>
      <c r="S1050" s="108" t="s">
        <v>83</v>
      </c>
      <c r="T1050" s="108" t="s">
        <v>83</v>
      </c>
      <c r="U1050" s="108" t="s">
        <v>83</v>
      </c>
      <c r="V1050" s="108" t="s">
        <v>83</v>
      </c>
      <c r="W1050" s="108" t="s">
        <v>83</v>
      </c>
      <c r="X1050" s="108" t="s">
        <v>83</v>
      </c>
      <c r="Y1050" s="108" t="s">
        <v>83</v>
      </c>
      <c r="Z1050" s="108" t="s">
        <v>83</v>
      </c>
      <c r="AA1050" s="108" t="s">
        <v>83</v>
      </c>
      <c r="AB1050" s="108" t="s">
        <v>83</v>
      </c>
      <c r="AC1050" s="108" t="s">
        <v>83</v>
      </c>
      <c r="AD1050" s="108" t="s">
        <v>83</v>
      </c>
      <c r="AE1050" s="108" t="s">
        <v>83</v>
      </c>
      <c r="AF1050" s="108" t="s">
        <v>83</v>
      </c>
      <c r="AG1050" s="108" t="s">
        <v>202</v>
      </c>
    </row>
    <row r="1051" spans="1:42">
      <c r="A1051" s="109" t="s">
        <v>67</v>
      </c>
      <c r="B1051" s="109">
        <v>2008</v>
      </c>
      <c r="C1051" s="110" t="s">
        <v>68</v>
      </c>
      <c r="D1051" s="109" t="s">
        <v>1018</v>
      </c>
      <c r="E1051" s="108" t="s">
        <v>46</v>
      </c>
      <c r="F1051" s="108"/>
      <c r="G1051" s="117" t="s">
        <v>46</v>
      </c>
      <c r="H1051" s="117" t="s">
        <v>46</v>
      </c>
      <c r="I1051" s="117" t="s">
        <v>46</v>
      </c>
      <c r="J1051" s="117" t="s">
        <v>46</v>
      </c>
      <c r="K1051" s="117" t="s">
        <v>46</v>
      </c>
      <c r="L1051" s="108" t="s">
        <v>46</v>
      </c>
      <c r="M1051" s="108" t="s">
        <v>46</v>
      </c>
      <c r="N1051" s="108" t="s">
        <v>46</v>
      </c>
      <c r="O1051" s="108" t="s">
        <v>46</v>
      </c>
      <c r="P1051" s="108" t="s">
        <v>46</v>
      </c>
      <c r="Q1051" s="108" t="s">
        <v>46</v>
      </c>
      <c r="R1051" s="108" t="s">
        <v>46</v>
      </c>
      <c r="S1051" s="108" t="s">
        <v>46</v>
      </c>
      <c r="T1051" s="108" t="s">
        <v>46</v>
      </c>
      <c r="U1051" s="108" t="s">
        <v>46</v>
      </c>
      <c r="V1051" s="108" t="s">
        <v>46</v>
      </c>
      <c r="W1051" s="108" t="s">
        <v>46</v>
      </c>
      <c r="X1051" s="108" t="s">
        <v>46</v>
      </c>
      <c r="Y1051" s="108" t="s">
        <v>46</v>
      </c>
      <c r="Z1051" s="108" t="s">
        <v>46</v>
      </c>
      <c r="AA1051" s="108" t="s">
        <v>46</v>
      </c>
      <c r="AB1051" s="108" t="s">
        <v>46</v>
      </c>
      <c r="AC1051" s="109">
        <v>65</v>
      </c>
      <c r="AD1051" s="108" t="s">
        <v>46</v>
      </c>
      <c r="AE1051" s="108" t="s">
        <v>46</v>
      </c>
      <c r="AF1051" s="108" t="s">
        <v>46</v>
      </c>
      <c r="AG1051" s="108" t="s">
        <v>46</v>
      </c>
    </row>
    <row r="1052" spans="1:42">
      <c r="A1052" s="109" t="s">
        <v>67</v>
      </c>
      <c r="B1052" s="109">
        <v>2008</v>
      </c>
      <c r="C1052" s="110" t="s">
        <v>68</v>
      </c>
      <c r="D1052" s="109" t="s">
        <v>1018</v>
      </c>
      <c r="E1052" s="108" t="s">
        <v>46</v>
      </c>
      <c r="F1052" s="108"/>
      <c r="G1052" s="117" t="s">
        <v>46</v>
      </c>
      <c r="H1052" s="117" t="s">
        <v>46</v>
      </c>
      <c r="I1052" s="117" t="s">
        <v>46</v>
      </c>
      <c r="J1052" s="117" t="s">
        <v>46</v>
      </c>
      <c r="K1052" s="117" t="s">
        <v>46</v>
      </c>
      <c r="L1052" s="108" t="s">
        <v>46</v>
      </c>
      <c r="M1052" s="108" t="s">
        <v>46</v>
      </c>
      <c r="N1052" s="108" t="s">
        <v>46</v>
      </c>
      <c r="O1052" s="108" t="s">
        <v>46</v>
      </c>
      <c r="P1052" s="108" t="s">
        <v>46</v>
      </c>
      <c r="Q1052" s="108" t="s">
        <v>46</v>
      </c>
      <c r="R1052" s="108" t="s">
        <v>46</v>
      </c>
      <c r="S1052" s="108" t="s">
        <v>46</v>
      </c>
      <c r="T1052" s="108" t="s">
        <v>46</v>
      </c>
      <c r="U1052" s="108" t="s">
        <v>46</v>
      </c>
      <c r="V1052" s="108" t="s">
        <v>46</v>
      </c>
      <c r="W1052" s="108" t="s">
        <v>46</v>
      </c>
      <c r="X1052" s="108" t="s">
        <v>46</v>
      </c>
      <c r="Y1052" s="108" t="s">
        <v>46</v>
      </c>
      <c r="Z1052" s="108" t="s">
        <v>46</v>
      </c>
      <c r="AA1052" s="108" t="s">
        <v>46</v>
      </c>
      <c r="AB1052" s="108" t="s">
        <v>46</v>
      </c>
      <c r="AC1052" s="108" t="s">
        <v>46</v>
      </c>
      <c r="AD1052" s="109">
        <v>80</v>
      </c>
      <c r="AE1052" s="108" t="s">
        <v>46</v>
      </c>
      <c r="AF1052" s="108" t="s">
        <v>46</v>
      </c>
      <c r="AG1052" s="108" t="s">
        <v>46</v>
      </c>
    </row>
    <row r="1053" spans="1:42" s="127" customFormat="1">
      <c r="C1053" s="128"/>
      <c r="D1053" s="127" t="s">
        <v>1018</v>
      </c>
      <c r="E1053" s="129"/>
      <c r="F1053" s="127" t="s">
        <v>52</v>
      </c>
      <c r="G1053" s="129"/>
      <c r="H1053" s="129"/>
      <c r="I1053" s="129"/>
      <c r="J1053" s="129"/>
      <c r="K1053" s="129"/>
      <c r="L1053" s="129"/>
      <c r="M1053" s="129"/>
      <c r="N1053" s="129" t="e">
        <f>AVERAGE(N1050:N1052)</f>
        <v>#DIV/0!</v>
      </c>
      <c r="O1053" s="129"/>
      <c r="P1053" s="129"/>
      <c r="Q1053" s="129"/>
      <c r="R1053" s="129"/>
      <c r="S1053" s="129"/>
      <c r="T1053" s="129"/>
      <c r="U1053" s="129"/>
      <c r="V1053" s="129"/>
      <c r="W1053" s="129"/>
      <c r="X1053" s="129"/>
      <c r="Y1053" s="129"/>
      <c r="Z1053" s="129"/>
      <c r="AA1053" s="129"/>
      <c r="AB1053" s="129"/>
      <c r="AC1053" s="129"/>
      <c r="AE1053" s="129"/>
      <c r="AF1053" s="129"/>
      <c r="AG1053" s="129"/>
    </row>
    <row r="1054" spans="1:42" s="127" customFormat="1">
      <c r="C1054" s="128"/>
      <c r="D1054" s="127" t="s">
        <v>1018</v>
      </c>
      <c r="E1054" s="129"/>
      <c r="F1054" s="127" t="s">
        <v>53</v>
      </c>
      <c r="G1054" s="129"/>
      <c r="H1054" s="129"/>
      <c r="I1054" s="129"/>
      <c r="J1054" s="129"/>
      <c r="K1054" s="129"/>
      <c r="L1054" s="129"/>
      <c r="M1054" s="129"/>
      <c r="N1054" s="129" t="e">
        <f>STDEV((N1050:N1052))</f>
        <v>#DIV/0!</v>
      </c>
      <c r="O1054" s="129"/>
      <c r="P1054" s="129"/>
      <c r="Q1054" s="129"/>
      <c r="R1054" s="129"/>
      <c r="S1054" s="129"/>
      <c r="T1054" s="129"/>
      <c r="U1054" s="129"/>
      <c r="V1054" s="129"/>
      <c r="W1054" s="129"/>
      <c r="X1054" s="129"/>
      <c r="Y1054" s="129"/>
      <c r="Z1054" s="129"/>
      <c r="AA1054" s="129"/>
      <c r="AB1054" s="129"/>
      <c r="AC1054" s="129"/>
      <c r="AE1054" s="129"/>
      <c r="AF1054" s="129"/>
      <c r="AG1054" s="129"/>
    </row>
    <row r="1055" spans="1:42" s="127" customFormat="1">
      <c r="C1055" s="128"/>
      <c r="D1055" s="127" t="s">
        <v>1018</v>
      </c>
      <c r="E1055" s="129"/>
      <c r="F1055" s="127" t="s">
        <v>55</v>
      </c>
      <c r="G1055" s="129"/>
      <c r="H1055" s="129"/>
      <c r="I1055" s="129"/>
      <c r="J1055" s="129"/>
      <c r="K1055" s="129"/>
      <c r="L1055" s="129"/>
      <c r="M1055" s="129"/>
      <c r="N1055" s="129"/>
      <c r="O1055" s="129"/>
      <c r="P1055" s="129"/>
      <c r="Q1055" s="129"/>
      <c r="R1055" s="129"/>
      <c r="S1055" s="129"/>
      <c r="T1055" s="129"/>
      <c r="U1055" s="129"/>
      <c r="V1055" s="129"/>
      <c r="W1055" s="129"/>
      <c r="X1055" s="129"/>
      <c r="Y1055" s="129"/>
      <c r="Z1055" s="129"/>
      <c r="AA1055" s="129"/>
      <c r="AB1055" s="129"/>
      <c r="AC1055" s="129"/>
      <c r="AE1055" s="129"/>
      <c r="AF1055" s="129"/>
      <c r="AG1055" s="129"/>
      <c r="AH1055" s="127" t="s">
        <v>749</v>
      </c>
    </row>
    <row r="1056" spans="1:42" s="127" customFormat="1">
      <c r="C1056" s="128"/>
      <c r="D1056" s="127" t="s">
        <v>1018</v>
      </c>
      <c r="E1056" s="129"/>
      <c r="F1056" s="127" t="s">
        <v>56</v>
      </c>
      <c r="G1056" s="129"/>
      <c r="H1056" s="129"/>
      <c r="I1056" s="129"/>
      <c r="J1056" s="129"/>
      <c r="K1056" s="129"/>
      <c r="L1056" s="129"/>
      <c r="M1056" s="129"/>
      <c r="N1056" s="129"/>
      <c r="O1056" s="129"/>
      <c r="P1056" s="129"/>
      <c r="Q1056" s="129"/>
      <c r="R1056" s="129"/>
      <c r="S1056" s="129"/>
      <c r="T1056" s="129"/>
      <c r="U1056" s="129"/>
      <c r="V1056" s="129"/>
      <c r="W1056" s="129"/>
      <c r="X1056" s="129"/>
      <c r="Y1056" s="129"/>
      <c r="Z1056" s="129"/>
      <c r="AA1056" s="129"/>
      <c r="AB1056" s="129"/>
      <c r="AC1056" s="129"/>
      <c r="AE1056" s="129"/>
      <c r="AF1056" s="129"/>
      <c r="AG1056" s="129"/>
    </row>
    <row r="1057" spans="1:33">
      <c r="A1057" s="108" t="s">
        <v>943</v>
      </c>
      <c r="B1057" s="108">
        <v>2012</v>
      </c>
      <c r="C1057" s="108" t="s">
        <v>1019</v>
      </c>
      <c r="D1057" s="108" t="s">
        <v>4558</v>
      </c>
      <c r="E1057" s="108" t="s">
        <v>82</v>
      </c>
      <c r="F1057" s="108"/>
      <c r="G1057" s="117" t="s">
        <v>46</v>
      </c>
      <c r="H1057" s="117" t="s">
        <v>408</v>
      </c>
      <c r="I1057" s="117" t="s">
        <v>46</v>
      </c>
      <c r="J1057" s="117" t="s">
        <v>46</v>
      </c>
      <c r="K1057" s="117" t="s">
        <v>46</v>
      </c>
      <c r="L1057" s="108">
        <v>70</v>
      </c>
      <c r="M1057" s="108" t="s">
        <v>46</v>
      </c>
      <c r="N1057" s="108" t="s">
        <v>46</v>
      </c>
      <c r="O1057" s="108">
        <v>32</v>
      </c>
      <c r="P1057" s="108" t="s">
        <v>46</v>
      </c>
      <c r="Q1057" s="108">
        <v>73</v>
      </c>
      <c r="R1057" s="108" t="s">
        <v>46</v>
      </c>
      <c r="S1057" s="108" t="s">
        <v>46</v>
      </c>
      <c r="T1057" s="108" t="s">
        <v>46</v>
      </c>
      <c r="U1057" s="108">
        <v>32</v>
      </c>
      <c r="V1057" s="108" t="s">
        <v>46</v>
      </c>
      <c r="W1057" s="108" t="s">
        <v>46</v>
      </c>
      <c r="X1057" s="108" t="s">
        <v>46</v>
      </c>
      <c r="Y1057" s="108" t="s">
        <v>46</v>
      </c>
      <c r="Z1057" s="108" t="s">
        <v>46</v>
      </c>
      <c r="AA1057" s="108" t="s">
        <v>46</v>
      </c>
      <c r="AB1057" s="108" t="s">
        <v>46</v>
      </c>
      <c r="AC1057" s="108" t="s">
        <v>46</v>
      </c>
      <c r="AD1057" s="108" t="s">
        <v>46</v>
      </c>
      <c r="AE1057" s="108" t="s">
        <v>46</v>
      </c>
      <c r="AF1057" s="108" t="s">
        <v>46</v>
      </c>
      <c r="AG1057" s="108" t="s">
        <v>46</v>
      </c>
    </row>
    <row r="1058" spans="1:33">
      <c r="A1058" s="108" t="s">
        <v>909</v>
      </c>
      <c r="B1058" s="108">
        <v>2015</v>
      </c>
      <c r="C1058" s="110" t="s">
        <v>910</v>
      </c>
      <c r="D1058" s="108" t="s">
        <v>4558</v>
      </c>
      <c r="E1058" s="108" t="s">
        <v>1020</v>
      </c>
      <c r="F1058" s="108"/>
      <c r="G1058" s="117" t="s">
        <v>46</v>
      </c>
      <c r="H1058" s="117" t="s">
        <v>46</v>
      </c>
      <c r="I1058" s="117" t="s">
        <v>46</v>
      </c>
      <c r="J1058" s="117" t="s">
        <v>46</v>
      </c>
      <c r="K1058" s="117" t="s">
        <v>46</v>
      </c>
      <c r="L1058" s="108" t="s">
        <v>46</v>
      </c>
      <c r="M1058" s="108">
        <v>10</v>
      </c>
      <c r="N1058" s="108" t="s">
        <v>46</v>
      </c>
      <c r="O1058" s="108" t="s">
        <v>46</v>
      </c>
      <c r="P1058" s="108" t="s">
        <v>46</v>
      </c>
      <c r="Q1058" s="108" t="s">
        <v>46</v>
      </c>
      <c r="R1058" s="108" t="s">
        <v>46</v>
      </c>
      <c r="S1058" s="108" t="s">
        <v>46</v>
      </c>
      <c r="T1058" s="108" t="s">
        <v>46</v>
      </c>
      <c r="U1058" s="108" t="s">
        <v>46</v>
      </c>
      <c r="V1058" s="108" t="s">
        <v>46</v>
      </c>
      <c r="W1058" s="108" t="s">
        <v>46</v>
      </c>
      <c r="X1058" s="108" t="s">
        <v>46</v>
      </c>
      <c r="Y1058" s="108" t="s">
        <v>46</v>
      </c>
      <c r="Z1058" s="108" t="s">
        <v>46</v>
      </c>
      <c r="AA1058" s="108" t="s">
        <v>46</v>
      </c>
      <c r="AB1058" s="108" t="s">
        <v>46</v>
      </c>
      <c r="AC1058" s="108" t="s">
        <v>46</v>
      </c>
      <c r="AD1058" s="108" t="s">
        <v>46</v>
      </c>
      <c r="AE1058" s="108" t="s">
        <v>46</v>
      </c>
      <c r="AF1058" s="108" t="s">
        <v>46</v>
      </c>
      <c r="AG1058" s="108" t="s">
        <v>46</v>
      </c>
    </row>
    <row r="1059" spans="1:33">
      <c r="A1059" s="108" t="s">
        <v>865</v>
      </c>
      <c r="B1059" s="108">
        <v>2007</v>
      </c>
      <c r="C1059" s="110" t="s">
        <v>866</v>
      </c>
      <c r="D1059" s="108" t="s">
        <v>4558</v>
      </c>
      <c r="E1059" s="108" t="s">
        <v>1020</v>
      </c>
      <c r="F1059" s="108"/>
      <c r="G1059" s="117" t="s">
        <v>46</v>
      </c>
      <c r="H1059" s="117" t="s">
        <v>46</v>
      </c>
      <c r="I1059" s="117" t="s">
        <v>46</v>
      </c>
      <c r="J1059" s="117" t="s">
        <v>46</v>
      </c>
      <c r="K1059" s="117" t="s">
        <v>46</v>
      </c>
      <c r="L1059" s="108" t="s">
        <v>46</v>
      </c>
      <c r="M1059" s="108">
        <v>15</v>
      </c>
      <c r="N1059" s="108" t="s">
        <v>46</v>
      </c>
      <c r="O1059" s="108" t="s">
        <v>46</v>
      </c>
      <c r="P1059" s="108" t="s">
        <v>46</v>
      </c>
      <c r="Q1059" s="108" t="s">
        <v>46</v>
      </c>
      <c r="R1059" s="108" t="s">
        <v>46</v>
      </c>
      <c r="S1059" s="108" t="s">
        <v>46</v>
      </c>
      <c r="T1059" s="108" t="s">
        <v>46</v>
      </c>
      <c r="U1059" s="108" t="s">
        <v>46</v>
      </c>
      <c r="V1059" s="108" t="s">
        <v>46</v>
      </c>
      <c r="W1059" s="108" t="s">
        <v>46</v>
      </c>
      <c r="X1059" s="108" t="s">
        <v>46</v>
      </c>
      <c r="Y1059" s="108" t="s">
        <v>46</v>
      </c>
      <c r="Z1059" s="108" t="s">
        <v>46</v>
      </c>
      <c r="AA1059" s="108" t="s">
        <v>46</v>
      </c>
      <c r="AB1059" s="108" t="s">
        <v>46</v>
      </c>
      <c r="AC1059" s="108" t="s">
        <v>46</v>
      </c>
      <c r="AD1059" s="108" t="s">
        <v>46</v>
      </c>
      <c r="AE1059" s="108" t="s">
        <v>46</v>
      </c>
      <c r="AF1059" s="108" t="s">
        <v>46</v>
      </c>
      <c r="AG1059" s="108" t="s">
        <v>46</v>
      </c>
    </row>
    <row r="1060" spans="1:33">
      <c r="A1060" s="108" t="s">
        <v>962</v>
      </c>
      <c r="B1060" s="108">
        <v>2014</v>
      </c>
      <c r="C1060" s="110" t="s">
        <v>963</v>
      </c>
      <c r="D1060" s="108" t="s">
        <v>4558</v>
      </c>
      <c r="E1060" s="108" t="s">
        <v>82</v>
      </c>
      <c r="F1060" s="108"/>
      <c r="G1060" s="117" t="s">
        <v>46</v>
      </c>
      <c r="H1060" s="117" t="s">
        <v>46</v>
      </c>
      <c r="I1060" s="117" t="s">
        <v>1021</v>
      </c>
      <c r="J1060" s="117" t="s">
        <v>1022</v>
      </c>
      <c r="K1060" s="118">
        <v>7945205</v>
      </c>
      <c r="L1060" s="108">
        <v>45</v>
      </c>
      <c r="M1060" s="108">
        <v>30</v>
      </c>
      <c r="N1060" s="108" t="s">
        <v>46</v>
      </c>
      <c r="O1060" s="108">
        <v>42</v>
      </c>
      <c r="P1060" s="108" t="s">
        <v>46</v>
      </c>
      <c r="Q1060" s="108" t="s">
        <v>46</v>
      </c>
      <c r="R1060" s="108" t="s">
        <v>46</v>
      </c>
      <c r="S1060" s="108" t="s">
        <v>46</v>
      </c>
      <c r="T1060" s="108" t="s">
        <v>46</v>
      </c>
      <c r="U1060" s="108">
        <v>42</v>
      </c>
      <c r="V1060" s="108" t="s">
        <v>46</v>
      </c>
      <c r="W1060" s="108" t="s">
        <v>46</v>
      </c>
      <c r="X1060" s="108" t="s">
        <v>46</v>
      </c>
      <c r="Y1060" s="108" t="s">
        <v>46</v>
      </c>
      <c r="Z1060" s="108" t="s">
        <v>46</v>
      </c>
      <c r="AA1060" s="108" t="s">
        <v>46</v>
      </c>
      <c r="AB1060" s="108" t="s">
        <v>46</v>
      </c>
      <c r="AC1060" s="108" t="s">
        <v>46</v>
      </c>
      <c r="AD1060" s="108" t="s">
        <v>46</v>
      </c>
      <c r="AE1060" s="108" t="s">
        <v>46</v>
      </c>
      <c r="AF1060" s="108" t="s">
        <v>46</v>
      </c>
      <c r="AG1060" s="108" t="s">
        <v>46</v>
      </c>
    </row>
    <row r="1061" spans="1:33">
      <c r="A1061" s="108" t="s">
        <v>79</v>
      </c>
      <c r="B1061" s="108">
        <v>2017</v>
      </c>
      <c r="C1061" s="110" t="s">
        <v>80</v>
      </c>
      <c r="D1061" s="108" t="s">
        <v>4558</v>
      </c>
      <c r="E1061" s="108" t="s">
        <v>82</v>
      </c>
      <c r="F1061" s="108"/>
      <c r="G1061" s="117" t="s">
        <v>46</v>
      </c>
      <c r="H1061" s="117" t="s">
        <v>46</v>
      </c>
      <c r="I1061" s="117" t="s">
        <v>46</v>
      </c>
      <c r="J1061" s="117" t="s">
        <v>46</v>
      </c>
      <c r="K1061" s="117" t="s">
        <v>46</v>
      </c>
      <c r="L1061" s="108" t="s">
        <v>46</v>
      </c>
      <c r="M1061" s="108">
        <v>40</v>
      </c>
      <c r="N1061" s="108" t="s">
        <v>46</v>
      </c>
      <c r="O1061" s="108" t="s">
        <v>46</v>
      </c>
      <c r="P1061" s="108" t="s">
        <v>46</v>
      </c>
      <c r="Q1061" s="108" t="s">
        <v>46</v>
      </c>
      <c r="R1061" s="108" t="s">
        <v>46</v>
      </c>
      <c r="S1061" s="108" t="s">
        <v>46</v>
      </c>
      <c r="T1061" s="108" t="s">
        <v>46</v>
      </c>
      <c r="U1061" s="108" t="s">
        <v>46</v>
      </c>
      <c r="V1061" s="108" t="s">
        <v>46</v>
      </c>
      <c r="W1061" s="108" t="s">
        <v>46</v>
      </c>
      <c r="X1061" s="108" t="s">
        <v>46</v>
      </c>
      <c r="Y1061" s="108" t="s">
        <v>46</v>
      </c>
      <c r="Z1061" s="108" t="s">
        <v>46</v>
      </c>
      <c r="AA1061" s="108" t="s">
        <v>46</v>
      </c>
      <c r="AB1061" s="108" t="s">
        <v>46</v>
      </c>
      <c r="AC1061" s="108" t="s">
        <v>46</v>
      </c>
      <c r="AD1061" s="108" t="s">
        <v>46</v>
      </c>
      <c r="AE1061" s="108" t="s">
        <v>46</v>
      </c>
      <c r="AF1061" s="108" t="s">
        <v>46</v>
      </c>
      <c r="AG1061" s="108" t="s">
        <v>46</v>
      </c>
    </row>
    <row r="1062" spans="1:33">
      <c r="A1062" s="108" t="s">
        <v>1023</v>
      </c>
      <c r="B1062" s="108">
        <v>2007</v>
      </c>
      <c r="C1062" s="110" t="s">
        <v>1024</v>
      </c>
      <c r="D1062" s="108" t="s">
        <v>4558</v>
      </c>
      <c r="E1062" s="108" t="s">
        <v>1020</v>
      </c>
      <c r="F1062" s="108"/>
      <c r="G1062" s="117" t="s">
        <v>46</v>
      </c>
      <c r="H1062" s="117" t="s">
        <v>46</v>
      </c>
      <c r="I1062" s="117" t="s">
        <v>46</v>
      </c>
      <c r="J1062" s="117" t="s">
        <v>46</v>
      </c>
      <c r="K1062" s="117" t="s">
        <v>46</v>
      </c>
      <c r="L1062" s="108" t="s">
        <v>46</v>
      </c>
      <c r="M1062" s="108">
        <v>60</v>
      </c>
      <c r="N1062" s="108" t="s">
        <v>46</v>
      </c>
      <c r="O1062" s="108" t="s">
        <v>46</v>
      </c>
      <c r="P1062" s="108" t="s">
        <v>46</v>
      </c>
      <c r="Q1062" s="108" t="s">
        <v>46</v>
      </c>
      <c r="R1062" s="108" t="s">
        <v>46</v>
      </c>
      <c r="S1062" s="108" t="s">
        <v>46</v>
      </c>
      <c r="T1062" s="108" t="s">
        <v>46</v>
      </c>
      <c r="U1062" s="108" t="s">
        <v>46</v>
      </c>
      <c r="V1062" s="108" t="s">
        <v>46</v>
      </c>
      <c r="W1062" s="108" t="s">
        <v>46</v>
      </c>
      <c r="X1062" s="108" t="s">
        <v>46</v>
      </c>
      <c r="Y1062" s="108" t="s">
        <v>46</v>
      </c>
      <c r="Z1062" s="108" t="s">
        <v>46</v>
      </c>
      <c r="AA1062" s="108" t="s">
        <v>46</v>
      </c>
      <c r="AB1062" s="108" t="s">
        <v>46</v>
      </c>
      <c r="AC1062" s="108" t="s">
        <v>46</v>
      </c>
      <c r="AD1062" s="108" t="s">
        <v>46</v>
      </c>
      <c r="AE1062" s="108" t="s">
        <v>46</v>
      </c>
      <c r="AF1062" s="108" t="s">
        <v>46</v>
      </c>
      <c r="AG1062" s="108" t="s">
        <v>46</v>
      </c>
    </row>
    <row r="1063" spans="1:33">
      <c r="A1063" s="108" t="s">
        <v>959</v>
      </c>
      <c r="B1063" s="108">
        <v>2014</v>
      </c>
      <c r="C1063" s="108" t="s">
        <v>960</v>
      </c>
      <c r="D1063" s="108" t="s">
        <v>4558</v>
      </c>
      <c r="E1063" s="108" t="s">
        <v>82</v>
      </c>
      <c r="F1063" s="108"/>
      <c r="G1063" s="117" t="s">
        <v>46</v>
      </c>
      <c r="H1063" s="117" t="s">
        <v>46</v>
      </c>
      <c r="I1063" s="117" t="s">
        <v>46</v>
      </c>
      <c r="J1063" s="117" t="s">
        <v>46</v>
      </c>
      <c r="K1063" s="117" t="s">
        <v>46</v>
      </c>
      <c r="L1063" s="108">
        <v>80</v>
      </c>
      <c r="M1063" s="108">
        <v>93</v>
      </c>
      <c r="N1063" s="108" t="s">
        <v>46</v>
      </c>
      <c r="O1063" s="108" t="s">
        <v>46</v>
      </c>
      <c r="P1063" s="108" t="s">
        <v>46</v>
      </c>
      <c r="Q1063" s="108" t="s">
        <v>46</v>
      </c>
      <c r="R1063" s="108" t="s">
        <v>46</v>
      </c>
      <c r="S1063" s="108" t="s">
        <v>46</v>
      </c>
      <c r="T1063" s="108" t="s">
        <v>46</v>
      </c>
      <c r="U1063" s="108" t="s">
        <v>46</v>
      </c>
      <c r="V1063" s="108" t="s">
        <v>46</v>
      </c>
      <c r="W1063" s="108" t="s">
        <v>46</v>
      </c>
      <c r="X1063" s="108" t="s">
        <v>46</v>
      </c>
      <c r="Y1063" s="108" t="s">
        <v>46</v>
      </c>
      <c r="Z1063" s="108" t="s">
        <v>46</v>
      </c>
      <c r="AA1063" s="108" t="s">
        <v>46</v>
      </c>
      <c r="AB1063" s="108" t="s">
        <v>46</v>
      </c>
      <c r="AC1063" s="108" t="s">
        <v>46</v>
      </c>
      <c r="AD1063" s="108" t="s">
        <v>46</v>
      </c>
      <c r="AE1063" s="108" t="s">
        <v>46</v>
      </c>
      <c r="AF1063" s="108" t="s">
        <v>46</v>
      </c>
      <c r="AG1063" s="108" t="s">
        <v>46</v>
      </c>
    </row>
    <row r="1064" spans="1:33">
      <c r="A1064" s="108" t="s">
        <v>366</v>
      </c>
      <c r="B1064" s="108">
        <v>2015</v>
      </c>
      <c r="C1064" s="108" t="s">
        <v>1025</v>
      </c>
      <c r="D1064" s="108" t="s">
        <v>4558</v>
      </c>
      <c r="E1064" s="108" t="s">
        <v>82</v>
      </c>
      <c r="F1064" s="108"/>
      <c r="G1064" s="117" t="s">
        <v>46</v>
      </c>
      <c r="H1064" s="117" t="s">
        <v>46</v>
      </c>
      <c r="I1064" s="117" t="s">
        <v>1026</v>
      </c>
      <c r="J1064" s="117" t="s">
        <v>1027</v>
      </c>
      <c r="K1064" s="117">
        <v>405</v>
      </c>
      <c r="L1064" s="108" t="s">
        <v>46</v>
      </c>
      <c r="M1064" s="108" t="s">
        <v>46</v>
      </c>
      <c r="N1064" s="108" t="s">
        <v>46</v>
      </c>
      <c r="O1064" s="108" t="s">
        <v>46</v>
      </c>
      <c r="P1064" s="108" t="s">
        <v>46</v>
      </c>
      <c r="Q1064" s="108" t="s">
        <v>46</v>
      </c>
      <c r="R1064" s="108" t="s">
        <v>46</v>
      </c>
      <c r="S1064" s="108" t="s">
        <v>46</v>
      </c>
      <c r="T1064" s="108" t="s">
        <v>46</v>
      </c>
      <c r="U1064" s="108" t="s">
        <v>46</v>
      </c>
      <c r="V1064" s="108" t="s">
        <v>46</v>
      </c>
      <c r="W1064" s="108" t="s">
        <v>46</v>
      </c>
      <c r="X1064" s="108" t="s">
        <v>46</v>
      </c>
      <c r="Y1064" s="108" t="s">
        <v>46</v>
      </c>
      <c r="Z1064" s="108" t="s">
        <v>46</v>
      </c>
      <c r="AA1064" s="108" t="s">
        <v>46</v>
      </c>
      <c r="AB1064" s="108" t="s">
        <v>46</v>
      </c>
      <c r="AC1064" s="108" t="s">
        <v>46</v>
      </c>
      <c r="AD1064" s="108" t="s">
        <v>46</v>
      </c>
      <c r="AE1064" s="108" t="s">
        <v>46</v>
      </c>
      <c r="AF1064" s="108" t="s">
        <v>46</v>
      </c>
      <c r="AG1064" s="108" t="s">
        <v>46</v>
      </c>
    </row>
    <row r="1065" spans="1:33">
      <c r="A1065" s="108" t="s">
        <v>366</v>
      </c>
      <c r="B1065" s="108">
        <v>2015</v>
      </c>
      <c r="C1065" s="108" t="s">
        <v>1028</v>
      </c>
      <c r="D1065" s="108" t="s">
        <v>4558</v>
      </c>
      <c r="E1065" s="108" t="s">
        <v>82</v>
      </c>
      <c r="F1065" s="108"/>
      <c r="G1065" s="117" t="s">
        <v>46</v>
      </c>
      <c r="H1065" s="117" t="s">
        <v>46</v>
      </c>
      <c r="I1065" s="117" t="s">
        <v>1029</v>
      </c>
      <c r="J1065" s="117" t="s">
        <v>1030</v>
      </c>
      <c r="K1065" s="117">
        <v>906</v>
      </c>
      <c r="L1065" s="108" t="s">
        <v>46</v>
      </c>
      <c r="M1065" s="108" t="s">
        <v>46</v>
      </c>
      <c r="N1065" s="108" t="s">
        <v>46</v>
      </c>
      <c r="O1065" s="108" t="s">
        <v>46</v>
      </c>
      <c r="P1065" s="108" t="s">
        <v>46</v>
      </c>
      <c r="Q1065" s="108" t="s">
        <v>46</v>
      </c>
      <c r="R1065" s="108" t="s">
        <v>46</v>
      </c>
      <c r="S1065" s="108" t="s">
        <v>46</v>
      </c>
      <c r="T1065" s="108" t="s">
        <v>46</v>
      </c>
      <c r="U1065" s="108" t="s">
        <v>46</v>
      </c>
      <c r="V1065" s="108" t="s">
        <v>46</v>
      </c>
      <c r="W1065" s="108" t="s">
        <v>46</v>
      </c>
      <c r="X1065" s="108" t="s">
        <v>46</v>
      </c>
      <c r="Y1065" s="108" t="s">
        <v>46</v>
      </c>
      <c r="Z1065" s="108" t="s">
        <v>46</v>
      </c>
      <c r="AA1065" s="108" t="s">
        <v>46</v>
      </c>
      <c r="AB1065" s="108" t="s">
        <v>46</v>
      </c>
      <c r="AC1065" s="108" t="s">
        <v>46</v>
      </c>
      <c r="AD1065" s="108" t="s">
        <v>46</v>
      </c>
      <c r="AE1065" s="108" t="s">
        <v>46</v>
      </c>
      <c r="AF1065" s="108" t="s">
        <v>46</v>
      </c>
      <c r="AG1065" s="108" t="s">
        <v>46</v>
      </c>
    </row>
    <row r="1066" spans="1:33">
      <c r="A1066" s="108" t="s">
        <v>366</v>
      </c>
      <c r="B1066" s="108">
        <v>2015</v>
      </c>
      <c r="C1066" s="108" t="s">
        <v>1031</v>
      </c>
      <c r="D1066" s="108" t="s">
        <v>4558</v>
      </c>
      <c r="E1066" s="108" t="s">
        <v>82</v>
      </c>
      <c r="F1066" s="108"/>
      <c r="G1066" s="117" t="s">
        <v>46</v>
      </c>
      <c r="H1066" s="117" t="s">
        <v>46</v>
      </c>
      <c r="I1066" s="117" t="s">
        <v>1032</v>
      </c>
      <c r="J1066" s="117" t="s">
        <v>1033</v>
      </c>
      <c r="K1066" s="117">
        <v>507</v>
      </c>
      <c r="L1066" s="108" t="s">
        <v>46</v>
      </c>
      <c r="M1066" s="108" t="s">
        <v>46</v>
      </c>
      <c r="N1066" s="108" t="s">
        <v>46</v>
      </c>
      <c r="O1066" s="108" t="s">
        <v>46</v>
      </c>
      <c r="P1066" s="108" t="s">
        <v>46</v>
      </c>
      <c r="Q1066" s="108" t="s">
        <v>46</v>
      </c>
      <c r="R1066" s="108" t="s">
        <v>46</v>
      </c>
      <c r="S1066" s="108" t="s">
        <v>46</v>
      </c>
      <c r="T1066" s="108" t="s">
        <v>46</v>
      </c>
      <c r="U1066" s="108" t="s">
        <v>46</v>
      </c>
      <c r="V1066" s="108" t="s">
        <v>46</v>
      </c>
      <c r="W1066" s="108" t="s">
        <v>46</v>
      </c>
      <c r="X1066" s="108" t="s">
        <v>46</v>
      </c>
      <c r="Y1066" s="108" t="s">
        <v>46</v>
      </c>
      <c r="Z1066" s="108" t="s">
        <v>46</v>
      </c>
      <c r="AA1066" s="108" t="s">
        <v>46</v>
      </c>
      <c r="AB1066" s="108" t="s">
        <v>46</v>
      </c>
      <c r="AC1066" s="108" t="s">
        <v>46</v>
      </c>
      <c r="AD1066" s="108" t="s">
        <v>46</v>
      </c>
      <c r="AE1066" s="108" t="s">
        <v>46</v>
      </c>
      <c r="AF1066" s="108" t="s">
        <v>46</v>
      </c>
      <c r="AG1066" s="108" t="s">
        <v>46</v>
      </c>
    </row>
    <row r="1067" spans="1:33">
      <c r="A1067" s="108" t="s">
        <v>366</v>
      </c>
      <c r="B1067" s="108">
        <v>2015</v>
      </c>
      <c r="C1067" s="108" t="s">
        <v>1034</v>
      </c>
      <c r="D1067" s="108" t="s">
        <v>4558</v>
      </c>
      <c r="E1067" s="108" t="s">
        <v>82</v>
      </c>
      <c r="F1067" s="108"/>
      <c r="G1067" s="117" t="s">
        <v>46</v>
      </c>
      <c r="H1067" s="117" t="s">
        <v>46</v>
      </c>
      <c r="I1067" s="117" t="s">
        <v>1035</v>
      </c>
      <c r="J1067" s="117" t="s">
        <v>176</v>
      </c>
      <c r="K1067" s="117">
        <v>4</v>
      </c>
      <c r="L1067" s="108" t="s">
        <v>46</v>
      </c>
      <c r="M1067" s="108" t="s">
        <v>46</v>
      </c>
      <c r="N1067" s="108" t="s">
        <v>46</v>
      </c>
      <c r="O1067" s="108" t="s">
        <v>46</v>
      </c>
      <c r="P1067" s="108" t="s">
        <v>46</v>
      </c>
      <c r="Q1067" s="108" t="s">
        <v>46</v>
      </c>
      <c r="R1067" s="108" t="s">
        <v>46</v>
      </c>
      <c r="S1067" s="108" t="s">
        <v>46</v>
      </c>
      <c r="T1067" s="108" t="s">
        <v>46</v>
      </c>
      <c r="U1067" s="108" t="s">
        <v>46</v>
      </c>
      <c r="V1067" s="108" t="s">
        <v>46</v>
      </c>
      <c r="W1067" s="108" t="s">
        <v>46</v>
      </c>
      <c r="X1067" s="108" t="s">
        <v>46</v>
      </c>
      <c r="Y1067" s="108" t="s">
        <v>46</v>
      </c>
      <c r="Z1067" s="108" t="s">
        <v>46</v>
      </c>
      <c r="AA1067" s="108" t="s">
        <v>46</v>
      </c>
      <c r="AB1067" s="108" t="s">
        <v>46</v>
      </c>
      <c r="AC1067" s="108" t="s">
        <v>46</v>
      </c>
      <c r="AD1067" s="108" t="s">
        <v>46</v>
      </c>
      <c r="AE1067" s="108" t="s">
        <v>46</v>
      </c>
      <c r="AF1067" s="108" t="s">
        <v>46</v>
      </c>
      <c r="AG1067" s="108" t="s">
        <v>46</v>
      </c>
    </row>
    <row r="1068" spans="1:33">
      <c r="A1068" s="108" t="s">
        <v>366</v>
      </c>
      <c r="B1068" s="108">
        <v>2015</v>
      </c>
      <c r="C1068" s="108" t="s">
        <v>1036</v>
      </c>
      <c r="D1068" s="108" t="s">
        <v>4558</v>
      </c>
      <c r="E1068" s="108" t="s">
        <v>82</v>
      </c>
      <c r="F1068" s="108"/>
      <c r="G1068" s="117" t="s">
        <v>46</v>
      </c>
      <c r="H1068" s="117" t="s">
        <v>46</v>
      </c>
      <c r="I1068" s="117" t="s">
        <v>1037</v>
      </c>
      <c r="J1068" s="117" t="s">
        <v>1038</v>
      </c>
      <c r="K1068" s="117">
        <v>194</v>
      </c>
      <c r="L1068" s="108" t="s">
        <v>46</v>
      </c>
      <c r="M1068" s="108" t="s">
        <v>46</v>
      </c>
      <c r="N1068" s="108" t="s">
        <v>46</v>
      </c>
      <c r="O1068" s="108" t="s">
        <v>46</v>
      </c>
      <c r="P1068" s="108" t="s">
        <v>46</v>
      </c>
      <c r="Q1068" s="108" t="s">
        <v>46</v>
      </c>
      <c r="R1068" s="108" t="s">
        <v>46</v>
      </c>
      <c r="S1068" s="108" t="s">
        <v>46</v>
      </c>
      <c r="T1068" s="108" t="s">
        <v>46</v>
      </c>
      <c r="U1068" s="108" t="s">
        <v>46</v>
      </c>
      <c r="V1068" s="108" t="s">
        <v>46</v>
      </c>
      <c r="W1068" s="108" t="s">
        <v>46</v>
      </c>
      <c r="X1068" s="108" t="s">
        <v>46</v>
      </c>
      <c r="Y1068" s="108" t="s">
        <v>46</v>
      </c>
      <c r="Z1068" s="108" t="s">
        <v>46</v>
      </c>
      <c r="AA1068" s="108" t="s">
        <v>46</v>
      </c>
      <c r="AB1068" s="108" t="s">
        <v>46</v>
      </c>
      <c r="AC1068" s="108" t="s">
        <v>46</v>
      </c>
      <c r="AD1068" s="108" t="s">
        <v>46</v>
      </c>
      <c r="AE1068" s="108" t="s">
        <v>46</v>
      </c>
      <c r="AF1068" s="108" t="s">
        <v>46</v>
      </c>
      <c r="AG1068" s="108" t="s">
        <v>46</v>
      </c>
    </row>
    <row r="1069" spans="1:33">
      <c r="A1069" s="108" t="s">
        <v>366</v>
      </c>
      <c r="B1069" s="108">
        <v>2015</v>
      </c>
      <c r="C1069" s="108" t="s">
        <v>1039</v>
      </c>
      <c r="D1069" s="108" t="s">
        <v>4558</v>
      </c>
      <c r="E1069" s="108" t="s">
        <v>82</v>
      </c>
      <c r="F1069" s="108"/>
      <c r="G1069" s="117" t="s">
        <v>46</v>
      </c>
      <c r="H1069" s="117" t="s">
        <v>46</v>
      </c>
      <c r="I1069" s="117" t="s">
        <v>1040</v>
      </c>
      <c r="J1069" s="117" t="s">
        <v>1041</v>
      </c>
      <c r="K1069" s="117">
        <v>193</v>
      </c>
      <c r="L1069" s="108" t="s">
        <v>46</v>
      </c>
      <c r="M1069" s="108" t="s">
        <v>46</v>
      </c>
      <c r="N1069" s="108" t="s">
        <v>46</v>
      </c>
      <c r="O1069" s="108" t="s">
        <v>46</v>
      </c>
      <c r="P1069" s="108" t="s">
        <v>46</v>
      </c>
      <c r="Q1069" s="108" t="s">
        <v>46</v>
      </c>
      <c r="R1069" s="108" t="s">
        <v>46</v>
      </c>
      <c r="S1069" s="108" t="s">
        <v>46</v>
      </c>
      <c r="T1069" s="108" t="s">
        <v>46</v>
      </c>
      <c r="U1069" s="108" t="s">
        <v>46</v>
      </c>
      <c r="V1069" s="108" t="s">
        <v>46</v>
      </c>
      <c r="W1069" s="108" t="s">
        <v>46</v>
      </c>
      <c r="X1069" s="108" t="s">
        <v>46</v>
      </c>
      <c r="Y1069" s="108" t="s">
        <v>46</v>
      </c>
      <c r="Z1069" s="108" t="s">
        <v>46</v>
      </c>
      <c r="AA1069" s="108" t="s">
        <v>46</v>
      </c>
      <c r="AB1069" s="108" t="s">
        <v>46</v>
      </c>
      <c r="AC1069" s="108" t="s">
        <v>46</v>
      </c>
      <c r="AD1069" s="108" t="s">
        <v>46</v>
      </c>
      <c r="AE1069" s="108" t="s">
        <v>46</v>
      </c>
      <c r="AF1069" s="108" t="s">
        <v>46</v>
      </c>
      <c r="AG1069" s="108" t="s">
        <v>46</v>
      </c>
    </row>
    <row r="1070" spans="1:33">
      <c r="A1070" s="108" t="s">
        <v>366</v>
      </c>
      <c r="B1070" s="108">
        <v>2015</v>
      </c>
      <c r="C1070" s="108" t="s">
        <v>1042</v>
      </c>
      <c r="D1070" s="108" t="s">
        <v>4558</v>
      </c>
      <c r="E1070" s="108" t="s">
        <v>82</v>
      </c>
      <c r="F1070" s="108"/>
      <c r="G1070" s="117" t="s">
        <v>46</v>
      </c>
      <c r="H1070" s="117" t="s">
        <v>46</v>
      </c>
      <c r="I1070" s="117" t="s">
        <v>1043</v>
      </c>
      <c r="J1070" s="117" t="s">
        <v>1044</v>
      </c>
      <c r="K1070" s="117">
        <v>418</v>
      </c>
      <c r="L1070" s="108" t="s">
        <v>46</v>
      </c>
      <c r="M1070" s="108" t="s">
        <v>46</v>
      </c>
      <c r="N1070" s="108" t="s">
        <v>46</v>
      </c>
      <c r="O1070" s="108" t="s">
        <v>46</v>
      </c>
      <c r="P1070" s="108" t="s">
        <v>46</v>
      </c>
      <c r="Q1070" s="108" t="s">
        <v>46</v>
      </c>
      <c r="R1070" s="108" t="s">
        <v>46</v>
      </c>
      <c r="S1070" s="108" t="s">
        <v>46</v>
      </c>
      <c r="T1070" s="108" t="s">
        <v>46</v>
      </c>
      <c r="U1070" s="108" t="s">
        <v>46</v>
      </c>
      <c r="V1070" s="108" t="s">
        <v>46</v>
      </c>
      <c r="W1070" s="108" t="s">
        <v>46</v>
      </c>
      <c r="X1070" s="108" t="s">
        <v>46</v>
      </c>
      <c r="Y1070" s="108" t="s">
        <v>46</v>
      </c>
      <c r="Z1070" s="108" t="s">
        <v>46</v>
      </c>
      <c r="AA1070" s="108" t="s">
        <v>46</v>
      </c>
      <c r="AB1070" s="108" t="s">
        <v>46</v>
      </c>
      <c r="AC1070" s="108" t="s">
        <v>46</v>
      </c>
      <c r="AD1070" s="108" t="s">
        <v>46</v>
      </c>
      <c r="AE1070" s="108" t="s">
        <v>46</v>
      </c>
      <c r="AF1070" s="108" t="s">
        <v>46</v>
      </c>
      <c r="AG1070" s="108" t="s">
        <v>46</v>
      </c>
    </row>
    <row r="1071" spans="1:33">
      <c r="A1071" s="108" t="s">
        <v>366</v>
      </c>
      <c r="B1071" s="108">
        <v>2015</v>
      </c>
      <c r="C1071" s="108" t="s">
        <v>1045</v>
      </c>
      <c r="D1071" s="108" t="s">
        <v>4558</v>
      </c>
      <c r="E1071" s="108" t="s">
        <v>82</v>
      </c>
      <c r="F1071" s="108"/>
      <c r="G1071" s="117" t="s">
        <v>46</v>
      </c>
      <c r="H1071" s="117" t="s">
        <v>46</v>
      </c>
      <c r="I1071" s="117" t="s">
        <v>46</v>
      </c>
      <c r="J1071" s="117" t="s">
        <v>46</v>
      </c>
      <c r="K1071" s="117" t="s">
        <v>46</v>
      </c>
      <c r="L1071" s="108">
        <v>50</v>
      </c>
      <c r="M1071" s="108" t="s">
        <v>46</v>
      </c>
      <c r="N1071" s="108" t="s">
        <v>46</v>
      </c>
      <c r="O1071" s="108" t="s">
        <v>46</v>
      </c>
      <c r="P1071" s="108" t="s">
        <v>46</v>
      </c>
      <c r="Q1071" s="108" t="s">
        <v>46</v>
      </c>
      <c r="R1071" s="108" t="s">
        <v>46</v>
      </c>
      <c r="S1071" s="108" t="s">
        <v>46</v>
      </c>
      <c r="T1071" s="108" t="s">
        <v>46</v>
      </c>
      <c r="U1071" s="108" t="s">
        <v>46</v>
      </c>
      <c r="V1071" s="108" t="s">
        <v>46</v>
      </c>
      <c r="W1071" s="108" t="s">
        <v>46</v>
      </c>
      <c r="X1071" s="108" t="s">
        <v>46</v>
      </c>
      <c r="Y1071" s="108" t="s">
        <v>46</v>
      </c>
      <c r="Z1071" s="108" t="s">
        <v>46</v>
      </c>
      <c r="AA1071" s="108" t="s">
        <v>46</v>
      </c>
      <c r="AB1071" s="108" t="s">
        <v>46</v>
      </c>
      <c r="AC1071" s="108" t="s">
        <v>46</v>
      </c>
      <c r="AD1071" s="108" t="s">
        <v>46</v>
      </c>
      <c r="AE1071" s="108" t="s">
        <v>46</v>
      </c>
      <c r="AF1071" s="108" t="s">
        <v>46</v>
      </c>
      <c r="AG1071" s="108" t="s">
        <v>46</v>
      </c>
    </row>
    <row r="1072" spans="1:33">
      <c r="A1072" s="108" t="s">
        <v>891</v>
      </c>
      <c r="B1072" s="108">
        <v>2018</v>
      </c>
      <c r="C1072" s="110" t="s">
        <v>892</v>
      </c>
      <c r="D1072" s="108" t="s">
        <v>4558</v>
      </c>
      <c r="E1072" s="108" t="s">
        <v>1020</v>
      </c>
      <c r="F1072" s="108"/>
      <c r="G1072" s="117" t="s">
        <v>46</v>
      </c>
      <c r="H1072" s="117" t="s">
        <v>46</v>
      </c>
      <c r="I1072" s="117" t="s">
        <v>46</v>
      </c>
      <c r="J1072" s="117" t="s">
        <v>46</v>
      </c>
      <c r="K1072" s="117" t="s">
        <v>46</v>
      </c>
      <c r="L1072" s="108" t="s">
        <v>46</v>
      </c>
      <c r="M1072" s="108" t="s">
        <v>46</v>
      </c>
      <c r="N1072" s="108" t="s">
        <v>46</v>
      </c>
      <c r="O1072" s="108" t="s">
        <v>46</v>
      </c>
      <c r="P1072" s="108" t="s">
        <v>46</v>
      </c>
      <c r="Q1072" s="108" t="s">
        <v>46</v>
      </c>
      <c r="R1072" s="108" t="s">
        <v>46</v>
      </c>
      <c r="S1072" s="108" t="s">
        <v>46</v>
      </c>
      <c r="T1072" s="108" t="s">
        <v>46</v>
      </c>
      <c r="U1072" s="108" t="s">
        <v>46</v>
      </c>
      <c r="V1072" s="108" t="s">
        <v>46</v>
      </c>
      <c r="W1072" s="108" t="s">
        <v>46</v>
      </c>
      <c r="X1072" s="108" t="s">
        <v>46</v>
      </c>
      <c r="Y1072" s="108" t="s">
        <v>46</v>
      </c>
      <c r="Z1072" s="108" t="s">
        <v>46</v>
      </c>
      <c r="AA1072" s="108">
        <v>90</v>
      </c>
      <c r="AB1072" s="108" t="s">
        <v>46</v>
      </c>
      <c r="AC1072" s="108" t="s">
        <v>46</v>
      </c>
      <c r="AD1072" s="108" t="s">
        <v>46</v>
      </c>
      <c r="AE1072" s="108" t="s">
        <v>46</v>
      </c>
      <c r="AF1072" s="108" t="s">
        <v>46</v>
      </c>
      <c r="AG1072" s="108" t="s">
        <v>46</v>
      </c>
    </row>
    <row r="1073" spans="1:33">
      <c r="A1073" s="108" t="s">
        <v>893</v>
      </c>
      <c r="B1073" s="108">
        <v>2008</v>
      </c>
      <c r="C1073" s="108" t="s">
        <v>894</v>
      </c>
      <c r="D1073" s="108" t="s">
        <v>4558</v>
      </c>
      <c r="E1073" s="108" t="s">
        <v>82</v>
      </c>
      <c r="F1073" s="108"/>
      <c r="G1073" s="117" t="s">
        <v>46</v>
      </c>
      <c r="H1073" s="117" t="s">
        <v>46</v>
      </c>
      <c r="I1073" s="117" t="s">
        <v>46</v>
      </c>
      <c r="J1073" s="117" t="s">
        <v>46</v>
      </c>
      <c r="K1073" s="117" t="s">
        <v>46</v>
      </c>
      <c r="L1073" s="108">
        <v>43</v>
      </c>
      <c r="M1073" s="108" t="s">
        <v>46</v>
      </c>
      <c r="N1073" s="108" t="s">
        <v>46</v>
      </c>
      <c r="O1073" s="108" t="s">
        <v>46</v>
      </c>
      <c r="P1073" s="108" t="s">
        <v>46</v>
      </c>
      <c r="Q1073" s="108" t="s">
        <v>46</v>
      </c>
      <c r="R1073" s="108" t="s">
        <v>46</v>
      </c>
      <c r="S1073" s="108" t="s">
        <v>46</v>
      </c>
      <c r="T1073" s="108" t="s">
        <v>46</v>
      </c>
      <c r="U1073" s="108" t="s">
        <v>46</v>
      </c>
      <c r="V1073" s="108" t="s">
        <v>46</v>
      </c>
      <c r="W1073" s="108" t="s">
        <v>46</v>
      </c>
      <c r="X1073" s="108" t="s">
        <v>46</v>
      </c>
      <c r="Y1073" s="108" t="s">
        <v>46</v>
      </c>
      <c r="Z1073" s="108" t="s">
        <v>46</v>
      </c>
      <c r="AA1073" s="108" t="s">
        <v>46</v>
      </c>
      <c r="AB1073" s="108" t="s">
        <v>46</v>
      </c>
      <c r="AC1073" s="108" t="s">
        <v>46</v>
      </c>
      <c r="AD1073" s="108" t="s">
        <v>46</v>
      </c>
      <c r="AE1073" s="108" t="s">
        <v>46</v>
      </c>
      <c r="AF1073" s="108" t="s">
        <v>46</v>
      </c>
      <c r="AG1073" s="108" t="s">
        <v>46</v>
      </c>
    </row>
    <row r="1074" spans="1:33">
      <c r="A1074" s="108" t="s">
        <v>893</v>
      </c>
      <c r="B1074" s="108">
        <v>2008</v>
      </c>
      <c r="C1074" s="108" t="s">
        <v>894</v>
      </c>
      <c r="D1074" s="108" t="s">
        <v>4558</v>
      </c>
      <c r="E1074" s="108" t="s">
        <v>82</v>
      </c>
      <c r="F1074" s="108"/>
      <c r="G1074" s="117" t="s">
        <v>46</v>
      </c>
      <c r="H1074" s="117" t="s">
        <v>46</v>
      </c>
      <c r="I1074" s="117" t="s">
        <v>1046</v>
      </c>
      <c r="J1074" s="117" t="s">
        <v>1047</v>
      </c>
      <c r="K1074" s="118">
        <v>3747945</v>
      </c>
      <c r="L1074" s="108" t="s">
        <v>46</v>
      </c>
      <c r="M1074" s="108" t="s">
        <v>46</v>
      </c>
      <c r="N1074" s="108" t="s">
        <v>46</v>
      </c>
      <c r="O1074" s="108" t="s">
        <v>46</v>
      </c>
      <c r="P1074" s="108" t="s">
        <v>46</v>
      </c>
      <c r="Q1074" s="108" t="s">
        <v>46</v>
      </c>
      <c r="R1074" s="108" t="s">
        <v>46</v>
      </c>
      <c r="S1074" s="108" t="s">
        <v>46</v>
      </c>
      <c r="T1074" s="108" t="s">
        <v>46</v>
      </c>
      <c r="U1074" s="108" t="s">
        <v>46</v>
      </c>
      <c r="V1074" s="108" t="s">
        <v>46</v>
      </c>
      <c r="W1074" s="108" t="s">
        <v>46</v>
      </c>
      <c r="X1074" s="108" t="s">
        <v>46</v>
      </c>
      <c r="Y1074" s="108" t="s">
        <v>46</v>
      </c>
      <c r="Z1074" s="108" t="s">
        <v>46</v>
      </c>
      <c r="AA1074" s="108" t="s">
        <v>46</v>
      </c>
      <c r="AB1074" s="108" t="s">
        <v>46</v>
      </c>
      <c r="AC1074" s="108" t="s">
        <v>46</v>
      </c>
      <c r="AD1074" s="108" t="s">
        <v>46</v>
      </c>
      <c r="AE1074" s="108" t="s">
        <v>46</v>
      </c>
      <c r="AF1074" s="108" t="s">
        <v>46</v>
      </c>
      <c r="AG1074" s="108" t="s">
        <v>46</v>
      </c>
    </row>
    <row r="1075" spans="1:33">
      <c r="A1075" s="108" t="s">
        <v>893</v>
      </c>
      <c r="B1075" s="108">
        <v>2008</v>
      </c>
      <c r="C1075" s="108" t="s">
        <v>894</v>
      </c>
      <c r="D1075" s="108" t="s">
        <v>4558</v>
      </c>
      <c r="E1075" s="108" t="s">
        <v>82</v>
      </c>
      <c r="F1075" s="108"/>
      <c r="G1075" s="117" t="s">
        <v>46</v>
      </c>
      <c r="H1075" s="117" t="s">
        <v>46</v>
      </c>
      <c r="I1075" s="117" t="s">
        <v>1048</v>
      </c>
      <c r="J1075" s="117" t="s">
        <v>1049</v>
      </c>
      <c r="K1075" s="118">
        <v>2345205</v>
      </c>
      <c r="L1075" s="108" t="s">
        <v>46</v>
      </c>
      <c r="M1075" s="108" t="s">
        <v>46</v>
      </c>
      <c r="N1075" s="108" t="s">
        <v>46</v>
      </c>
      <c r="O1075" s="108" t="s">
        <v>46</v>
      </c>
      <c r="P1075" s="108" t="s">
        <v>46</v>
      </c>
      <c r="Q1075" s="108" t="s">
        <v>46</v>
      </c>
      <c r="R1075" s="108" t="s">
        <v>46</v>
      </c>
      <c r="S1075" s="108" t="s">
        <v>46</v>
      </c>
      <c r="T1075" s="108" t="s">
        <v>46</v>
      </c>
      <c r="U1075" s="108" t="s">
        <v>46</v>
      </c>
      <c r="V1075" s="108" t="s">
        <v>46</v>
      </c>
      <c r="W1075" s="108" t="s">
        <v>46</v>
      </c>
      <c r="X1075" s="108" t="s">
        <v>46</v>
      </c>
      <c r="Y1075" s="108" t="s">
        <v>46</v>
      </c>
      <c r="Z1075" s="108" t="s">
        <v>46</v>
      </c>
      <c r="AA1075" s="108" t="s">
        <v>46</v>
      </c>
      <c r="AB1075" s="108" t="s">
        <v>46</v>
      </c>
      <c r="AC1075" s="108" t="s">
        <v>46</v>
      </c>
      <c r="AD1075" s="108" t="s">
        <v>46</v>
      </c>
      <c r="AE1075" s="108" t="s">
        <v>46</v>
      </c>
      <c r="AF1075" s="108" t="s">
        <v>46</v>
      </c>
      <c r="AG1075" s="108" t="s">
        <v>46</v>
      </c>
    </row>
    <row r="1076" spans="1:33">
      <c r="A1076" s="108" t="s">
        <v>421</v>
      </c>
      <c r="B1076" s="108">
        <v>2013</v>
      </c>
      <c r="C1076" s="110" t="s">
        <v>422</v>
      </c>
      <c r="D1076" s="108" t="s">
        <v>4558</v>
      </c>
      <c r="E1076" s="108" t="s">
        <v>82</v>
      </c>
      <c r="F1076" s="108"/>
      <c r="G1076" s="117" t="s">
        <v>46</v>
      </c>
      <c r="H1076" s="117" t="s">
        <v>46</v>
      </c>
      <c r="I1076" s="117" t="s">
        <v>906</v>
      </c>
      <c r="J1076" s="118">
        <v>119988</v>
      </c>
      <c r="K1076" s="117">
        <v>50</v>
      </c>
      <c r="L1076" s="108" t="s">
        <v>46</v>
      </c>
      <c r="M1076" s="108" t="s">
        <v>46</v>
      </c>
      <c r="N1076" s="108" t="s">
        <v>46</v>
      </c>
      <c r="O1076" s="108" t="s">
        <v>46</v>
      </c>
      <c r="P1076" s="108" t="s">
        <v>46</v>
      </c>
      <c r="Q1076" s="108" t="s">
        <v>46</v>
      </c>
      <c r="R1076" s="108" t="s">
        <v>46</v>
      </c>
      <c r="S1076" s="108" t="s">
        <v>46</v>
      </c>
      <c r="T1076" s="108" t="s">
        <v>46</v>
      </c>
      <c r="U1076" s="108" t="s">
        <v>46</v>
      </c>
      <c r="V1076" s="108" t="s">
        <v>46</v>
      </c>
      <c r="W1076" s="108" t="s">
        <v>46</v>
      </c>
      <c r="X1076" s="108" t="s">
        <v>46</v>
      </c>
      <c r="Y1076" s="108" t="s">
        <v>46</v>
      </c>
      <c r="Z1076" s="108" t="s">
        <v>46</v>
      </c>
      <c r="AA1076" s="108" t="s">
        <v>46</v>
      </c>
      <c r="AB1076" s="108" t="s">
        <v>46</v>
      </c>
      <c r="AC1076" s="108" t="s">
        <v>46</v>
      </c>
      <c r="AD1076" s="108" t="s">
        <v>46</v>
      </c>
      <c r="AE1076" s="108" t="s">
        <v>46</v>
      </c>
      <c r="AF1076" s="108" t="s">
        <v>46</v>
      </c>
      <c r="AG1076" s="108" t="s">
        <v>46</v>
      </c>
    </row>
    <row r="1077" spans="1:33">
      <c r="A1077" s="108" t="s">
        <v>446</v>
      </c>
      <c r="B1077" s="108">
        <v>2011</v>
      </c>
      <c r="C1077" s="108" t="s">
        <v>46</v>
      </c>
      <c r="D1077" s="108" t="s">
        <v>4558</v>
      </c>
      <c r="E1077" s="108" t="s">
        <v>46</v>
      </c>
      <c r="F1077" s="108"/>
      <c r="G1077" s="117" t="s">
        <v>46</v>
      </c>
      <c r="H1077" s="117" t="s">
        <v>46</v>
      </c>
      <c r="I1077" s="117" t="s">
        <v>46</v>
      </c>
      <c r="J1077" s="117" t="s">
        <v>46</v>
      </c>
      <c r="K1077" s="117" t="s">
        <v>46</v>
      </c>
      <c r="L1077" s="108" t="s">
        <v>46</v>
      </c>
      <c r="M1077" s="108" t="s">
        <v>46</v>
      </c>
      <c r="N1077" s="108" t="s">
        <v>46</v>
      </c>
      <c r="O1077" s="108" t="s">
        <v>46</v>
      </c>
      <c r="P1077" s="108" t="s">
        <v>46</v>
      </c>
      <c r="Q1077" s="108" t="s">
        <v>46</v>
      </c>
      <c r="R1077" s="108" t="s">
        <v>46</v>
      </c>
      <c r="S1077" s="108" t="s">
        <v>46</v>
      </c>
      <c r="T1077" s="108" t="s">
        <v>46</v>
      </c>
      <c r="U1077" s="108" t="s">
        <v>46</v>
      </c>
      <c r="V1077" s="108" t="s">
        <v>46</v>
      </c>
      <c r="W1077" s="108" t="s">
        <v>46</v>
      </c>
      <c r="X1077" s="108" t="s">
        <v>46</v>
      </c>
      <c r="Y1077" s="108" t="s">
        <v>46</v>
      </c>
      <c r="Z1077" s="108" t="s">
        <v>46</v>
      </c>
      <c r="AA1077" s="108" t="s">
        <v>46</v>
      </c>
      <c r="AB1077" s="108" t="s">
        <v>46</v>
      </c>
      <c r="AC1077" s="108" t="s">
        <v>46</v>
      </c>
      <c r="AD1077" s="108" t="s">
        <v>46</v>
      </c>
      <c r="AE1077" s="108" t="s">
        <v>46</v>
      </c>
      <c r="AF1077" s="108" t="s">
        <v>46</v>
      </c>
      <c r="AG1077" s="108" t="s">
        <v>46</v>
      </c>
    </row>
    <row r="1078" spans="1:33">
      <c r="A1078" s="108" t="s">
        <v>911</v>
      </c>
      <c r="B1078" s="108">
        <v>2012</v>
      </c>
      <c r="C1078" s="110" t="s">
        <v>912</v>
      </c>
      <c r="D1078" s="108" t="s">
        <v>4558</v>
      </c>
      <c r="E1078" s="108" t="s">
        <v>1020</v>
      </c>
      <c r="F1078" s="108"/>
      <c r="G1078" s="117" t="s">
        <v>46</v>
      </c>
      <c r="H1078" s="117" t="s">
        <v>46</v>
      </c>
      <c r="I1078" s="117" t="s">
        <v>46</v>
      </c>
      <c r="J1078" s="117" t="s">
        <v>46</v>
      </c>
      <c r="K1078" s="117" t="s">
        <v>46</v>
      </c>
      <c r="L1078" s="108">
        <v>25</v>
      </c>
      <c r="M1078" s="108" t="s">
        <v>46</v>
      </c>
      <c r="N1078" s="108" t="s">
        <v>46</v>
      </c>
      <c r="O1078" s="108" t="s">
        <v>46</v>
      </c>
      <c r="P1078" s="108" t="s">
        <v>46</v>
      </c>
      <c r="Q1078" s="108" t="s">
        <v>46</v>
      </c>
      <c r="R1078" s="108" t="s">
        <v>46</v>
      </c>
      <c r="S1078" s="108" t="s">
        <v>46</v>
      </c>
      <c r="T1078" s="108" t="s">
        <v>46</v>
      </c>
      <c r="U1078" s="108" t="s">
        <v>46</v>
      </c>
      <c r="V1078" s="108" t="s">
        <v>46</v>
      </c>
      <c r="W1078" s="108" t="s">
        <v>46</v>
      </c>
      <c r="X1078" s="108" t="s">
        <v>46</v>
      </c>
      <c r="Y1078" s="108" t="s">
        <v>46</v>
      </c>
      <c r="Z1078" s="108" t="s">
        <v>46</v>
      </c>
      <c r="AA1078" s="108" t="s">
        <v>46</v>
      </c>
      <c r="AB1078" s="108" t="s">
        <v>46</v>
      </c>
      <c r="AC1078" s="108" t="s">
        <v>46</v>
      </c>
      <c r="AD1078" s="108" t="s">
        <v>46</v>
      </c>
      <c r="AE1078" s="108" t="s">
        <v>46</v>
      </c>
      <c r="AF1078" s="108" t="s">
        <v>46</v>
      </c>
      <c r="AG1078" s="108" t="s">
        <v>46</v>
      </c>
    </row>
    <row r="1079" spans="1:33">
      <c r="A1079" s="109" t="s">
        <v>243</v>
      </c>
      <c r="B1079" s="109">
        <v>2020</v>
      </c>
      <c r="C1079" s="109" t="s">
        <v>244</v>
      </c>
      <c r="D1079" s="108" t="s">
        <v>4558</v>
      </c>
      <c r="E1079" s="109" t="s">
        <v>398</v>
      </c>
      <c r="G1079" s="117" t="s">
        <v>46</v>
      </c>
      <c r="H1079" s="117" t="s">
        <v>46</v>
      </c>
      <c r="I1079" s="117" t="s">
        <v>46</v>
      </c>
      <c r="J1079" s="117" t="s">
        <v>46</v>
      </c>
      <c r="K1079" s="117" t="s">
        <v>46</v>
      </c>
      <c r="L1079" s="108" t="s">
        <v>46</v>
      </c>
      <c r="M1079" s="108" t="s">
        <v>46</v>
      </c>
      <c r="N1079" s="108" t="s">
        <v>46</v>
      </c>
      <c r="O1079" s="108" t="s">
        <v>46</v>
      </c>
      <c r="P1079" s="108" t="s">
        <v>46</v>
      </c>
      <c r="Q1079" s="108" t="s">
        <v>46</v>
      </c>
      <c r="R1079" s="108" t="s">
        <v>46</v>
      </c>
      <c r="S1079" s="108" t="s">
        <v>46</v>
      </c>
      <c r="T1079" s="108" t="s">
        <v>46</v>
      </c>
      <c r="U1079" s="108" t="s">
        <v>46</v>
      </c>
      <c r="V1079" s="109">
        <v>32</v>
      </c>
      <c r="W1079" s="108" t="s">
        <v>46</v>
      </c>
      <c r="X1079" s="108" t="s">
        <v>46</v>
      </c>
      <c r="Y1079" s="108" t="s">
        <v>46</v>
      </c>
      <c r="Z1079" s="108" t="s">
        <v>46</v>
      </c>
      <c r="AA1079" s="108" t="s">
        <v>46</v>
      </c>
      <c r="AB1079" s="108" t="s">
        <v>46</v>
      </c>
      <c r="AC1079" s="108" t="s">
        <v>46</v>
      </c>
      <c r="AD1079" s="108" t="s">
        <v>46</v>
      </c>
      <c r="AE1079" s="108" t="s">
        <v>46</v>
      </c>
      <c r="AF1079" s="108" t="s">
        <v>46</v>
      </c>
      <c r="AG1079" s="108" t="s">
        <v>46</v>
      </c>
    </row>
    <row r="1080" spans="1:33">
      <c r="A1080" s="108" t="s">
        <v>951</v>
      </c>
      <c r="B1080" s="108">
        <v>2016</v>
      </c>
      <c r="C1080" s="110" t="s">
        <v>952</v>
      </c>
      <c r="D1080" s="108" t="s">
        <v>4558</v>
      </c>
      <c r="E1080" s="108" t="s">
        <v>82</v>
      </c>
      <c r="F1080" s="108"/>
      <c r="G1080" s="117" t="s">
        <v>46</v>
      </c>
      <c r="H1080" s="117" t="s">
        <v>46</v>
      </c>
      <c r="I1080" s="117" t="s">
        <v>1050</v>
      </c>
      <c r="J1080" s="117" t="s">
        <v>1051</v>
      </c>
      <c r="K1080" s="117">
        <v>590</v>
      </c>
      <c r="L1080" s="108" t="s">
        <v>46</v>
      </c>
      <c r="M1080" s="108" t="s">
        <v>46</v>
      </c>
      <c r="N1080" s="108">
        <v>58</v>
      </c>
      <c r="O1080" s="108">
        <v>65</v>
      </c>
      <c r="P1080" s="108" t="s">
        <v>46</v>
      </c>
      <c r="Q1080" s="108" t="s">
        <v>46</v>
      </c>
      <c r="R1080" s="108" t="s">
        <v>46</v>
      </c>
      <c r="S1080" s="108">
        <v>58</v>
      </c>
      <c r="T1080" s="108" t="s">
        <v>46</v>
      </c>
      <c r="U1080" s="108">
        <v>65</v>
      </c>
      <c r="V1080" s="108">
        <v>51</v>
      </c>
      <c r="W1080" s="108" t="s">
        <v>46</v>
      </c>
      <c r="X1080" s="108" t="s">
        <v>46</v>
      </c>
      <c r="Y1080" s="108" t="s">
        <v>46</v>
      </c>
      <c r="Z1080" s="108" t="s">
        <v>46</v>
      </c>
      <c r="AA1080" s="108" t="s">
        <v>46</v>
      </c>
      <c r="AB1080" s="108" t="s">
        <v>46</v>
      </c>
      <c r="AC1080" s="108" t="s">
        <v>46</v>
      </c>
      <c r="AD1080" s="108" t="s">
        <v>46</v>
      </c>
      <c r="AE1080" s="108" t="s">
        <v>46</v>
      </c>
      <c r="AF1080" s="108" t="s">
        <v>46</v>
      </c>
      <c r="AG1080" s="108" t="s">
        <v>46</v>
      </c>
    </row>
    <row r="1081" spans="1:33">
      <c r="A1081" s="108" t="s">
        <v>184</v>
      </c>
      <c r="B1081" s="108">
        <v>2003</v>
      </c>
      <c r="C1081" s="110" t="s">
        <v>185</v>
      </c>
      <c r="D1081" s="108" t="s">
        <v>4558</v>
      </c>
      <c r="E1081" s="108" t="s">
        <v>82</v>
      </c>
      <c r="F1081" s="108"/>
      <c r="G1081" s="117" t="s">
        <v>46</v>
      </c>
      <c r="H1081" s="117" t="s">
        <v>46</v>
      </c>
      <c r="I1081" s="117" t="s">
        <v>46</v>
      </c>
      <c r="J1081" s="117" t="s">
        <v>46</v>
      </c>
      <c r="K1081" s="117" t="s">
        <v>46</v>
      </c>
      <c r="L1081" s="108">
        <v>60</v>
      </c>
      <c r="M1081" s="108" t="s">
        <v>46</v>
      </c>
      <c r="N1081" s="108" t="s">
        <v>46</v>
      </c>
      <c r="O1081" s="108" t="s">
        <v>46</v>
      </c>
      <c r="P1081" s="108" t="s">
        <v>46</v>
      </c>
      <c r="Q1081" s="108" t="s">
        <v>46</v>
      </c>
      <c r="R1081" s="108" t="s">
        <v>46</v>
      </c>
      <c r="S1081" s="108" t="s">
        <v>46</v>
      </c>
      <c r="T1081" s="108" t="s">
        <v>46</v>
      </c>
      <c r="U1081" s="108" t="s">
        <v>46</v>
      </c>
      <c r="V1081" s="108" t="s">
        <v>46</v>
      </c>
      <c r="W1081" s="108" t="s">
        <v>46</v>
      </c>
      <c r="X1081" s="108" t="s">
        <v>46</v>
      </c>
      <c r="Y1081" s="108" t="s">
        <v>46</v>
      </c>
      <c r="Z1081" s="108" t="s">
        <v>46</v>
      </c>
      <c r="AA1081" s="108" t="s">
        <v>46</v>
      </c>
      <c r="AB1081" s="108" t="s">
        <v>46</v>
      </c>
      <c r="AC1081" s="108" t="s">
        <v>46</v>
      </c>
      <c r="AD1081" s="108" t="s">
        <v>46</v>
      </c>
      <c r="AE1081" s="108" t="s">
        <v>46</v>
      </c>
      <c r="AF1081" s="108" t="s">
        <v>46</v>
      </c>
      <c r="AG1081" s="108" t="s">
        <v>46</v>
      </c>
    </row>
    <row r="1082" spans="1:33">
      <c r="A1082" s="108" t="s">
        <v>932</v>
      </c>
      <c r="B1082" s="108">
        <v>2018</v>
      </c>
      <c r="C1082" s="110" t="s">
        <v>933</v>
      </c>
      <c r="D1082" s="108" t="s">
        <v>4558</v>
      </c>
      <c r="E1082" s="108" t="s">
        <v>1020</v>
      </c>
      <c r="F1082" s="108"/>
      <c r="G1082" s="117" t="s">
        <v>46</v>
      </c>
      <c r="H1082" s="117" t="s">
        <v>46</v>
      </c>
      <c r="I1082" s="117" t="s">
        <v>46</v>
      </c>
      <c r="J1082" s="117" t="s">
        <v>46</v>
      </c>
      <c r="K1082" s="117" t="s">
        <v>46</v>
      </c>
      <c r="L1082" s="108" t="s">
        <v>46</v>
      </c>
      <c r="M1082" s="108" t="s">
        <v>46</v>
      </c>
      <c r="N1082" s="108" t="s">
        <v>46</v>
      </c>
      <c r="O1082" s="108" t="s">
        <v>46</v>
      </c>
      <c r="P1082" s="108" t="s">
        <v>46</v>
      </c>
      <c r="Q1082" s="108" t="s">
        <v>46</v>
      </c>
      <c r="R1082" s="108" t="s">
        <v>46</v>
      </c>
      <c r="S1082" s="108" t="s">
        <v>46</v>
      </c>
      <c r="T1082" s="108" t="s">
        <v>46</v>
      </c>
      <c r="U1082" s="108" t="s">
        <v>46</v>
      </c>
      <c r="V1082" s="108" t="s">
        <v>46</v>
      </c>
      <c r="W1082" s="108" t="s">
        <v>46</v>
      </c>
      <c r="X1082" s="108" t="s">
        <v>46</v>
      </c>
      <c r="Y1082" s="108" t="s">
        <v>46</v>
      </c>
      <c r="Z1082" s="108" t="s">
        <v>46</v>
      </c>
      <c r="AA1082" s="108">
        <v>75</v>
      </c>
      <c r="AB1082" s="108" t="s">
        <v>46</v>
      </c>
      <c r="AC1082" s="108" t="s">
        <v>46</v>
      </c>
      <c r="AD1082" s="108" t="s">
        <v>46</v>
      </c>
      <c r="AE1082" s="108" t="s">
        <v>46</v>
      </c>
      <c r="AF1082" s="108" t="s">
        <v>46</v>
      </c>
      <c r="AG1082" s="108" t="s">
        <v>46</v>
      </c>
    </row>
    <row r="1083" spans="1:33">
      <c r="A1083" s="109" t="s">
        <v>1052</v>
      </c>
      <c r="B1083" s="109">
        <v>2018</v>
      </c>
      <c r="C1083" s="110" t="s">
        <v>1053</v>
      </c>
      <c r="D1083" s="108" t="s">
        <v>4558</v>
      </c>
      <c r="E1083" s="109" t="s">
        <v>82</v>
      </c>
      <c r="G1083" s="117" t="s">
        <v>46</v>
      </c>
      <c r="H1083" s="117" t="s">
        <v>46</v>
      </c>
      <c r="I1083" s="117" t="s">
        <v>46</v>
      </c>
      <c r="J1083" s="117" t="s">
        <v>46</v>
      </c>
      <c r="K1083" s="117" t="s">
        <v>46</v>
      </c>
      <c r="L1083" s="108" t="s">
        <v>46</v>
      </c>
      <c r="M1083" s="108" t="s">
        <v>46</v>
      </c>
      <c r="N1083" s="132">
        <v>-19</v>
      </c>
      <c r="O1083" s="108" t="s">
        <v>46</v>
      </c>
      <c r="P1083" s="108" t="s">
        <v>46</v>
      </c>
      <c r="Q1083" s="108" t="s">
        <v>46</v>
      </c>
      <c r="R1083" s="108" t="s">
        <v>46</v>
      </c>
      <c r="S1083" s="109">
        <v>-19</v>
      </c>
      <c r="T1083" s="108" t="s">
        <v>46</v>
      </c>
      <c r="U1083" s="108" t="s">
        <v>46</v>
      </c>
      <c r="V1083" s="108" t="s">
        <v>46</v>
      </c>
      <c r="W1083" s="108" t="s">
        <v>46</v>
      </c>
      <c r="X1083" s="108" t="s">
        <v>46</v>
      </c>
      <c r="Y1083" s="108" t="s">
        <v>46</v>
      </c>
      <c r="Z1083" s="108" t="s">
        <v>46</v>
      </c>
      <c r="AA1083" s="108" t="s">
        <v>46</v>
      </c>
      <c r="AB1083" s="108" t="s">
        <v>46</v>
      </c>
      <c r="AC1083" s="108" t="s">
        <v>46</v>
      </c>
      <c r="AD1083" s="108" t="s">
        <v>46</v>
      </c>
      <c r="AE1083" s="108" t="s">
        <v>46</v>
      </c>
      <c r="AF1083" s="108" t="s">
        <v>46</v>
      </c>
      <c r="AG1083" s="108" t="s">
        <v>46</v>
      </c>
    </row>
    <row r="1084" spans="1:33">
      <c r="A1084" s="108" t="s">
        <v>143</v>
      </c>
      <c r="B1084" s="108">
        <v>2013</v>
      </c>
      <c r="C1084" s="110" t="s">
        <v>144</v>
      </c>
      <c r="D1084" s="108" t="s">
        <v>4558</v>
      </c>
      <c r="E1084" s="108" t="s">
        <v>82</v>
      </c>
      <c r="F1084" s="108"/>
      <c r="G1084" s="117" t="s">
        <v>46</v>
      </c>
      <c r="H1084" s="117" t="s">
        <v>46</v>
      </c>
      <c r="I1084" s="117" t="s">
        <v>1054</v>
      </c>
      <c r="J1084" s="118">
        <v>4049315</v>
      </c>
      <c r="K1084" s="117" t="s">
        <v>46</v>
      </c>
      <c r="L1084" s="108" t="s">
        <v>46</v>
      </c>
      <c r="M1084" s="108" t="s">
        <v>46</v>
      </c>
      <c r="N1084" s="108" t="s">
        <v>46</v>
      </c>
      <c r="O1084" s="108" t="s">
        <v>46</v>
      </c>
      <c r="P1084" s="108" t="s">
        <v>46</v>
      </c>
      <c r="Q1084" s="108" t="s">
        <v>46</v>
      </c>
      <c r="R1084" s="108" t="s">
        <v>46</v>
      </c>
      <c r="S1084" s="108" t="s">
        <v>46</v>
      </c>
      <c r="T1084" s="108" t="s">
        <v>46</v>
      </c>
      <c r="U1084" s="108" t="s">
        <v>46</v>
      </c>
      <c r="V1084" s="108" t="s">
        <v>46</v>
      </c>
      <c r="W1084" s="108" t="s">
        <v>46</v>
      </c>
      <c r="X1084" s="108" t="s">
        <v>46</v>
      </c>
      <c r="Y1084" s="108" t="s">
        <v>46</v>
      </c>
      <c r="Z1084" s="108" t="s">
        <v>46</v>
      </c>
      <c r="AA1084" s="108" t="s">
        <v>46</v>
      </c>
      <c r="AB1084" s="108" t="s">
        <v>46</v>
      </c>
      <c r="AC1084" s="108" t="s">
        <v>46</v>
      </c>
      <c r="AD1084" s="108" t="s">
        <v>46</v>
      </c>
      <c r="AE1084" s="108" t="s">
        <v>46</v>
      </c>
      <c r="AF1084" s="108" t="s">
        <v>46</v>
      </c>
      <c r="AG1084" s="108" t="s">
        <v>46</v>
      </c>
    </row>
    <row r="1085" spans="1:33">
      <c r="A1085" s="108" t="s">
        <v>143</v>
      </c>
      <c r="B1085" s="108">
        <v>2013</v>
      </c>
      <c r="C1085" s="110" t="s">
        <v>144</v>
      </c>
      <c r="D1085" s="108" t="s">
        <v>4558</v>
      </c>
      <c r="E1085" s="108" t="s">
        <v>82</v>
      </c>
      <c r="F1085" s="108"/>
      <c r="G1085" s="117" t="s">
        <v>46</v>
      </c>
      <c r="H1085" s="117" t="s">
        <v>46</v>
      </c>
      <c r="I1085" s="117" t="s">
        <v>1055</v>
      </c>
      <c r="J1085" s="117" t="s">
        <v>46</v>
      </c>
      <c r="K1085" s="118">
        <v>1950685</v>
      </c>
      <c r="L1085" s="108" t="s">
        <v>46</v>
      </c>
      <c r="M1085" s="108" t="s">
        <v>46</v>
      </c>
      <c r="N1085" s="108" t="s">
        <v>46</v>
      </c>
      <c r="O1085" s="108" t="s">
        <v>46</v>
      </c>
      <c r="P1085" s="108" t="s">
        <v>46</v>
      </c>
      <c r="Q1085" s="108" t="s">
        <v>46</v>
      </c>
      <c r="R1085" s="108" t="s">
        <v>46</v>
      </c>
      <c r="S1085" s="108" t="s">
        <v>46</v>
      </c>
      <c r="T1085" s="108" t="s">
        <v>46</v>
      </c>
      <c r="U1085" s="108" t="s">
        <v>46</v>
      </c>
      <c r="V1085" s="108" t="s">
        <v>46</v>
      </c>
      <c r="W1085" s="108" t="s">
        <v>46</v>
      </c>
      <c r="X1085" s="108" t="s">
        <v>46</v>
      </c>
      <c r="Y1085" s="108" t="s">
        <v>46</v>
      </c>
      <c r="Z1085" s="108" t="s">
        <v>46</v>
      </c>
      <c r="AA1085" s="108" t="s">
        <v>46</v>
      </c>
      <c r="AB1085" s="108" t="s">
        <v>46</v>
      </c>
      <c r="AC1085" s="108" t="s">
        <v>46</v>
      </c>
      <c r="AD1085" s="108" t="s">
        <v>46</v>
      </c>
      <c r="AE1085" s="108" t="s">
        <v>46</v>
      </c>
      <c r="AF1085" s="108" t="s">
        <v>46</v>
      </c>
      <c r="AG1085" s="108" t="s">
        <v>46</v>
      </c>
    </row>
    <row r="1086" spans="1:33">
      <c r="A1086" s="108" t="s">
        <v>143</v>
      </c>
      <c r="B1086" s="108">
        <v>2013</v>
      </c>
      <c r="C1086" s="110" t="s">
        <v>144</v>
      </c>
      <c r="D1086" s="108" t="s">
        <v>4558</v>
      </c>
      <c r="E1086" s="108" t="s">
        <v>82</v>
      </c>
      <c r="F1086" s="108"/>
      <c r="G1086" s="117" t="s">
        <v>46</v>
      </c>
      <c r="H1086" s="117" t="s">
        <v>46</v>
      </c>
      <c r="I1086" s="117" t="s">
        <v>1056</v>
      </c>
      <c r="J1086" s="118">
        <v>9227397</v>
      </c>
      <c r="K1086" s="117" t="s">
        <v>46</v>
      </c>
      <c r="L1086" s="108" t="s">
        <v>46</v>
      </c>
      <c r="M1086" s="108" t="s">
        <v>46</v>
      </c>
      <c r="N1086" s="108" t="s">
        <v>46</v>
      </c>
      <c r="O1086" s="108" t="s">
        <v>46</v>
      </c>
      <c r="P1086" s="108" t="s">
        <v>46</v>
      </c>
      <c r="Q1086" s="108" t="s">
        <v>46</v>
      </c>
      <c r="R1086" s="108" t="s">
        <v>46</v>
      </c>
      <c r="S1086" s="108" t="s">
        <v>46</v>
      </c>
      <c r="T1086" s="108" t="s">
        <v>46</v>
      </c>
      <c r="U1086" s="108" t="s">
        <v>46</v>
      </c>
      <c r="V1086" s="108" t="s">
        <v>46</v>
      </c>
      <c r="W1086" s="108" t="s">
        <v>46</v>
      </c>
      <c r="X1086" s="108" t="s">
        <v>46</v>
      </c>
      <c r="Y1086" s="108" t="s">
        <v>46</v>
      </c>
      <c r="Z1086" s="108" t="s">
        <v>46</v>
      </c>
      <c r="AA1086" s="108" t="s">
        <v>46</v>
      </c>
      <c r="AB1086" s="108" t="s">
        <v>46</v>
      </c>
      <c r="AC1086" s="108" t="s">
        <v>46</v>
      </c>
      <c r="AD1086" s="108" t="s">
        <v>46</v>
      </c>
      <c r="AE1086" s="108" t="s">
        <v>46</v>
      </c>
      <c r="AF1086" s="108" t="s">
        <v>46</v>
      </c>
      <c r="AG1086" s="108" t="s">
        <v>46</v>
      </c>
    </row>
    <row r="1087" spans="1:33">
      <c r="A1087" s="108" t="s">
        <v>143</v>
      </c>
      <c r="B1087" s="108">
        <v>2013</v>
      </c>
      <c r="C1087" s="110" t="s">
        <v>144</v>
      </c>
      <c r="D1087" s="108" t="s">
        <v>4558</v>
      </c>
      <c r="E1087" s="108" t="s">
        <v>82</v>
      </c>
      <c r="F1087" s="108"/>
      <c r="G1087" s="117" t="s">
        <v>46</v>
      </c>
      <c r="H1087" s="117" t="s">
        <v>46</v>
      </c>
      <c r="I1087" s="117" t="s">
        <v>1057</v>
      </c>
      <c r="J1087" s="117" t="s">
        <v>46</v>
      </c>
      <c r="K1087" s="118">
        <v>4109589</v>
      </c>
      <c r="L1087" s="108" t="s">
        <v>46</v>
      </c>
      <c r="M1087" s="108" t="s">
        <v>46</v>
      </c>
      <c r="N1087" s="108" t="s">
        <v>46</v>
      </c>
      <c r="O1087" s="108" t="s">
        <v>46</v>
      </c>
      <c r="P1087" s="108" t="s">
        <v>46</v>
      </c>
      <c r="Q1087" s="108" t="s">
        <v>46</v>
      </c>
      <c r="R1087" s="108" t="s">
        <v>46</v>
      </c>
      <c r="S1087" s="108" t="s">
        <v>46</v>
      </c>
      <c r="T1087" s="108" t="s">
        <v>46</v>
      </c>
      <c r="U1087" s="108" t="s">
        <v>46</v>
      </c>
      <c r="V1087" s="108" t="s">
        <v>46</v>
      </c>
      <c r="W1087" s="108" t="s">
        <v>46</v>
      </c>
      <c r="X1087" s="108" t="s">
        <v>46</v>
      </c>
      <c r="Y1087" s="108" t="s">
        <v>46</v>
      </c>
      <c r="Z1087" s="108" t="s">
        <v>46</v>
      </c>
      <c r="AA1087" s="108" t="s">
        <v>46</v>
      </c>
      <c r="AB1087" s="108" t="s">
        <v>46</v>
      </c>
      <c r="AC1087" s="108" t="s">
        <v>46</v>
      </c>
      <c r="AD1087" s="108" t="s">
        <v>46</v>
      </c>
      <c r="AE1087" s="108" t="s">
        <v>46</v>
      </c>
      <c r="AF1087" s="108" t="s">
        <v>46</v>
      </c>
      <c r="AG1087" s="108" t="s">
        <v>46</v>
      </c>
    </row>
    <row r="1088" spans="1:33">
      <c r="A1088" s="108" t="s">
        <v>1058</v>
      </c>
      <c r="B1088" s="108">
        <v>2013</v>
      </c>
      <c r="C1088" s="110" t="s">
        <v>1059</v>
      </c>
      <c r="D1088" s="108" t="s">
        <v>4558</v>
      </c>
      <c r="E1088" s="108" t="s">
        <v>46</v>
      </c>
      <c r="F1088" s="108"/>
      <c r="G1088" s="117" t="s">
        <v>46</v>
      </c>
      <c r="H1088" s="117" t="s">
        <v>46</v>
      </c>
      <c r="I1088" s="117" t="s">
        <v>46</v>
      </c>
      <c r="J1088" s="117" t="s">
        <v>46</v>
      </c>
      <c r="K1088" s="117" t="s">
        <v>46</v>
      </c>
      <c r="L1088" s="108" t="s">
        <v>46</v>
      </c>
      <c r="M1088" s="108" t="s">
        <v>46</v>
      </c>
      <c r="N1088" s="108" t="s">
        <v>46</v>
      </c>
      <c r="O1088" s="108" t="s">
        <v>46</v>
      </c>
      <c r="P1088" s="108" t="s">
        <v>46</v>
      </c>
      <c r="Q1088" s="108" t="s">
        <v>46</v>
      </c>
      <c r="R1088" s="108" t="s">
        <v>46</v>
      </c>
      <c r="S1088" s="108" t="s">
        <v>46</v>
      </c>
      <c r="T1088" s="108" t="s">
        <v>46</v>
      </c>
      <c r="U1088" s="108" t="s">
        <v>46</v>
      </c>
      <c r="V1088" s="108" t="s">
        <v>46</v>
      </c>
      <c r="W1088" s="108" t="s">
        <v>46</v>
      </c>
      <c r="X1088" s="108" t="s">
        <v>46</v>
      </c>
      <c r="Y1088" s="108" t="s">
        <v>46</v>
      </c>
      <c r="Z1088" s="108" t="s">
        <v>46</v>
      </c>
      <c r="AA1088" s="108" t="s">
        <v>46</v>
      </c>
      <c r="AB1088" s="108" t="s">
        <v>46</v>
      </c>
      <c r="AC1088" s="108">
        <v>85</v>
      </c>
      <c r="AD1088" s="108" t="s">
        <v>46</v>
      </c>
      <c r="AE1088" s="108" t="s">
        <v>46</v>
      </c>
      <c r="AF1088" s="108" t="s">
        <v>46</v>
      </c>
      <c r="AG1088" s="108" t="s">
        <v>46</v>
      </c>
    </row>
    <row r="1089" spans="1:33">
      <c r="A1089" s="108" t="s">
        <v>1060</v>
      </c>
      <c r="B1089" s="108">
        <v>2020</v>
      </c>
      <c r="C1089" s="110" t="s">
        <v>1061</v>
      </c>
      <c r="D1089" s="108" t="s">
        <v>4558</v>
      </c>
      <c r="E1089" s="108" t="s">
        <v>82</v>
      </c>
      <c r="F1089" s="108"/>
      <c r="G1089" s="108" t="s">
        <v>46</v>
      </c>
      <c r="H1089" s="108" t="s">
        <v>46</v>
      </c>
      <c r="I1089" s="108" t="s">
        <v>46</v>
      </c>
      <c r="J1089" s="108" t="s">
        <v>46</v>
      </c>
      <c r="K1089" s="108" t="s">
        <v>46</v>
      </c>
      <c r="L1089" s="108" t="s">
        <v>46</v>
      </c>
      <c r="M1089" s="108" t="s">
        <v>46</v>
      </c>
      <c r="N1089" s="108" t="s">
        <v>46</v>
      </c>
      <c r="O1089" s="108" t="s">
        <v>46</v>
      </c>
      <c r="P1089" s="108" t="s">
        <v>46</v>
      </c>
      <c r="Q1089" s="108" t="s">
        <v>46</v>
      </c>
      <c r="R1089" s="108" t="s">
        <v>46</v>
      </c>
      <c r="S1089" s="108" t="s">
        <v>46</v>
      </c>
      <c r="T1089" s="108" t="s">
        <v>46</v>
      </c>
      <c r="U1089" s="108" t="s">
        <v>46</v>
      </c>
      <c r="V1089" s="108" t="s">
        <v>46</v>
      </c>
      <c r="W1089" s="108" t="s">
        <v>46</v>
      </c>
      <c r="X1089" s="108" t="s">
        <v>46</v>
      </c>
      <c r="Y1089" s="108" t="s">
        <v>46</v>
      </c>
      <c r="Z1089" s="108" t="s">
        <v>46</v>
      </c>
      <c r="AA1089" s="108" t="s">
        <v>46</v>
      </c>
      <c r="AB1089" s="108" t="s">
        <v>1062</v>
      </c>
      <c r="AC1089" s="108" t="s">
        <v>46</v>
      </c>
      <c r="AD1089" s="108" t="s">
        <v>46</v>
      </c>
      <c r="AE1089" s="108" t="s">
        <v>46</v>
      </c>
      <c r="AF1089" s="108" t="s">
        <v>46</v>
      </c>
      <c r="AG1089" s="108" t="s">
        <v>46</v>
      </c>
    </row>
    <row r="1090" spans="1:33">
      <c r="A1090" s="108" t="s">
        <v>143</v>
      </c>
      <c r="B1090" s="108">
        <v>2013</v>
      </c>
      <c r="C1090" s="110" t="s">
        <v>144</v>
      </c>
      <c r="D1090" s="108" t="s">
        <v>4558</v>
      </c>
      <c r="E1090" s="108" t="s">
        <v>82</v>
      </c>
      <c r="F1090" s="108"/>
      <c r="G1090" s="117" t="s">
        <v>46</v>
      </c>
      <c r="H1090" s="117" t="s">
        <v>46</v>
      </c>
      <c r="I1090" s="117" t="s">
        <v>46</v>
      </c>
      <c r="J1090" s="117" t="s">
        <v>46</v>
      </c>
      <c r="K1090" s="117" t="s">
        <v>46</v>
      </c>
      <c r="L1090" s="108">
        <v>80</v>
      </c>
      <c r="M1090" s="108" t="s">
        <v>46</v>
      </c>
      <c r="N1090" s="108">
        <v>27</v>
      </c>
      <c r="O1090" s="108">
        <v>10</v>
      </c>
      <c r="P1090" s="108" t="s">
        <v>46</v>
      </c>
      <c r="Q1090" s="108" t="s">
        <v>46</v>
      </c>
      <c r="R1090" s="108" t="s">
        <v>46</v>
      </c>
      <c r="S1090" s="108">
        <v>27</v>
      </c>
      <c r="T1090" s="108" t="s">
        <v>46</v>
      </c>
      <c r="U1090" s="108">
        <v>10</v>
      </c>
      <c r="V1090" s="108" t="s">
        <v>46</v>
      </c>
      <c r="W1090" s="108" t="s">
        <v>46</v>
      </c>
      <c r="X1090" s="108" t="s">
        <v>46</v>
      </c>
      <c r="Y1090" s="108" t="s">
        <v>46</v>
      </c>
      <c r="Z1090" s="108" t="s">
        <v>46</v>
      </c>
      <c r="AA1090" s="108" t="s">
        <v>46</v>
      </c>
      <c r="AB1090" s="108" t="s">
        <v>46</v>
      </c>
      <c r="AC1090" s="108" t="s">
        <v>46</v>
      </c>
      <c r="AD1090" s="108" t="s">
        <v>46</v>
      </c>
      <c r="AE1090" s="108" t="s">
        <v>46</v>
      </c>
      <c r="AF1090" s="108" t="s">
        <v>46</v>
      </c>
      <c r="AG1090" s="108" t="s">
        <v>46</v>
      </c>
    </row>
    <row r="1091" spans="1:33">
      <c r="A1091" s="108" t="s">
        <v>448</v>
      </c>
      <c r="B1091" s="108">
        <v>2013</v>
      </c>
      <c r="C1091" s="110" t="s">
        <v>449</v>
      </c>
      <c r="D1091" s="108" t="s">
        <v>4558</v>
      </c>
      <c r="E1091" s="108" t="s">
        <v>1020</v>
      </c>
      <c r="F1091" s="108"/>
      <c r="G1091" s="117" t="s">
        <v>46</v>
      </c>
      <c r="H1091" s="117" t="s">
        <v>46</v>
      </c>
      <c r="I1091" s="117" t="s">
        <v>46</v>
      </c>
      <c r="J1091" s="117" t="s">
        <v>46</v>
      </c>
      <c r="K1091" s="117" t="s">
        <v>46</v>
      </c>
      <c r="L1091" s="108">
        <v>75</v>
      </c>
      <c r="M1091" s="108" t="s">
        <v>46</v>
      </c>
      <c r="N1091" s="108" t="s">
        <v>46</v>
      </c>
      <c r="O1091" s="108" t="s">
        <v>46</v>
      </c>
      <c r="P1091" s="108" t="s">
        <v>46</v>
      </c>
      <c r="Q1091" s="108" t="s">
        <v>46</v>
      </c>
      <c r="R1091" s="108" t="s">
        <v>46</v>
      </c>
      <c r="S1091" s="108" t="s">
        <v>46</v>
      </c>
      <c r="T1091" s="108" t="s">
        <v>46</v>
      </c>
      <c r="U1091" s="108" t="s">
        <v>46</v>
      </c>
      <c r="V1091" s="108" t="s">
        <v>46</v>
      </c>
      <c r="W1091" s="108" t="s">
        <v>46</v>
      </c>
      <c r="X1091" s="108" t="s">
        <v>46</v>
      </c>
      <c r="Y1091" s="108" t="s">
        <v>46</v>
      </c>
      <c r="Z1091" s="108" t="s">
        <v>46</v>
      </c>
      <c r="AA1091" s="108" t="s">
        <v>46</v>
      </c>
      <c r="AB1091" s="108" t="s">
        <v>46</v>
      </c>
      <c r="AC1091" s="108" t="s">
        <v>46</v>
      </c>
      <c r="AD1091" s="108" t="s">
        <v>46</v>
      </c>
      <c r="AE1091" s="108" t="s">
        <v>46</v>
      </c>
      <c r="AF1091" s="108" t="s">
        <v>46</v>
      </c>
      <c r="AG1091" s="108" t="s">
        <v>46</v>
      </c>
    </row>
    <row r="1092" spans="1:33">
      <c r="A1092" s="108" t="s">
        <v>1063</v>
      </c>
      <c r="B1092" s="108">
        <v>2009</v>
      </c>
      <c r="C1092" s="110" t="s">
        <v>1064</v>
      </c>
      <c r="D1092" s="108" t="s">
        <v>4558</v>
      </c>
      <c r="E1092" s="108" t="s">
        <v>46</v>
      </c>
      <c r="F1092" s="108"/>
      <c r="G1092" s="117" t="s">
        <v>46</v>
      </c>
      <c r="H1092" s="117" t="s">
        <v>46</v>
      </c>
      <c r="I1092" s="117" t="s">
        <v>46</v>
      </c>
      <c r="J1092" s="117" t="s">
        <v>46</v>
      </c>
      <c r="K1092" s="117" t="s">
        <v>46</v>
      </c>
      <c r="L1092" s="108" t="s">
        <v>46</v>
      </c>
      <c r="M1092" s="108" t="s">
        <v>46</v>
      </c>
      <c r="N1092" s="108" t="s">
        <v>46</v>
      </c>
      <c r="O1092" s="108" t="s">
        <v>46</v>
      </c>
      <c r="P1092" s="108" t="s">
        <v>46</v>
      </c>
      <c r="Q1092" s="108" t="s">
        <v>46</v>
      </c>
      <c r="R1092" s="108" t="s">
        <v>46</v>
      </c>
      <c r="S1092" s="108" t="s">
        <v>46</v>
      </c>
      <c r="T1092" s="108" t="s">
        <v>46</v>
      </c>
      <c r="U1092" s="108" t="s">
        <v>46</v>
      </c>
      <c r="V1092" s="108" t="s">
        <v>46</v>
      </c>
      <c r="W1092" s="108" t="s">
        <v>46</v>
      </c>
      <c r="X1092" s="108" t="s">
        <v>46</v>
      </c>
      <c r="Y1092" s="108" t="s">
        <v>46</v>
      </c>
      <c r="Z1092" s="108" t="s">
        <v>46</v>
      </c>
      <c r="AA1092" s="108" t="s">
        <v>46</v>
      </c>
      <c r="AB1092" s="108" t="s">
        <v>46</v>
      </c>
      <c r="AC1092" s="108">
        <v>100</v>
      </c>
      <c r="AD1092" s="108" t="s">
        <v>46</v>
      </c>
      <c r="AE1092" s="108" t="s">
        <v>46</v>
      </c>
      <c r="AF1092" s="108" t="s">
        <v>46</v>
      </c>
      <c r="AG1092" s="108" t="s">
        <v>46</v>
      </c>
    </row>
    <row r="1093" spans="1:33">
      <c r="A1093" s="108" t="s">
        <v>1065</v>
      </c>
      <c r="B1093" s="108">
        <v>2016</v>
      </c>
      <c r="C1093" s="110" t="s">
        <v>1066</v>
      </c>
      <c r="D1093" s="108" t="s">
        <v>4558</v>
      </c>
      <c r="E1093" s="108" t="s">
        <v>1020</v>
      </c>
      <c r="F1093" s="108"/>
      <c r="G1093" s="117" t="s">
        <v>46</v>
      </c>
      <c r="H1093" s="117" t="s">
        <v>46</v>
      </c>
      <c r="I1093" s="117" t="s">
        <v>46</v>
      </c>
      <c r="J1093" s="117" t="s">
        <v>46</v>
      </c>
      <c r="K1093" s="117" t="s">
        <v>46</v>
      </c>
      <c r="L1093" s="108" t="s">
        <v>46</v>
      </c>
      <c r="M1093" s="108" t="s">
        <v>46</v>
      </c>
      <c r="N1093" s="108" t="s">
        <v>46</v>
      </c>
      <c r="O1093" s="108" t="s">
        <v>46</v>
      </c>
      <c r="P1093" s="108" t="s">
        <v>46</v>
      </c>
      <c r="Q1093" s="108" t="s">
        <v>46</v>
      </c>
      <c r="R1093" s="108" t="s">
        <v>46</v>
      </c>
      <c r="S1093" s="108" t="s">
        <v>46</v>
      </c>
      <c r="T1093" s="108" t="s">
        <v>46</v>
      </c>
      <c r="U1093" s="108" t="s">
        <v>46</v>
      </c>
      <c r="V1093" s="108" t="s">
        <v>46</v>
      </c>
      <c r="W1093" s="108" t="s">
        <v>46</v>
      </c>
      <c r="X1093" s="108" t="s">
        <v>46</v>
      </c>
      <c r="Y1093" s="108" t="s">
        <v>46</v>
      </c>
      <c r="Z1093" s="108" t="s">
        <v>46</v>
      </c>
      <c r="AA1093" s="108">
        <v>60</v>
      </c>
      <c r="AB1093" s="108" t="s">
        <v>46</v>
      </c>
      <c r="AC1093" s="108" t="s">
        <v>46</v>
      </c>
      <c r="AD1093" s="108" t="s">
        <v>46</v>
      </c>
      <c r="AE1093" s="108" t="s">
        <v>46</v>
      </c>
      <c r="AF1093" s="108" t="s">
        <v>46</v>
      </c>
      <c r="AG1093" s="108" t="s">
        <v>46</v>
      </c>
    </row>
    <row r="1094" spans="1:33">
      <c r="A1094" s="109" t="s">
        <v>432</v>
      </c>
      <c r="B1094" s="109">
        <v>2009</v>
      </c>
      <c r="C1094" s="110" t="s">
        <v>433</v>
      </c>
      <c r="D1094" s="108" t="s">
        <v>4558</v>
      </c>
      <c r="E1094" s="108" t="s">
        <v>46</v>
      </c>
      <c r="F1094" s="108"/>
      <c r="G1094" s="108" t="s">
        <v>46</v>
      </c>
      <c r="H1094" s="108" t="s">
        <v>46</v>
      </c>
      <c r="I1094" s="108" t="s">
        <v>46</v>
      </c>
      <c r="J1094" s="108" t="s">
        <v>46</v>
      </c>
      <c r="K1094" s="108" t="s">
        <v>46</v>
      </c>
      <c r="L1094" s="108" t="s">
        <v>46</v>
      </c>
      <c r="M1094" s="108" t="s">
        <v>46</v>
      </c>
      <c r="N1094" s="108" t="s">
        <v>46</v>
      </c>
      <c r="O1094" s="108" t="s">
        <v>46</v>
      </c>
      <c r="P1094" s="108" t="s">
        <v>46</v>
      </c>
      <c r="Q1094" s="108" t="s">
        <v>46</v>
      </c>
      <c r="R1094" s="108" t="s">
        <v>46</v>
      </c>
      <c r="S1094" s="108" t="s">
        <v>46</v>
      </c>
      <c r="T1094" s="108" t="s">
        <v>46</v>
      </c>
      <c r="U1094" s="108" t="s">
        <v>46</v>
      </c>
      <c r="V1094" s="108" t="s">
        <v>46</v>
      </c>
      <c r="W1094" s="108" t="s">
        <v>46</v>
      </c>
      <c r="X1094" s="108" t="s">
        <v>46</v>
      </c>
      <c r="Y1094" s="108" t="s">
        <v>46</v>
      </c>
      <c r="Z1094" s="108" t="s">
        <v>46</v>
      </c>
      <c r="AA1094" s="108" t="s">
        <v>46</v>
      </c>
      <c r="AB1094" s="109">
        <v>53</v>
      </c>
      <c r="AC1094" s="108" t="s">
        <v>46</v>
      </c>
      <c r="AD1094" s="108" t="s">
        <v>46</v>
      </c>
      <c r="AE1094" s="108" t="s">
        <v>46</v>
      </c>
      <c r="AF1094" s="108" t="s">
        <v>46</v>
      </c>
      <c r="AG1094" s="108" t="s">
        <v>46</v>
      </c>
    </row>
    <row r="1095" spans="1:33">
      <c r="A1095" s="108" t="s">
        <v>962</v>
      </c>
      <c r="B1095" s="108">
        <v>2014</v>
      </c>
      <c r="C1095" s="110" t="s">
        <v>963</v>
      </c>
      <c r="D1095" s="108" t="s">
        <v>4558</v>
      </c>
      <c r="E1095" s="108" t="s">
        <v>82</v>
      </c>
      <c r="F1095" s="108"/>
      <c r="G1095" s="117" t="s">
        <v>46</v>
      </c>
      <c r="H1095" s="117" t="s">
        <v>46</v>
      </c>
      <c r="I1095" s="117" t="s">
        <v>1067</v>
      </c>
      <c r="J1095" s="117" t="s">
        <v>1068</v>
      </c>
      <c r="K1095" s="118">
        <v>5479452</v>
      </c>
      <c r="L1095" s="108" t="s">
        <v>46</v>
      </c>
      <c r="M1095" s="108" t="s">
        <v>46</v>
      </c>
      <c r="N1095" s="108" t="s">
        <v>46</v>
      </c>
      <c r="O1095" s="108" t="s">
        <v>46</v>
      </c>
      <c r="P1095" s="108" t="s">
        <v>46</v>
      </c>
      <c r="Q1095" s="108" t="s">
        <v>46</v>
      </c>
      <c r="R1095" s="108" t="s">
        <v>46</v>
      </c>
      <c r="S1095" s="108" t="s">
        <v>46</v>
      </c>
      <c r="T1095" s="108" t="s">
        <v>46</v>
      </c>
      <c r="U1095" s="108" t="s">
        <v>46</v>
      </c>
      <c r="V1095" s="108" t="s">
        <v>46</v>
      </c>
      <c r="W1095" s="108" t="s">
        <v>46</v>
      </c>
      <c r="X1095" s="108" t="s">
        <v>46</v>
      </c>
      <c r="Y1095" s="108" t="s">
        <v>46</v>
      </c>
      <c r="Z1095" s="108" t="s">
        <v>46</v>
      </c>
      <c r="AA1095" s="108" t="s">
        <v>46</v>
      </c>
      <c r="AB1095" s="108" t="s">
        <v>46</v>
      </c>
      <c r="AC1095" s="108" t="s">
        <v>46</v>
      </c>
      <c r="AD1095" s="108" t="s">
        <v>46</v>
      </c>
      <c r="AE1095" s="108" t="s">
        <v>46</v>
      </c>
      <c r="AF1095" s="108" t="s">
        <v>46</v>
      </c>
      <c r="AG1095" s="108" t="s">
        <v>46</v>
      </c>
    </row>
    <row r="1096" spans="1:33">
      <c r="A1096" s="108" t="s">
        <v>962</v>
      </c>
      <c r="B1096" s="108">
        <v>2014</v>
      </c>
      <c r="C1096" s="110" t="s">
        <v>963</v>
      </c>
      <c r="D1096" s="108" t="s">
        <v>4558</v>
      </c>
      <c r="E1096" s="108" t="s">
        <v>82</v>
      </c>
      <c r="F1096" s="108"/>
      <c r="G1096" s="117" t="s">
        <v>46</v>
      </c>
      <c r="H1096" s="117" t="s">
        <v>46</v>
      </c>
      <c r="I1096" s="117" t="s">
        <v>1069</v>
      </c>
      <c r="J1096" s="117" t="s">
        <v>1070</v>
      </c>
      <c r="K1096" s="118">
        <v>8493151</v>
      </c>
      <c r="L1096" s="108" t="s">
        <v>46</v>
      </c>
      <c r="M1096" s="108" t="s">
        <v>46</v>
      </c>
      <c r="N1096" s="108" t="s">
        <v>46</v>
      </c>
      <c r="O1096" s="108" t="s">
        <v>46</v>
      </c>
      <c r="P1096" s="108" t="s">
        <v>46</v>
      </c>
      <c r="Q1096" s="108" t="s">
        <v>46</v>
      </c>
      <c r="R1096" s="108" t="s">
        <v>46</v>
      </c>
      <c r="S1096" s="108" t="s">
        <v>46</v>
      </c>
      <c r="T1096" s="108" t="s">
        <v>46</v>
      </c>
      <c r="U1096" s="108" t="s">
        <v>46</v>
      </c>
      <c r="V1096" s="108" t="s">
        <v>46</v>
      </c>
      <c r="W1096" s="108" t="s">
        <v>46</v>
      </c>
      <c r="X1096" s="108" t="s">
        <v>46</v>
      </c>
      <c r="Y1096" s="108" t="s">
        <v>46</v>
      </c>
      <c r="Z1096" s="108" t="s">
        <v>46</v>
      </c>
      <c r="AA1096" s="108" t="s">
        <v>46</v>
      </c>
      <c r="AB1096" s="108" t="s">
        <v>46</v>
      </c>
      <c r="AC1096" s="108" t="s">
        <v>46</v>
      </c>
      <c r="AD1096" s="108" t="s">
        <v>46</v>
      </c>
      <c r="AE1096" s="108" t="s">
        <v>46</v>
      </c>
      <c r="AF1096" s="108" t="s">
        <v>46</v>
      </c>
      <c r="AG1096" s="108" t="s">
        <v>46</v>
      </c>
    </row>
    <row r="1097" spans="1:33">
      <c r="A1097" s="108" t="s">
        <v>962</v>
      </c>
      <c r="B1097" s="108">
        <v>2014</v>
      </c>
      <c r="C1097" s="110" t="s">
        <v>963</v>
      </c>
      <c r="D1097" s="108" t="s">
        <v>4558</v>
      </c>
      <c r="E1097" s="108" t="s">
        <v>82</v>
      </c>
      <c r="F1097" s="108"/>
      <c r="G1097" s="117" t="s">
        <v>46</v>
      </c>
      <c r="H1097" s="117" t="s">
        <v>46</v>
      </c>
      <c r="I1097" s="117" t="s">
        <v>1067</v>
      </c>
      <c r="J1097" s="117" t="s">
        <v>1068</v>
      </c>
      <c r="K1097" s="118">
        <v>5479452</v>
      </c>
      <c r="L1097" s="108" t="s">
        <v>46</v>
      </c>
      <c r="M1097" s="108" t="s">
        <v>46</v>
      </c>
      <c r="N1097" s="108" t="s">
        <v>46</v>
      </c>
      <c r="O1097" s="108" t="s">
        <v>46</v>
      </c>
      <c r="P1097" s="108" t="s">
        <v>46</v>
      </c>
      <c r="Q1097" s="108" t="s">
        <v>46</v>
      </c>
      <c r="R1097" s="108" t="s">
        <v>46</v>
      </c>
      <c r="S1097" s="108" t="s">
        <v>46</v>
      </c>
      <c r="T1097" s="108" t="s">
        <v>46</v>
      </c>
      <c r="U1097" s="108" t="s">
        <v>46</v>
      </c>
      <c r="V1097" s="108" t="s">
        <v>46</v>
      </c>
      <c r="W1097" s="108" t="s">
        <v>46</v>
      </c>
      <c r="X1097" s="108" t="s">
        <v>46</v>
      </c>
      <c r="Y1097" s="108" t="s">
        <v>46</v>
      </c>
      <c r="Z1097" s="108" t="s">
        <v>46</v>
      </c>
      <c r="AA1097" s="108" t="s">
        <v>46</v>
      </c>
      <c r="AB1097" s="108" t="s">
        <v>46</v>
      </c>
      <c r="AC1097" s="108" t="s">
        <v>46</v>
      </c>
      <c r="AD1097" s="108" t="s">
        <v>46</v>
      </c>
      <c r="AE1097" s="108" t="s">
        <v>46</v>
      </c>
      <c r="AF1097" s="108" t="s">
        <v>46</v>
      </c>
      <c r="AG1097" s="108" t="s">
        <v>46</v>
      </c>
    </row>
    <row r="1098" spans="1:33">
      <c r="A1098" s="108" t="s">
        <v>962</v>
      </c>
      <c r="B1098" s="108">
        <v>2014</v>
      </c>
      <c r="C1098" s="110" t="s">
        <v>963</v>
      </c>
      <c r="D1098" s="108" t="s">
        <v>4558</v>
      </c>
      <c r="E1098" s="108" t="s">
        <v>82</v>
      </c>
      <c r="F1098" s="108"/>
      <c r="G1098" s="117" t="s">
        <v>46</v>
      </c>
      <c r="H1098" s="117" t="s">
        <v>46</v>
      </c>
      <c r="I1098" s="117" t="s">
        <v>970</v>
      </c>
      <c r="J1098" s="117" t="s">
        <v>1071</v>
      </c>
      <c r="K1098" s="118">
        <v>2849315</v>
      </c>
      <c r="L1098" s="108" t="s">
        <v>46</v>
      </c>
      <c r="M1098" s="108" t="s">
        <v>46</v>
      </c>
      <c r="N1098" s="108" t="s">
        <v>46</v>
      </c>
      <c r="O1098" s="108" t="s">
        <v>46</v>
      </c>
      <c r="P1098" s="108" t="s">
        <v>46</v>
      </c>
      <c r="Q1098" s="108" t="s">
        <v>46</v>
      </c>
      <c r="R1098" s="108" t="s">
        <v>46</v>
      </c>
      <c r="S1098" s="108" t="s">
        <v>46</v>
      </c>
      <c r="T1098" s="108" t="s">
        <v>46</v>
      </c>
      <c r="U1098" s="108" t="s">
        <v>46</v>
      </c>
      <c r="V1098" s="108" t="s">
        <v>46</v>
      </c>
      <c r="W1098" s="108" t="s">
        <v>46</v>
      </c>
      <c r="X1098" s="108" t="s">
        <v>46</v>
      </c>
      <c r="Y1098" s="108" t="s">
        <v>46</v>
      </c>
      <c r="Z1098" s="108" t="s">
        <v>46</v>
      </c>
      <c r="AA1098" s="108" t="s">
        <v>46</v>
      </c>
      <c r="AB1098" s="108" t="s">
        <v>46</v>
      </c>
      <c r="AC1098" s="108" t="s">
        <v>46</v>
      </c>
      <c r="AD1098" s="108" t="s">
        <v>46</v>
      </c>
      <c r="AE1098" s="108" t="s">
        <v>46</v>
      </c>
      <c r="AF1098" s="108" t="s">
        <v>46</v>
      </c>
      <c r="AG1098" s="108" t="s">
        <v>46</v>
      </c>
    </row>
    <row r="1099" spans="1:33">
      <c r="A1099" s="108" t="s">
        <v>962</v>
      </c>
      <c r="B1099" s="108">
        <v>2014</v>
      </c>
      <c r="C1099" s="110" t="s">
        <v>963</v>
      </c>
      <c r="D1099" s="108" t="s">
        <v>4558</v>
      </c>
      <c r="E1099" s="108" t="s">
        <v>82</v>
      </c>
      <c r="F1099" s="108"/>
      <c r="G1099" s="117" t="s">
        <v>46</v>
      </c>
      <c r="H1099" s="117" t="s">
        <v>46</v>
      </c>
      <c r="I1099" s="117" t="s">
        <v>1072</v>
      </c>
      <c r="J1099" s="117" t="s">
        <v>607</v>
      </c>
      <c r="K1099" s="118">
        <v>1917808</v>
      </c>
      <c r="L1099" s="108" t="s">
        <v>46</v>
      </c>
      <c r="M1099" s="108" t="s">
        <v>46</v>
      </c>
      <c r="N1099" s="108" t="s">
        <v>46</v>
      </c>
      <c r="O1099" s="108" t="s">
        <v>46</v>
      </c>
      <c r="P1099" s="108" t="s">
        <v>46</v>
      </c>
      <c r="Q1099" s="108" t="s">
        <v>46</v>
      </c>
      <c r="R1099" s="108" t="s">
        <v>46</v>
      </c>
      <c r="S1099" s="108" t="s">
        <v>46</v>
      </c>
      <c r="T1099" s="108" t="s">
        <v>46</v>
      </c>
      <c r="U1099" s="108" t="s">
        <v>46</v>
      </c>
      <c r="V1099" s="108" t="s">
        <v>46</v>
      </c>
      <c r="W1099" s="108" t="s">
        <v>46</v>
      </c>
      <c r="X1099" s="108" t="s">
        <v>46</v>
      </c>
      <c r="Y1099" s="108" t="s">
        <v>46</v>
      </c>
      <c r="Z1099" s="108" t="s">
        <v>46</v>
      </c>
      <c r="AA1099" s="108" t="s">
        <v>46</v>
      </c>
      <c r="AB1099" s="108" t="s">
        <v>46</v>
      </c>
      <c r="AC1099" s="108" t="s">
        <v>46</v>
      </c>
      <c r="AD1099" s="108" t="s">
        <v>46</v>
      </c>
      <c r="AE1099" s="108" t="s">
        <v>46</v>
      </c>
      <c r="AF1099" s="108" t="s">
        <v>46</v>
      </c>
      <c r="AG1099" s="108" t="s">
        <v>46</v>
      </c>
    </row>
    <row r="1100" spans="1:33">
      <c r="A1100" s="108" t="s">
        <v>962</v>
      </c>
      <c r="B1100" s="108">
        <v>2014</v>
      </c>
      <c r="C1100" s="110" t="s">
        <v>963</v>
      </c>
      <c r="D1100" s="108" t="s">
        <v>4558</v>
      </c>
      <c r="E1100" s="108" t="s">
        <v>82</v>
      </c>
      <c r="F1100" s="108"/>
      <c r="G1100" s="117" t="s">
        <v>46</v>
      </c>
      <c r="H1100" s="117" t="s">
        <v>46</v>
      </c>
      <c r="I1100" s="117" t="s">
        <v>1073</v>
      </c>
      <c r="J1100" s="117" t="s">
        <v>1074</v>
      </c>
      <c r="K1100" s="118">
        <v>4109589</v>
      </c>
      <c r="L1100" s="108" t="s">
        <v>46</v>
      </c>
      <c r="M1100" s="108" t="s">
        <v>46</v>
      </c>
      <c r="N1100" s="108" t="s">
        <v>46</v>
      </c>
      <c r="O1100" s="108" t="s">
        <v>46</v>
      </c>
      <c r="P1100" s="108" t="s">
        <v>46</v>
      </c>
      <c r="Q1100" s="108" t="s">
        <v>46</v>
      </c>
      <c r="R1100" s="108" t="s">
        <v>46</v>
      </c>
      <c r="S1100" s="108" t="s">
        <v>46</v>
      </c>
      <c r="T1100" s="108" t="s">
        <v>46</v>
      </c>
      <c r="U1100" s="108" t="s">
        <v>46</v>
      </c>
      <c r="V1100" s="108" t="s">
        <v>46</v>
      </c>
      <c r="W1100" s="108" t="s">
        <v>46</v>
      </c>
      <c r="X1100" s="108" t="s">
        <v>46</v>
      </c>
      <c r="Y1100" s="108" t="s">
        <v>46</v>
      </c>
      <c r="Z1100" s="108" t="s">
        <v>46</v>
      </c>
      <c r="AA1100" s="108" t="s">
        <v>46</v>
      </c>
      <c r="AB1100" s="108" t="s">
        <v>46</v>
      </c>
      <c r="AC1100" s="108" t="s">
        <v>46</v>
      </c>
      <c r="AD1100" s="108" t="s">
        <v>46</v>
      </c>
      <c r="AE1100" s="108" t="s">
        <v>46</v>
      </c>
      <c r="AF1100" s="108" t="s">
        <v>46</v>
      </c>
      <c r="AG1100" s="108" t="s">
        <v>46</v>
      </c>
    </row>
    <row r="1101" spans="1:33">
      <c r="A1101" s="108" t="s">
        <v>962</v>
      </c>
      <c r="B1101" s="108">
        <v>2014</v>
      </c>
      <c r="C1101" s="110" t="s">
        <v>963</v>
      </c>
      <c r="D1101" s="108" t="s">
        <v>4558</v>
      </c>
      <c r="E1101" s="108" t="s">
        <v>82</v>
      </c>
      <c r="F1101" s="108"/>
      <c r="G1101" s="117" t="s">
        <v>46</v>
      </c>
      <c r="H1101" s="117" t="s">
        <v>46</v>
      </c>
      <c r="I1101" s="117" t="s">
        <v>1075</v>
      </c>
      <c r="J1101" s="117" t="s">
        <v>1076</v>
      </c>
      <c r="K1101" s="118">
        <v>1945205</v>
      </c>
      <c r="L1101" s="108" t="s">
        <v>46</v>
      </c>
      <c r="M1101" s="108" t="s">
        <v>46</v>
      </c>
      <c r="N1101" s="108" t="s">
        <v>46</v>
      </c>
      <c r="O1101" s="108" t="s">
        <v>46</v>
      </c>
      <c r="P1101" s="108" t="s">
        <v>46</v>
      </c>
      <c r="Q1101" s="108" t="s">
        <v>46</v>
      </c>
      <c r="R1101" s="108" t="s">
        <v>46</v>
      </c>
      <c r="S1101" s="108" t="s">
        <v>46</v>
      </c>
      <c r="T1101" s="108" t="s">
        <v>46</v>
      </c>
      <c r="U1101" s="108" t="s">
        <v>46</v>
      </c>
      <c r="V1101" s="108" t="s">
        <v>46</v>
      </c>
      <c r="W1101" s="108" t="s">
        <v>46</v>
      </c>
      <c r="X1101" s="108" t="s">
        <v>46</v>
      </c>
      <c r="Y1101" s="108" t="s">
        <v>46</v>
      </c>
      <c r="Z1101" s="108" t="s">
        <v>46</v>
      </c>
      <c r="AA1101" s="108" t="s">
        <v>46</v>
      </c>
      <c r="AB1101" s="108" t="s">
        <v>46</v>
      </c>
      <c r="AC1101" s="108" t="s">
        <v>46</v>
      </c>
      <c r="AD1101" s="108" t="s">
        <v>46</v>
      </c>
      <c r="AE1101" s="108" t="s">
        <v>46</v>
      </c>
      <c r="AF1101" s="108" t="s">
        <v>46</v>
      </c>
      <c r="AG1101" s="108" t="s">
        <v>46</v>
      </c>
    </row>
    <row r="1102" spans="1:33">
      <c r="A1102" s="108" t="s">
        <v>962</v>
      </c>
      <c r="B1102" s="108">
        <v>2014</v>
      </c>
      <c r="C1102" s="110" t="s">
        <v>963</v>
      </c>
      <c r="D1102" s="108" t="s">
        <v>4558</v>
      </c>
      <c r="E1102" s="108" t="s">
        <v>82</v>
      </c>
      <c r="F1102" s="108"/>
      <c r="G1102" s="117" t="s">
        <v>46</v>
      </c>
      <c r="H1102" s="117" t="s">
        <v>46</v>
      </c>
      <c r="I1102" s="117" t="s">
        <v>991</v>
      </c>
      <c r="J1102" s="117" t="s">
        <v>992</v>
      </c>
      <c r="K1102" s="118">
        <v>9643836</v>
      </c>
      <c r="L1102" s="108" t="s">
        <v>46</v>
      </c>
      <c r="M1102" s="108" t="s">
        <v>46</v>
      </c>
      <c r="N1102" s="108" t="s">
        <v>46</v>
      </c>
      <c r="O1102" s="108" t="s">
        <v>46</v>
      </c>
      <c r="P1102" s="108" t="s">
        <v>46</v>
      </c>
      <c r="Q1102" s="108" t="s">
        <v>46</v>
      </c>
      <c r="R1102" s="108" t="s">
        <v>46</v>
      </c>
      <c r="S1102" s="108" t="s">
        <v>46</v>
      </c>
      <c r="T1102" s="108" t="s">
        <v>46</v>
      </c>
      <c r="U1102" s="108" t="s">
        <v>46</v>
      </c>
      <c r="V1102" s="108" t="s">
        <v>46</v>
      </c>
      <c r="W1102" s="108" t="s">
        <v>46</v>
      </c>
      <c r="X1102" s="108" t="s">
        <v>46</v>
      </c>
      <c r="Y1102" s="108" t="s">
        <v>46</v>
      </c>
      <c r="Z1102" s="108" t="s">
        <v>46</v>
      </c>
      <c r="AA1102" s="108" t="s">
        <v>46</v>
      </c>
      <c r="AB1102" s="108" t="s">
        <v>46</v>
      </c>
      <c r="AC1102" s="108" t="s">
        <v>46</v>
      </c>
      <c r="AD1102" s="108" t="s">
        <v>46</v>
      </c>
      <c r="AE1102" s="108" t="s">
        <v>46</v>
      </c>
      <c r="AF1102" s="108" t="s">
        <v>46</v>
      </c>
      <c r="AG1102" s="108" t="s">
        <v>46</v>
      </c>
    </row>
    <row r="1103" spans="1:33">
      <c r="A1103" s="108" t="s">
        <v>993</v>
      </c>
      <c r="B1103" s="108">
        <v>2016</v>
      </c>
      <c r="C1103" s="110" t="s">
        <v>994</v>
      </c>
      <c r="D1103" s="108" t="s">
        <v>4558</v>
      </c>
      <c r="E1103" s="108" t="s">
        <v>82</v>
      </c>
      <c r="F1103" s="108"/>
      <c r="G1103" s="117" t="s">
        <v>46</v>
      </c>
      <c r="H1103" s="117" t="s">
        <v>46</v>
      </c>
      <c r="I1103" s="117" t="s">
        <v>46</v>
      </c>
      <c r="J1103" s="117" t="s">
        <v>46</v>
      </c>
      <c r="K1103" s="117">
        <v>99</v>
      </c>
      <c r="L1103" s="108">
        <v>80</v>
      </c>
      <c r="M1103" s="108" t="s">
        <v>46</v>
      </c>
      <c r="N1103" s="108" t="s">
        <v>46</v>
      </c>
      <c r="O1103" s="108" t="s">
        <v>46</v>
      </c>
      <c r="P1103" s="108" t="s">
        <v>46</v>
      </c>
      <c r="Q1103" s="108" t="s">
        <v>46</v>
      </c>
      <c r="R1103" s="108" t="s">
        <v>46</v>
      </c>
      <c r="S1103" s="108" t="s">
        <v>46</v>
      </c>
      <c r="T1103" s="108" t="s">
        <v>46</v>
      </c>
      <c r="U1103" s="108" t="s">
        <v>46</v>
      </c>
      <c r="V1103" s="108" t="s">
        <v>46</v>
      </c>
      <c r="W1103" s="108" t="s">
        <v>46</v>
      </c>
      <c r="X1103" s="108" t="s">
        <v>46</v>
      </c>
      <c r="Y1103" s="108" t="s">
        <v>46</v>
      </c>
      <c r="Z1103" s="108" t="s">
        <v>46</v>
      </c>
      <c r="AA1103" s="108" t="s">
        <v>46</v>
      </c>
      <c r="AB1103" s="108" t="s">
        <v>46</v>
      </c>
      <c r="AC1103" s="108" t="s">
        <v>46</v>
      </c>
      <c r="AD1103" s="108" t="s">
        <v>46</v>
      </c>
      <c r="AE1103" s="108" t="s">
        <v>46</v>
      </c>
      <c r="AF1103" s="108" t="s">
        <v>46</v>
      </c>
      <c r="AG1103" s="108" t="s">
        <v>46</v>
      </c>
    </row>
    <row r="1104" spans="1:33">
      <c r="A1104" s="108" t="s">
        <v>993</v>
      </c>
      <c r="B1104" s="108">
        <v>2016</v>
      </c>
      <c r="C1104" s="108" t="s">
        <v>994</v>
      </c>
      <c r="D1104" s="108" t="s">
        <v>4558</v>
      </c>
      <c r="E1104" s="108" t="s">
        <v>82</v>
      </c>
      <c r="F1104" s="108"/>
      <c r="G1104" s="117" t="s">
        <v>46</v>
      </c>
      <c r="H1104" s="117" t="s">
        <v>46</v>
      </c>
      <c r="I1104" s="117" t="s">
        <v>46</v>
      </c>
      <c r="J1104" s="117" t="s">
        <v>46</v>
      </c>
      <c r="K1104" s="117">
        <v>32</v>
      </c>
      <c r="L1104" s="108" t="s">
        <v>46</v>
      </c>
      <c r="M1104" s="108" t="s">
        <v>46</v>
      </c>
      <c r="N1104" s="108" t="s">
        <v>46</v>
      </c>
      <c r="O1104" s="108" t="s">
        <v>46</v>
      </c>
      <c r="P1104" s="108" t="s">
        <v>46</v>
      </c>
      <c r="Q1104" s="108" t="s">
        <v>46</v>
      </c>
      <c r="R1104" s="108" t="s">
        <v>46</v>
      </c>
      <c r="S1104" s="108" t="s">
        <v>46</v>
      </c>
      <c r="T1104" s="108" t="s">
        <v>46</v>
      </c>
      <c r="U1104" s="108" t="s">
        <v>46</v>
      </c>
      <c r="V1104" s="108" t="s">
        <v>46</v>
      </c>
      <c r="W1104" s="108" t="s">
        <v>46</v>
      </c>
      <c r="X1104" s="108" t="s">
        <v>46</v>
      </c>
      <c r="Y1104" s="108" t="s">
        <v>46</v>
      </c>
      <c r="Z1104" s="108" t="s">
        <v>46</v>
      </c>
      <c r="AA1104" s="108" t="s">
        <v>46</v>
      </c>
      <c r="AB1104" s="108" t="s">
        <v>46</v>
      </c>
      <c r="AC1104" s="108" t="s">
        <v>46</v>
      </c>
      <c r="AD1104" s="108" t="s">
        <v>46</v>
      </c>
      <c r="AE1104" s="108" t="s">
        <v>46</v>
      </c>
      <c r="AF1104" s="108" t="s">
        <v>46</v>
      </c>
      <c r="AG1104" s="108" t="s">
        <v>46</v>
      </c>
    </row>
    <row r="1105" spans="1:42">
      <c r="A1105" s="108" t="s">
        <v>993</v>
      </c>
      <c r="B1105" s="108">
        <v>2016</v>
      </c>
      <c r="C1105" s="110" t="s">
        <v>994</v>
      </c>
      <c r="D1105" s="108" t="s">
        <v>4558</v>
      </c>
      <c r="E1105" s="108" t="s">
        <v>82</v>
      </c>
      <c r="F1105" s="108"/>
      <c r="G1105" s="117" t="s">
        <v>46</v>
      </c>
      <c r="H1105" s="117" t="s">
        <v>46</v>
      </c>
      <c r="I1105" s="117" t="s">
        <v>46</v>
      </c>
      <c r="J1105" s="117" t="s">
        <v>46</v>
      </c>
      <c r="K1105" s="117">
        <v>51</v>
      </c>
      <c r="L1105" s="108" t="s">
        <v>46</v>
      </c>
      <c r="M1105" s="108" t="s">
        <v>46</v>
      </c>
      <c r="N1105" s="108" t="s">
        <v>46</v>
      </c>
      <c r="O1105" s="108" t="s">
        <v>46</v>
      </c>
      <c r="P1105" s="108" t="s">
        <v>46</v>
      </c>
      <c r="Q1105" s="108" t="s">
        <v>46</v>
      </c>
      <c r="R1105" s="108" t="s">
        <v>46</v>
      </c>
      <c r="S1105" s="108" t="s">
        <v>46</v>
      </c>
      <c r="T1105" s="108" t="s">
        <v>46</v>
      </c>
      <c r="U1105" s="108" t="s">
        <v>46</v>
      </c>
      <c r="V1105" s="108" t="s">
        <v>46</v>
      </c>
      <c r="W1105" s="108" t="s">
        <v>46</v>
      </c>
      <c r="X1105" s="108" t="s">
        <v>46</v>
      </c>
      <c r="Y1105" s="108" t="s">
        <v>46</v>
      </c>
      <c r="Z1105" s="108" t="s">
        <v>46</v>
      </c>
      <c r="AA1105" s="108" t="s">
        <v>46</v>
      </c>
      <c r="AB1105" s="108" t="s">
        <v>46</v>
      </c>
      <c r="AC1105" s="108" t="s">
        <v>46</v>
      </c>
      <c r="AD1105" s="108" t="s">
        <v>46</v>
      </c>
      <c r="AE1105" s="108" t="s">
        <v>46</v>
      </c>
      <c r="AF1105" s="108" t="s">
        <v>46</v>
      </c>
      <c r="AG1105" s="108" t="s">
        <v>46</v>
      </c>
    </row>
    <row r="1106" spans="1:42">
      <c r="A1106" s="109" t="s">
        <v>243</v>
      </c>
      <c r="B1106" s="109">
        <v>2020</v>
      </c>
      <c r="C1106" s="109" t="s">
        <v>244</v>
      </c>
      <c r="D1106" s="108" t="s">
        <v>4558</v>
      </c>
      <c r="E1106" s="109" t="s">
        <v>398</v>
      </c>
      <c r="G1106" s="117" t="s">
        <v>46</v>
      </c>
      <c r="H1106" s="117" t="s">
        <v>46</v>
      </c>
      <c r="I1106" s="117" t="s">
        <v>46</v>
      </c>
      <c r="J1106" s="117" t="s">
        <v>46</v>
      </c>
      <c r="K1106" s="117" t="s">
        <v>46</v>
      </c>
      <c r="L1106" s="108" t="s">
        <v>46</v>
      </c>
      <c r="M1106" s="108" t="s">
        <v>46</v>
      </c>
      <c r="N1106" s="108" t="s">
        <v>46</v>
      </c>
      <c r="O1106" s="108" t="s">
        <v>46</v>
      </c>
      <c r="P1106" s="108" t="s">
        <v>46</v>
      </c>
      <c r="Q1106" s="108" t="s">
        <v>46</v>
      </c>
      <c r="R1106" s="108" t="s">
        <v>46</v>
      </c>
      <c r="S1106" s="108" t="s">
        <v>46</v>
      </c>
      <c r="T1106" s="108" t="s">
        <v>46</v>
      </c>
      <c r="U1106" s="108" t="s">
        <v>46</v>
      </c>
      <c r="V1106" s="108" t="s">
        <v>46</v>
      </c>
      <c r="W1106" s="108" t="s">
        <v>46</v>
      </c>
      <c r="X1106" s="108" t="s">
        <v>46</v>
      </c>
      <c r="Y1106" s="108" t="s">
        <v>46</v>
      </c>
      <c r="Z1106" s="108" t="s">
        <v>46</v>
      </c>
      <c r="AA1106" s="108" t="s">
        <v>46</v>
      </c>
      <c r="AB1106" s="108" t="s">
        <v>46</v>
      </c>
      <c r="AC1106" s="108" t="s">
        <v>46</v>
      </c>
      <c r="AD1106" s="108" t="s">
        <v>46</v>
      </c>
      <c r="AE1106" s="108" t="s">
        <v>46</v>
      </c>
      <c r="AF1106" s="109">
        <v>43</v>
      </c>
      <c r="AG1106" s="108" t="s">
        <v>46</v>
      </c>
    </row>
    <row r="1107" spans="1:42">
      <c r="A1107" s="108" t="s">
        <v>998</v>
      </c>
      <c r="B1107" s="108">
        <v>2016</v>
      </c>
      <c r="C1107" s="110" t="s">
        <v>999</v>
      </c>
      <c r="D1107" s="108" t="s">
        <v>4558</v>
      </c>
      <c r="E1107" s="108" t="s">
        <v>1020</v>
      </c>
      <c r="F1107" s="108"/>
      <c r="G1107" s="117" t="s">
        <v>46</v>
      </c>
      <c r="H1107" s="117" t="s">
        <v>46</v>
      </c>
      <c r="I1107" s="117" t="s">
        <v>46</v>
      </c>
      <c r="J1107" s="117" t="s">
        <v>46</v>
      </c>
      <c r="K1107" s="117" t="s">
        <v>46</v>
      </c>
      <c r="L1107" s="108" t="s">
        <v>46</v>
      </c>
      <c r="M1107" s="108" t="s">
        <v>46</v>
      </c>
      <c r="N1107" s="108" t="s">
        <v>46</v>
      </c>
      <c r="O1107" s="108" t="s">
        <v>46</v>
      </c>
      <c r="P1107" s="108" t="s">
        <v>46</v>
      </c>
      <c r="Q1107" s="108" t="s">
        <v>46</v>
      </c>
      <c r="R1107" s="108" t="s">
        <v>46</v>
      </c>
      <c r="S1107" s="108" t="s">
        <v>46</v>
      </c>
      <c r="T1107" s="108" t="s">
        <v>46</v>
      </c>
      <c r="U1107" s="108" t="s">
        <v>46</v>
      </c>
      <c r="V1107" s="108" t="s">
        <v>46</v>
      </c>
      <c r="W1107" s="108" t="s">
        <v>46</v>
      </c>
      <c r="X1107" s="108" t="s">
        <v>46</v>
      </c>
      <c r="Y1107" s="108" t="s">
        <v>46</v>
      </c>
      <c r="Z1107" s="108" t="s">
        <v>46</v>
      </c>
      <c r="AA1107" s="108">
        <v>90</v>
      </c>
      <c r="AB1107" s="108" t="s">
        <v>46</v>
      </c>
      <c r="AC1107" s="108" t="s">
        <v>46</v>
      </c>
      <c r="AD1107" s="108" t="s">
        <v>46</v>
      </c>
      <c r="AE1107" s="108" t="s">
        <v>46</v>
      </c>
      <c r="AF1107" s="108" t="s">
        <v>46</v>
      </c>
      <c r="AG1107" s="108" t="s">
        <v>46</v>
      </c>
    </row>
    <row r="1108" spans="1:42">
      <c r="A1108" s="109" t="s">
        <v>947</v>
      </c>
      <c r="B1108" s="109">
        <v>2020</v>
      </c>
      <c r="C1108" s="109" t="s">
        <v>948</v>
      </c>
      <c r="D1108" s="108" t="s">
        <v>4558</v>
      </c>
      <c r="E1108" s="109" t="s">
        <v>398</v>
      </c>
      <c r="G1108" s="117" t="s">
        <v>46</v>
      </c>
      <c r="H1108" s="117" t="s">
        <v>46</v>
      </c>
      <c r="I1108" s="117" t="s">
        <v>46</v>
      </c>
      <c r="J1108" s="117" t="s">
        <v>46</v>
      </c>
      <c r="K1108" s="117" t="s">
        <v>46</v>
      </c>
      <c r="L1108" s="108" t="s">
        <v>46</v>
      </c>
      <c r="M1108" s="108" t="s">
        <v>46</v>
      </c>
      <c r="N1108" s="108" t="s">
        <v>46</v>
      </c>
      <c r="O1108" s="108" t="s">
        <v>46</v>
      </c>
      <c r="P1108" s="108" t="s">
        <v>46</v>
      </c>
      <c r="Q1108" s="108" t="s">
        <v>46</v>
      </c>
      <c r="R1108" s="108" t="s">
        <v>46</v>
      </c>
      <c r="S1108" s="108" t="s">
        <v>46</v>
      </c>
      <c r="T1108" s="108" t="s">
        <v>46</v>
      </c>
      <c r="U1108" s="108" t="s">
        <v>46</v>
      </c>
      <c r="V1108" s="108" t="s">
        <v>46</v>
      </c>
      <c r="W1108" s="108" t="s">
        <v>46</v>
      </c>
      <c r="X1108" s="108" t="s">
        <v>46</v>
      </c>
      <c r="Y1108" s="108" t="s">
        <v>46</v>
      </c>
      <c r="Z1108" s="108" t="s">
        <v>46</v>
      </c>
      <c r="AA1108" s="108" t="s">
        <v>46</v>
      </c>
      <c r="AB1108" s="108" t="s">
        <v>46</v>
      </c>
      <c r="AC1108" s="108" t="s">
        <v>46</v>
      </c>
      <c r="AD1108" s="109">
        <v>79.3</v>
      </c>
      <c r="AE1108" s="108" t="s">
        <v>46</v>
      </c>
      <c r="AF1108" s="108" t="s">
        <v>46</v>
      </c>
      <c r="AG1108" s="108" t="s">
        <v>46</v>
      </c>
    </row>
    <row r="1109" spans="1:42">
      <c r="A1109" s="108" t="s">
        <v>452</v>
      </c>
      <c r="B1109" s="108">
        <v>2014</v>
      </c>
      <c r="C1109" s="110" t="s">
        <v>453</v>
      </c>
      <c r="D1109" s="108" t="s">
        <v>4558</v>
      </c>
      <c r="E1109" s="108" t="s">
        <v>82</v>
      </c>
      <c r="F1109" s="108"/>
      <c r="G1109" s="117" t="s">
        <v>46</v>
      </c>
      <c r="H1109" s="117" t="s">
        <v>408</v>
      </c>
      <c r="I1109" s="117" t="s">
        <v>1077</v>
      </c>
      <c r="J1109" s="117" t="s">
        <v>46</v>
      </c>
      <c r="K1109" s="118">
        <v>1261835</v>
      </c>
      <c r="L1109" s="108">
        <v>80</v>
      </c>
      <c r="M1109" s="108" t="s">
        <v>1078</v>
      </c>
      <c r="N1109" s="108" t="s">
        <v>46</v>
      </c>
      <c r="O1109" s="108" t="s">
        <v>46</v>
      </c>
      <c r="P1109" s="108" t="s">
        <v>46</v>
      </c>
      <c r="Q1109" s="108" t="s">
        <v>46</v>
      </c>
      <c r="R1109" s="108" t="s">
        <v>46</v>
      </c>
      <c r="S1109" s="108" t="s">
        <v>46</v>
      </c>
      <c r="T1109" s="108" t="s">
        <v>46</v>
      </c>
      <c r="U1109" s="108" t="s">
        <v>46</v>
      </c>
      <c r="V1109" s="108" t="s">
        <v>46</v>
      </c>
      <c r="W1109" s="108" t="s">
        <v>46</v>
      </c>
      <c r="X1109" s="108" t="s">
        <v>46</v>
      </c>
      <c r="Y1109" s="108" t="s">
        <v>46</v>
      </c>
      <c r="Z1109" s="108" t="s">
        <v>46</v>
      </c>
      <c r="AA1109" s="108" t="s">
        <v>46</v>
      </c>
      <c r="AB1109" s="108" t="s">
        <v>46</v>
      </c>
      <c r="AC1109" s="108" t="s">
        <v>46</v>
      </c>
      <c r="AD1109" s="108" t="s">
        <v>46</v>
      </c>
      <c r="AE1109" s="108" t="s">
        <v>46</v>
      </c>
      <c r="AF1109" s="108" t="s">
        <v>46</v>
      </c>
      <c r="AG1109" s="108" t="s">
        <v>46</v>
      </c>
    </row>
    <row r="1110" spans="1:42" s="127" customFormat="1">
      <c r="A1110" s="129"/>
      <c r="B1110" s="129"/>
      <c r="C1110" s="128"/>
      <c r="D1110" s="108" t="s">
        <v>4558</v>
      </c>
      <c r="E1110" s="129"/>
      <c r="F1110" s="127" t="s">
        <v>52</v>
      </c>
      <c r="G1110" s="129"/>
      <c r="H1110" s="129"/>
      <c r="I1110" s="129"/>
      <c r="J1110" s="129"/>
      <c r="K1110" s="130"/>
      <c r="L1110" s="129"/>
      <c r="M1110" s="129"/>
      <c r="N1110" s="129">
        <f>AVERAGE(N1057:N1109)</f>
        <v>22</v>
      </c>
      <c r="O1110" s="129">
        <f t="shared" ref="O1110:AG1110" si="116">AVERAGE(O1057:O1109)</f>
        <v>37.25</v>
      </c>
      <c r="P1110" s="129" t="e">
        <f t="shared" si="116"/>
        <v>#DIV/0!</v>
      </c>
      <c r="Q1110" s="129">
        <f t="shared" si="116"/>
        <v>73</v>
      </c>
      <c r="R1110" s="129" t="e">
        <f t="shared" si="116"/>
        <v>#DIV/0!</v>
      </c>
      <c r="S1110" s="129">
        <f t="shared" si="116"/>
        <v>22</v>
      </c>
      <c r="T1110" s="129" t="e">
        <f t="shared" si="116"/>
        <v>#DIV/0!</v>
      </c>
      <c r="U1110" s="129">
        <f t="shared" si="116"/>
        <v>37.25</v>
      </c>
      <c r="V1110" s="129">
        <f t="shared" si="116"/>
        <v>41.5</v>
      </c>
      <c r="W1110" s="129" t="e">
        <f t="shared" si="116"/>
        <v>#DIV/0!</v>
      </c>
      <c r="X1110" s="129" t="e">
        <f t="shared" si="116"/>
        <v>#DIV/0!</v>
      </c>
      <c r="Y1110" s="129" t="e">
        <f t="shared" si="116"/>
        <v>#DIV/0!</v>
      </c>
      <c r="Z1110" s="129" t="e">
        <f t="shared" si="116"/>
        <v>#DIV/0!</v>
      </c>
      <c r="AA1110" s="129">
        <f t="shared" si="116"/>
        <v>78.75</v>
      </c>
      <c r="AB1110" s="129">
        <f t="shared" si="116"/>
        <v>53</v>
      </c>
      <c r="AC1110" s="129">
        <f t="shared" si="116"/>
        <v>92.5</v>
      </c>
      <c r="AD1110" s="129">
        <f t="shared" si="116"/>
        <v>79.3</v>
      </c>
      <c r="AE1110" s="129" t="e">
        <f t="shared" si="116"/>
        <v>#DIV/0!</v>
      </c>
      <c r="AF1110" s="129">
        <f t="shared" si="116"/>
        <v>43</v>
      </c>
      <c r="AG1110" s="129" t="e">
        <f t="shared" si="116"/>
        <v>#DIV/0!</v>
      </c>
    </row>
    <row r="1111" spans="1:42" s="127" customFormat="1">
      <c r="A1111" s="129"/>
      <c r="B1111" s="129"/>
      <c r="C1111" s="128"/>
      <c r="D1111" s="108" t="s">
        <v>4558</v>
      </c>
      <c r="E1111" s="129"/>
      <c r="F1111" s="127" t="s">
        <v>53</v>
      </c>
      <c r="G1111" s="129"/>
      <c r="H1111" s="129"/>
      <c r="I1111" s="129"/>
      <c r="J1111" s="129"/>
      <c r="K1111" s="130"/>
      <c r="L1111" s="129"/>
      <c r="M1111" s="129"/>
      <c r="N1111" s="129">
        <f>STDEV((N1057:N1109))</f>
        <v>38.742741255621034</v>
      </c>
      <c r="O1111" s="129">
        <f t="shared" ref="O1111:AG1111" si="117">STDEV((O1057:O1109))</f>
        <v>22.823598898216439</v>
      </c>
      <c r="P1111" s="129" t="e">
        <f t="shared" si="117"/>
        <v>#DIV/0!</v>
      </c>
      <c r="Q1111" s="129" t="e">
        <f t="shared" si="117"/>
        <v>#DIV/0!</v>
      </c>
      <c r="R1111" s="129" t="e">
        <f t="shared" si="117"/>
        <v>#DIV/0!</v>
      </c>
      <c r="S1111" s="129">
        <f t="shared" si="117"/>
        <v>38.742741255621034</v>
      </c>
      <c r="T1111" s="129" t="e">
        <f t="shared" si="117"/>
        <v>#DIV/0!</v>
      </c>
      <c r="U1111" s="129">
        <f t="shared" si="117"/>
        <v>22.823598898216439</v>
      </c>
      <c r="V1111" s="129">
        <f t="shared" si="117"/>
        <v>13.435028842544403</v>
      </c>
      <c r="W1111" s="129" t="e">
        <f t="shared" si="117"/>
        <v>#DIV/0!</v>
      </c>
      <c r="X1111" s="129" t="e">
        <f t="shared" si="117"/>
        <v>#DIV/0!</v>
      </c>
      <c r="Y1111" s="129" t="e">
        <f t="shared" si="117"/>
        <v>#DIV/0!</v>
      </c>
      <c r="Z1111" s="129" t="e">
        <f t="shared" si="117"/>
        <v>#DIV/0!</v>
      </c>
      <c r="AA1111" s="129">
        <f t="shared" si="117"/>
        <v>14.361406616345072</v>
      </c>
      <c r="AB1111" s="129" t="e">
        <f t="shared" si="117"/>
        <v>#DIV/0!</v>
      </c>
      <c r="AC1111" s="129">
        <f t="shared" si="117"/>
        <v>10.606601717798213</v>
      </c>
      <c r="AD1111" s="129" t="e">
        <f t="shared" si="117"/>
        <v>#DIV/0!</v>
      </c>
      <c r="AE1111" s="129" t="e">
        <f t="shared" si="117"/>
        <v>#DIV/0!</v>
      </c>
      <c r="AF1111" s="129" t="e">
        <f t="shared" si="117"/>
        <v>#DIV/0!</v>
      </c>
      <c r="AG1111" s="129" t="e">
        <f t="shared" si="117"/>
        <v>#DIV/0!</v>
      </c>
    </row>
    <row r="1112" spans="1:42" s="127" customFormat="1">
      <c r="A1112" s="129"/>
      <c r="B1112" s="129"/>
      <c r="C1112" s="128"/>
      <c r="D1112" s="108" t="s">
        <v>4558</v>
      </c>
      <c r="E1112" s="129"/>
      <c r="F1112" s="127" t="s">
        <v>55</v>
      </c>
      <c r="G1112" s="129"/>
      <c r="H1112" s="129"/>
      <c r="I1112" s="129"/>
      <c r="J1112" s="129"/>
      <c r="K1112" s="130"/>
      <c r="L1112" s="129"/>
      <c r="M1112" s="129"/>
      <c r="N1112" s="155">
        <f>AI1112</f>
        <v>5.6675423405231989E-2</v>
      </c>
      <c r="O1112" s="155">
        <f>AN1112-AI1112</f>
        <v>3.8108321676221246E-2</v>
      </c>
      <c r="P1112" s="129"/>
      <c r="Q1112" s="129"/>
      <c r="R1112" s="129"/>
      <c r="S1112" s="129"/>
      <c r="T1112" s="129"/>
      <c r="U1112" s="129"/>
      <c r="V1112" s="155">
        <f>AK1112-AI1112</f>
        <v>4.9925213802213431E-2</v>
      </c>
      <c r="W1112" s="129"/>
      <c r="X1112" s="129"/>
      <c r="Y1112" s="129"/>
      <c r="Z1112" s="129"/>
      <c r="AA1112" s="129"/>
      <c r="AB1112" s="129"/>
      <c r="AC1112" s="129"/>
      <c r="AD1112" s="129"/>
      <c r="AE1112" s="129"/>
      <c r="AF1112" s="129"/>
      <c r="AG1112" s="129"/>
      <c r="AH1112" s="144">
        <v>15317.1541769794</v>
      </c>
      <c r="AI1112" s="135">
        <v>5.6675423405231989E-2</v>
      </c>
      <c r="AJ1112" s="135">
        <v>2.9202417774800319E-2</v>
      </c>
      <c r="AK1112" s="135">
        <v>0.10660063720744542</v>
      </c>
      <c r="AL1112" s="135">
        <v>0.8933993627925616</v>
      </c>
      <c r="AM1112" s="135">
        <v>3.1100047073763216E-2</v>
      </c>
      <c r="AN1112" s="135">
        <v>9.4783745081453236E-2</v>
      </c>
      <c r="AO1112" s="135">
        <v>0.90521625491854429</v>
      </c>
      <c r="AP1112" s="136">
        <v>-1</v>
      </c>
    </row>
    <row r="1113" spans="1:42" s="127" customFormat="1">
      <c r="A1113" s="129"/>
      <c r="B1113" s="129"/>
      <c r="C1113" s="128"/>
      <c r="D1113" s="108" t="s">
        <v>4558</v>
      </c>
      <c r="E1113" s="129"/>
      <c r="F1113" s="127" t="s">
        <v>56</v>
      </c>
      <c r="G1113" s="129"/>
      <c r="H1113" s="129"/>
      <c r="I1113" s="129"/>
      <c r="J1113" s="129"/>
      <c r="K1113" s="130"/>
      <c r="L1113" s="129"/>
      <c r="M1113" s="129"/>
      <c r="N1113" s="129">
        <f>N1110</f>
        <v>22</v>
      </c>
      <c r="O1113" s="129">
        <f>O1110</f>
        <v>37.25</v>
      </c>
      <c r="P1113" s="129"/>
      <c r="Q1113" s="129"/>
      <c r="R1113" s="129"/>
      <c r="S1113" s="129"/>
      <c r="T1113" s="129"/>
      <c r="U1113" s="129"/>
      <c r="V1113" s="129">
        <f>V1110</f>
        <v>41.5</v>
      </c>
      <c r="W1113" s="129">
        <f>O1113</f>
        <v>37.25</v>
      </c>
      <c r="X1113" s="129"/>
      <c r="Y1113" s="129"/>
      <c r="Z1113" s="129"/>
      <c r="AA1113" s="129"/>
      <c r="AB1113" s="129"/>
      <c r="AC1113" s="129"/>
      <c r="AD1113" s="129"/>
      <c r="AE1113" s="129"/>
      <c r="AF1113" s="129"/>
      <c r="AG1113" s="129"/>
      <c r="AH1113" s="144"/>
      <c r="AI1113" s="135"/>
      <c r="AJ1113" s="135"/>
      <c r="AK1113" s="135"/>
      <c r="AL1113" s="135"/>
      <c r="AM1113" s="135"/>
      <c r="AN1113" s="135"/>
      <c r="AO1113" s="135"/>
      <c r="AP1113" s="136"/>
    </row>
    <row r="1114" spans="1:42">
      <c r="A1114" s="108" t="s">
        <v>1079</v>
      </c>
      <c r="B1114" s="108">
        <v>2020</v>
      </c>
      <c r="C1114" s="110" t="s">
        <v>1080</v>
      </c>
      <c r="D1114" s="108" t="s">
        <v>4559</v>
      </c>
      <c r="E1114" s="108" t="s">
        <v>82</v>
      </c>
      <c r="F1114" s="108"/>
      <c r="G1114" s="117" t="s">
        <v>46</v>
      </c>
      <c r="H1114" s="117" t="s">
        <v>46</v>
      </c>
      <c r="I1114" s="117" t="s">
        <v>46</v>
      </c>
      <c r="J1114" s="117" t="s">
        <v>46</v>
      </c>
      <c r="K1114" s="117" t="s">
        <v>46</v>
      </c>
      <c r="L1114" s="108" t="s">
        <v>46</v>
      </c>
      <c r="M1114" s="108" t="s">
        <v>46</v>
      </c>
      <c r="N1114" s="108" t="s">
        <v>46</v>
      </c>
      <c r="O1114" s="108">
        <v>28</v>
      </c>
      <c r="P1114" s="108" t="s">
        <v>46</v>
      </c>
      <c r="Q1114" s="108" t="s">
        <v>46</v>
      </c>
      <c r="R1114" s="108">
        <v>28</v>
      </c>
      <c r="S1114" s="108" t="s">
        <v>46</v>
      </c>
      <c r="T1114" s="108" t="s">
        <v>46</v>
      </c>
      <c r="U1114" s="108" t="s">
        <v>46</v>
      </c>
      <c r="V1114" s="108" t="s">
        <v>46</v>
      </c>
      <c r="W1114" s="108" t="s">
        <v>46</v>
      </c>
      <c r="X1114" s="108" t="s">
        <v>46</v>
      </c>
      <c r="Y1114" s="108" t="s">
        <v>46</v>
      </c>
      <c r="Z1114" s="108" t="s">
        <v>46</v>
      </c>
      <c r="AA1114" s="108" t="s">
        <v>46</v>
      </c>
      <c r="AB1114" s="108" t="s">
        <v>46</v>
      </c>
      <c r="AC1114" s="108" t="s">
        <v>46</v>
      </c>
      <c r="AD1114" s="108" t="s">
        <v>46</v>
      </c>
      <c r="AE1114" s="108" t="s">
        <v>46</v>
      </c>
      <c r="AF1114" s="108" t="s">
        <v>46</v>
      </c>
      <c r="AG1114" s="108" t="s">
        <v>46</v>
      </c>
    </row>
    <row r="1115" spans="1:42">
      <c r="A1115" s="108" t="s">
        <v>1082</v>
      </c>
      <c r="B1115" s="108">
        <v>2014</v>
      </c>
      <c r="C1115" s="110" t="s">
        <v>1083</v>
      </c>
      <c r="D1115" s="108" t="s">
        <v>4559</v>
      </c>
      <c r="E1115" s="108" t="s">
        <v>82</v>
      </c>
      <c r="F1115" s="108"/>
      <c r="G1115" s="117" t="s">
        <v>46</v>
      </c>
      <c r="H1115" s="117" t="s">
        <v>46</v>
      </c>
      <c r="I1115" s="117" t="s">
        <v>1084</v>
      </c>
      <c r="J1115" s="117" t="s">
        <v>83</v>
      </c>
      <c r="K1115" s="117">
        <v>1800</v>
      </c>
      <c r="L1115" s="108" t="s">
        <v>46</v>
      </c>
      <c r="M1115" s="108" t="s">
        <v>46</v>
      </c>
      <c r="N1115" s="108" t="s">
        <v>46</v>
      </c>
      <c r="O1115" s="108" t="s">
        <v>46</v>
      </c>
      <c r="P1115" s="108" t="s">
        <v>46</v>
      </c>
      <c r="Q1115" s="108">
        <v>20</v>
      </c>
      <c r="R1115" s="108" t="s">
        <v>46</v>
      </c>
      <c r="S1115" s="108" t="s">
        <v>46</v>
      </c>
      <c r="T1115" s="108" t="s">
        <v>46</v>
      </c>
      <c r="U1115" s="108" t="s">
        <v>46</v>
      </c>
      <c r="V1115" s="108" t="s">
        <v>46</v>
      </c>
      <c r="W1115" s="108" t="s">
        <v>46</v>
      </c>
      <c r="X1115" s="108" t="s">
        <v>46</v>
      </c>
      <c r="Y1115" s="108" t="s">
        <v>46</v>
      </c>
      <c r="Z1115" s="108" t="s">
        <v>46</v>
      </c>
      <c r="AA1115" s="108" t="s">
        <v>46</v>
      </c>
      <c r="AB1115" s="108" t="s">
        <v>46</v>
      </c>
      <c r="AC1115" s="108" t="s">
        <v>46</v>
      </c>
      <c r="AD1115" s="108" t="s">
        <v>46</v>
      </c>
      <c r="AE1115" s="108" t="s">
        <v>46</v>
      </c>
      <c r="AF1115" s="108" t="s">
        <v>46</v>
      </c>
      <c r="AG1115" s="108" t="s">
        <v>46</v>
      </c>
    </row>
    <row r="1116" spans="1:42">
      <c r="A1116" s="108" t="s">
        <v>909</v>
      </c>
      <c r="B1116" s="108">
        <v>2015</v>
      </c>
      <c r="C1116" s="110" t="s">
        <v>910</v>
      </c>
      <c r="D1116" s="108" t="s">
        <v>4559</v>
      </c>
      <c r="E1116" s="108" t="s">
        <v>1081</v>
      </c>
      <c r="F1116" s="108"/>
      <c r="G1116" s="117" t="s">
        <v>46</v>
      </c>
      <c r="H1116" s="117" t="s">
        <v>46</v>
      </c>
      <c r="I1116" s="117" t="s">
        <v>46</v>
      </c>
      <c r="J1116" s="117" t="s">
        <v>46</v>
      </c>
      <c r="K1116" s="117" t="s">
        <v>46</v>
      </c>
      <c r="L1116" s="108" t="s">
        <v>46</v>
      </c>
      <c r="M1116" s="108">
        <v>5</v>
      </c>
      <c r="N1116" s="108" t="s">
        <v>46</v>
      </c>
      <c r="O1116" s="108" t="s">
        <v>46</v>
      </c>
      <c r="P1116" s="108" t="s">
        <v>46</v>
      </c>
      <c r="Q1116" s="108" t="s">
        <v>46</v>
      </c>
      <c r="R1116" s="108" t="s">
        <v>46</v>
      </c>
      <c r="S1116" s="108" t="s">
        <v>46</v>
      </c>
      <c r="T1116" s="108" t="s">
        <v>46</v>
      </c>
      <c r="U1116" s="108" t="s">
        <v>46</v>
      </c>
      <c r="V1116" s="108" t="s">
        <v>46</v>
      </c>
      <c r="W1116" s="108" t="s">
        <v>46</v>
      </c>
      <c r="X1116" s="108" t="s">
        <v>46</v>
      </c>
      <c r="Y1116" s="108" t="s">
        <v>46</v>
      </c>
      <c r="Z1116" s="108" t="s">
        <v>46</v>
      </c>
      <c r="AA1116" s="108" t="s">
        <v>46</v>
      </c>
      <c r="AB1116" s="108" t="s">
        <v>46</v>
      </c>
      <c r="AC1116" s="108" t="s">
        <v>46</v>
      </c>
      <c r="AD1116" s="108" t="s">
        <v>46</v>
      </c>
      <c r="AE1116" s="108" t="s">
        <v>46</v>
      </c>
      <c r="AF1116" s="108" t="s">
        <v>46</v>
      </c>
      <c r="AG1116" s="108" t="s">
        <v>46</v>
      </c>
    </row>
    <row r="1117" spans="1:42">
      <c r="A1117" s="108" t="s">
        <v>1085</v>
      </c>
      <c r="B1117" s="108">
        <v>2012</v>
      </c>
      <c r="C1117" s="110" t="s">
        <v>1086</v>
      </c>
      <c r="D1117" s="108" t="s">
        <v>4559</v>
      </c>
      <c r="E1117" s="108" t="s">
        <v>46</v>
      </c>
      <c r="F1117" s="108"/>
      <c r="G1117" s="117" t="s">
        <v>46</v>
      </c>
      <c r="H1117" s="117" t="s">
        <v>46</v>
      </c>
      <c r="I1117" s="117" t="s">
        <v>46</v>
      </c>
      <c r="J1117" s="117" t="s">
        <v>46</v>
      </c>
      <c r="K1117" s="117" t="s">
        <v>46</v>
      </c>
      <c r="L1117" s="108" t="s">
        <v>46</v>
      </c>
      <c r="M1117" s="108">
        <v>45</v>
      </c>
      <c r="N1117" s="108" t="s">
        <v>46</v>
      </c>
      <c r="O1117" s="108" t="s">
        <v>46</v>
      </c>
      <c r="P1117" s="108" t="s">
        <v>46</v>
      </c>
      <c r="Q1117" s="108" t="s">
        <v>46</v>
      </c>
      <c r="R1117" s="108" t="s">
        <v>46</v>
      </c>
      <c r="S1117" s="108" t="s">
        <v>46</v>
      </c>
      <c r="T1117" s="108" t="s">
        <v>46</v>
      </c>
      <c r="U1117" s="108" t="s">
        <v>46</v>
      </c>
      <c r="V1117" s="108" t="s">
        <v>46</v>
      </c>
      <c r="W1117" s="108" t="s">
        <v>46</v>
      </c>
      <c r="X1117" s="108" t="s">
        <v>46</v>
      </c>
      <c r="Y1117" s="108" t="s">
        <v>46</v>
      </c>
      <c r="Z1117" s="108" t="s">
        <v>46</v>
      </c>
      <c r="AA1117" s="108" t="s">
        <v>46</v>
      </c>
      <c r="AB1117" s="108" t="s">
        <v>46</v>
      </c>
      <c r="AC1117" s="108">
        <v>84</v>
      </c>
      <c r="AD1117" s="108" t="s">
        <v>46</v>
      </c>
      <c r="AE1117" s="108" t="s">
        <v>46</v>
      </c>
      <c r="AF1117" s="108" t="s">
        <v>46</v>
      </c>
      <c r="AG1117" s="108" t="s">
        <v>46</v>
      </c>
    </row>
    <row r="1118" spans="1:42">
      <c r="A1118" s="108" t="s">
        <v>959</v>
      </c>
      <c r="B1118" s="108">
        <v>2014</v>
      </c>
      <c r="C1118" s="108" t="s">
        <v>960</v>
      </c>
      <c r="D1118" s="108" t="s">
        <v>4559</v>
      </c>
      <c r="E1118" s="108" t="s">
        <v>82</v>
      </c>
      <c r="F1118" s="108"/>
      <c r="G1118" s="117" t="s">
        <v>46</v>
      </c>
      <c r="H1118" s="117" t="s">
        <v>46</v>
      </c>
      <c r="I1118" s="117" t="s">
        <v>46</v>
      </c>
      <c r="J1118" s="117" t="s">
        <v>46</v>
      </c>
      <c r="K1118" s="117" t="s">
        <v>46</v>
      </c>
      <c r="L1118" s="108">
        <v>20</v>
      </c>
      <c r="M1118" s="108">
        <v>57</v>
      </c>
      <c r="N1118" s="108" t="s">
        <v>46</v>
      </c>
      <c r="O1118" s="108" t="s">
        <v>46</v>
      </c>
      <c r="P1118" s="108" t="s">
        <v>46</v>
      </c>
      <c r="Q1118" s="108" t="s">
        <v>46</v>
      </c>
      <c r="R1118" s="108" t="s">
        <v>46</v>
      </c>
      <c r="S1118" s="108" t="s">
        <v>46</v>
      </c>
      <c r="T1118" s="108" t="s">
        <v>46</v>
      </c>
      <c r="U1118" s="108" t="s">
        <v>46</v>
      </c>
      <c r="V1118" s="108" t="s">
        <v>46</v>
      </c>
      <c r="W1118" s="108" t="s">
        <v>46</v>
      </c>
      <c r="X1118" s="108" t="s">
        <v>46</v>
      </c>
      <c r="Y1118" s="108" t="s">
        <v>46</v>
      </c>
      <c r="Z1118" s="108" t="s">
        <v>46</v>
      </c>
      <c r="AA1118" s="108" t="s">
        <v>46</v>
      </c>
      <c r="AB1118" s="108" t="s">
        <v>46</v>
      </c>
      <c r="AC1118" s="108" t="s">
        <v>46</v>
      </c>
      <c r="AD1118" s="108" t="s">
        <v>46</v>
      </c>
      <c r="AE1118" s="108" t="s">
        <v>46</v>
      </c>
      <c r="AF1118" s="108" t="s">
        <v>46</v>
      </c>
      <c r="AG1118" s="108" t="s">
        <v>46</v>
      </c>
    </row>
    <row r="1119" spans="1:42">
      <c r="A1119" s="108" t="s">
        <v>957</v>
      </c>
      <c r="B1119" s="108">
        <v>2017</v>
      </c>
      <c r="C1119" s="110" t="s">
        <v>958</v>
      </c>
      <c r="D1119" s="108" t="s">
        <v>4559</v>
      </c>
      <c r="E1119" s="108" t="s">
        <v>82</v>
      </c>
      <c r="F1119" s="108"/>
      <c r="G1119" s="117" t="s">
        <v>46</v>
      </c>
      <c r="H1119" s="117" t="s">
        <v>46</v>
      </c>
      <c r="I1119" s="117" t="s">
        <v>46</v>
      </c>
      <c r="J1119" s="117" t="s">
        <v>46</v>
      </c>
      <c r="K1119" s="117" t="s">
        <v>46</v>
      </c>
      <c r="L1119" s="108" t="s">
        <v>46</v>
      </c>
      <c r="M1119" s="108">
        <v>64</v>
      </c>
      <c r="N1119" s="108" t="s">
        <v>46</v>
      </c>
      <c r="O1119" s="108" t="s">
        <v>46</v>
      </c>
      <c r="P1119" s="108" t="s">
        <v>46</v>
      </c>
      <c r="Q1119" s="108" t="s">
        <v>46</v>
      </c>
      <c r="R1119" s="108" t="s">
        <v>46</v>
      </c>
      <c r="S1119" s="108" t="s">
        <v>46</v>
      </c>
      <c r="T1119" s="108" t="s">
        <v>46</v>
      </c>
      <c r="U1119" s="108" t="s">
        <v>46</v>
      </c>
      <c r="V1119" s="108" t="s">
        <v>46</v>
      </c>
      <c r="W1119" s="108" t="s">
        <v>46</v>
      </c>
      <c r="X1119" s="108" t="s">
        <v>46</v>
      </c>
      <c r="Y1119" s="108" t="s">
        <v>46</v>
      </c>
      <c r="Z1119" s="108" t="s">
        <v>46</v>
      </c>
      <c r="AA1119" s="108" t="s">
        <v>46</v>
      </c>
      <c r="AB1119" s="108" t="s">
        <v>46</v>
      </c>
      <c r="AC1119" s="108" t="s">
        <v>46</v>
      </c>
      <c r="AD1119" s="108" t="s">
        <v>46</v>
      </c>
      <c r="AE1119" s="108" t="s">
        <v>46</v>
      </c>
      <c r="AF1119" s="108" t="s">
        <v>46</v>
      </c>
      <c r="AG1119" s="108" t="s">
        <v>46</v>
      </c>
    </row>
    <row r="1120" spans="1:42">
      <c r="A1120" s="108" t="s">
        <v>1087</v>
      </c>
      <c r="B1120" s="108">
        <v>2011</v>
      </c>
      <c r="C1120" s="110" t="s">
        <v>1088</v>
      </c>
      <c r="D1120" s="108" t="s">
        <v>4559</v>
      </c>
      <c r="E1120" s="108" t="s">
        <v>1081</v>
      </c>
      <c r="F1120" s="108"/>
      <c r="G1120" s="117" t="s">
        <v>46</v>
      </c>
      <c r="H1120" s="117" t="s">
        <v>46</v>
      </c>
      <c r="I1120" s="117" t="s">
        <v>46</v>
      </c>
      <c r="J1120" s="117" t="s">
        <v>46</v>
      </c>
      <c r="K1120" s="117" t="s">
        <v>46</v>
      </c>
      <c r="L1120" s="108">
        <v>80</v>
      </c>
      <c r="M1120" s="108">
        <v>84</v>
      </c>
      <c r="N1120" s="108" t="s">
        <v>46</v>
      </c>
      <c r="O1120" s="108" t="s">
        <v>46</v>
      </c>
      <c r="P1120" s="108" t="s">
        <v>46</v>
      </c>
      <c r="Q1120" s="108" t="s">
        <v>46</v>
      </c>
      <c r="R1120" s="108" t="s">
        <v>46</v>
      </c>
      <c r="S1120" s="108" t="s">
        <v>46</v>
      </c>
      <c r="T1120" s="108" t="s">
        <v>46</v>
      </c>
      <c r="U1120" s="108" t="s">
        <v>46</v>
      </c>
      <c r="V1120" s="108" t="s">
        <v>46</v>
      </c>
      <c r="W1120" s="108" t="s">
        <v>46</v>
      </c>
      <c r="X1120" s="108" t="s">
        <v>46</v>
      </c>
      <c r="Y1120" s="108" t="s">
        <v>46</v>
      </c>
      <c r="Z1120" s="108" t="s">
        <v>46</v>
      </c>
      <c r="AA1120" s="108" t="s">
        <v>46</v>
      </c>
      <c r="AB1120" s="108" t="s">
        <v>46</v>
      </c>
      <c r="AC1120" s="108" t="s">
        <v>46</v>
      </c>
      <c r="AD1120" s="108" t="s">
        <v>46</v>
      </c>
      <c r="AE1120" s="108" t="s">
        <v>46</v>
      </c>
      <c r="AF1120" s="108" t="s">
        <v>46</v>
      </c>
      <c r="AG1120" s="108" t="s">
        <v>46</v>
      </c>
    </row>
    <row r="1121" spans="1:33">
      <c r="A1121" s="108" t="s">
        <v>130</v>
      </c>
      <c r="B1121" s="108">
        <v>2013</v>
      </c>
      <c r="C1121" s="110" t="s">
        <v>1089</v>
      </c>
      <c r="D1121" s="108" t="s">
        <v>4559</v>
      </c>
      <c r="E1121" s="108" t="s">
        <v>82</v>
      </c>
      <c r="F1121" s="108"/>
      <c r="G1121" s="117" t="s">
        <v>46</v>
      </c>
      <c r="H1121" s="117" t="s">
        <v>46</v>
      </c>
      <c r="I1121" s="117" t="s">
        <v>1090</v>
      </c>
      <c r="J1121" s="117" t="s">
        <v>1091</v>
      </c>
      <c r="K1121" s="117">
        <v>870</v>
      </c>
      <c r="L1121" s="108" t="s">
        <v>46</v>
      </c>
      <c r="M1121" s="108" t="s">
        <v>46</v>
      </c>
      <c r="N1121" s="108" t="s">
        <v>46</v>
      </c>
      <c r="O1121" s="108" t="s">
        <v>46</v>
      </c>
      <c r="P1121" s="108" t="s">
        <v>46</v>
      </c>
      <c r="Q1121" s="108" t="s">
        <v>46</v>
      </c>
      <c r="R1121" s="108" t="s">
        <v>46</v>
      </c>
      <c r="S1121" s="108" t="s">
        <v>46</v>
      </c>
      <c r="T1121" s="108" t="s">
        <v>46</v>
      </c>
      <c r="U1121" s="108" t="s">
        <v>46</v>
      </c>
      <c r="V1121" s="108" t="s">
        <v>46</v>
      </c>
      <c r="W1121" s="108" t="s">
        <v>46</v>
      </c>
      <c r="X1121" s="108" t="s">
        <v>46</v>
      </c>
      <c r="Y1121" s="108" t="s">
        <v>46</v>
      </c>
      <c r="Z1121" s="108" t="s">
        <v>46</v>
      </c>
      <c r="AA1121" s="108" t="s">
        <v>46</v>
      </c>
      <c r="AB1121" s="108" t="s">
        <v>46</v>
      </c>
      <c r="AC1121" s="108" t="s">
        <v>46</v>
      </c>
      <c r="AD1121" s="108" t="s">
        <v>46</v>
      </c>
      <c r="AE1121" s="108" t="s">
        <v>46</v>
      </c>
      <c r="AF1121" s="108" t="s">
        <v>46</v>
      </c>
      <c r="AG1121" s="108" t="s">
        <v>46</v>
      </c>
    </row>
    <row r="1122" spans="1:33">
      <c r="A1122" s="108" t="s">
        <v>1092</v>
      </c>
      <c r="B1122" s="108">
        <v>2012</v>
      </c>
      <c r="C1122" s="110" t="s">
        <v>1089</v>
      </c>
      <c r="D1122" s="108" t="s">
        <v>4559</v>
      </c>
      <c r="E1122" s="108" t="s">
        <v>82</v>
      </c>
      <c r="F1122" s="108"/>
      <c r="G1122" s="117" t="s">
        <v>46</v>
      </c>
      <c r="H1122" s="117" t="s">
        <v>46</v>
      </c>
      <c r="I1122" s="117" t="s">
        <v>1093</v>
      </c>
      <c r="J1122" s="117" t="s">
        <v>1094</v>
      </c>
      <c r="K1122" s="117">
        <v>790</v>
      </c>
      <c r="L1122" s="108" t="s">
        <v>46</v>
      </c>
      <c r="M1122" s="108" t="s">
        <v>46</v>
      </c>
      <c r="N1122" s="108" t="s">
        <v>46</v>
      </c>
      <c r="O1122" s="108" t="s">
        <v>46</v>
      </c>
      <c r="P1122" s="108" t="s">
        <v>46</v>
      </c>
      <c r="Q1122" s="108" t="s">
        <v>46</v>
      </c>
      <c r="R1122" s="108" t="s">
        <v>46</v>
      </c>
      <c r="S1122" s="108" t="s">
        <v>46</v>
      </c>
      <c r="T1122" s="108" t="s">
        <v>46</v>
      </c>
      <c r="U1122" s="108" t="s">
        <v>46</v>
      </c>
      <c r="V1122" s="108" t="s">
        <v>46</v>
      </c>
      <c r="W1122" s="108" t="s">
        <v>46</v>
      </c>
      <c r="X1122" s="108" t="s">
        <v>46</v>
      </c>
      <c r="Y1122" s="108" t="s">
        <v>46</v>
      </c>
      <c r="Z1122" s="108" t="s">
        <v>46</v>
      </c>
      <c r="AA1122" s="108" t="s">
        <v>46</v>
      </c>
      <c r="AB1122" s="108" t="s">
        <v>46</v>
      </c>
      <c r="AC1122" s="108" t="s">
        <v>46</v>
      </c>
      <c r="AD1122" s="108" t="s">
        <v>46</v>
      </c>
      <c r="AE1122" s="108" t="s">
        <v>46</v>
      </c>
      <c r="AF1122" s="108" t="s">
        <v>46</v>
      </c>
      <c r="AG1122" s="108" t="s">
        <v>46</v>
      </c>
    </row>
    <row r="1123" spans="1:33">
      <c r="A1123" s="108" t="s">
        <v>1095</v>
      </c>
      <c r="B1123" s="108">
        <v>2016</v>
      </c>
      <c r="C1123" s="110" t="s">
        <v>1096</v>
      </c>
      <c r="D1123" s="108" t="s">
        <v>4559</v>
      </c>
      <c r="E1123" s="108" t="s">
        <v>1081</v>
      </c>
      <c r="F1123" s="108"/>
      <c r="G1123" s="117" t="s">
        <v>46</v>
      </c>
      <c r="H1123" s="117" t="s">
        <v>46</v>
      </c>
      <c r="I1123" s="117" t="s">
        <v>46</v>
      </c>
      <c r="J1123" s="117" t="s">
        <v>46</v>
      </c>
      <c r="K1123" s="117" t="s">
        <v>46</v>
      </c>
      <c r="L1123" s="108" t="s">
        <v>46</v>
      </c>
      <c r="M1123" s="108" t="s">
        <v>46</v>
      </c>
      <c r="N1123" s="108" t="s">
        <v>46</v>
      </c>
      <c r="O1123" s="108" t="s">
        <v>46</v>
      </c>
      <c r="P1123" s="108" t="s">
        <v>46</v>
      </c>
      <c r="Q1123" s="108" t="s">
        <v>46</v>
      </c>
      <c r="R1123" s="108" t="s">
        <v>46</v>
      </c>
      <c r="S1123" s="108" t="s">
        <v>46</v>
      </c>
      <c r="T1123" s="108" t="s">
        <v>46</v>
      </c>
      <c r="U1123" s="108" t="s">
        <v>46</v>
      </c>
      <c r="V1123" s="108" t="s">
        <v>46</v>
      </c>
      <c r="W1123" s="108" t="s">
        <v>46</v>
      </c>
      <c r="X1123" s="108" t="s">
        <v>46</v>
      </c>
      <c r="Y1123" s="108" t="s">
        <v>46</v>
      </c>
      <c r="Z1123" s="108" t="s">
        <v>46</v>
      </c>
      <c r="AA1123" s="108">
        <v>100</v>
      </c>
      <c r="AB1123" s="108" t="s">
        <v>46</v>
      </c>
      <c r="AC1123" s="108" t="s">
        <v>46</v>
      </c>
      <c r="AD1123" s="108" t="s">
        <v>46</v>
      </c>
      <c r="AE1123" s="108" t="s">
        <v>46</v>
      </c>
      <c r="AF1123" s="108" t="s">
        <v>46</v>
      </c>
      <c r="AG1123" s="108" t="s">
        <v>46</v>
      </c>
    </row>
    <row r="1124" spans="1:33">
      <c r="A1124" s="108" t="s">
        <v>1097</v>
      </c>
      <c r="B1124" s="108">
        <v>2017</v>
      </c>
      <c r="C1124" s="110" t="s">
        <v>1098</v>
      </c>
      <c r="D1124" s="108" t="s">
        <v>4559</v>
      </c>
      <c r="E1124" s="108" t="s">
        <v>1081</v>
      </c>
      <c r="F1124" s="108"/>
      <c r="G1124" s="117" t="s">
        <v>46</v>
      </c>
      <c r="H1124" s="117" t="s">
        <v>46</v>
      </c>
      <c r="I1124" s="117" t="s">
        <v>46</v>
      </c>
      <c r="J1124" s="117" t="s">
        <v>46</v>
      </c>
      <c r="K1124" s="117" t="s">
        <v>46</v>
      </c>
      <c r="L1124" s="108" t="s">
        <v>46</v>
      </c>
      <c r="M1124" s="108" t="s">
        <v>46</v>
      </c>
      <c r="N1124" s="108" t="s">
        <v>46</v>
      </c>
      <c r="O1124" s="108" t="s">
        <v>46</v>
      </c>
      <c r="P1124" s="108" t="s">
        <v>46</v>
      </c>
      <c r="Q1124" s="108" t="s">
        <v>46</v>
      </c>
      <c r="R1124" s="108" t="s">
        <v>46</v>
      </c>
      <c r="S1124" s="108" t="s">
        <v>46</v>
      </c>
      <c r="T1124" s="108" t="s">
        <v>46</v>
      </c>
      <c r="U1124" s="108" t="s">
        <v>46</v>
      </c>
      <c r="V1124" s="108" t="s">
        <v>46</v>
      </c>
      <c r="W1124" s="108" t="s">
        <v>46</v>
      </c>
      <c r="X1124" s="108" t="s">
        <v>46</v>
      </c>
      <c r="Y1124" s="108" t="s">
        <v>46</v>
      </c>
      <c r="Z1124" s="108" t="s">
        <v>46</v>
      </c>
      <c r="AA1124" s="108">
        <v>85</v>
      </c>
      <c r="AB1124" s="108" t="s">
        <v>46</v>
      </c>
      <c r="AC1124" s="108" t="s">
        <v>46</v>
      </c>
      <c r="AD1124" s="108" t="s">
        <v>46</v>
      </c>
      <c r="AE1124" s="108" t="s">
        <v>46</v>
      </c>
      <c r="AF1124" s="108" t="s">
        <v>46</v>
      </c>
      <c r="AG1124" s="108" t="s">
        <v>46</v>
      </c>
    </row>
    <row r="1125" spans="1:33">
      <c r="A1125" s="108" t="s">
        <v>199</v>
      </c>
      <c r="B1125" s="108">
        <v>2010</v>
      </c>
      <c r="C1125" s="110" t="s">
        <v>200</v>
      </c>
      <c r="D1125" s="108" t="s">
        <v>4559</v>
      </c>
      <c r="E1125" s="108" t="s">
        <v>82</v>
      </c>
      <c r="F1125" s="108"/>
      <c r="G1125" s="117" t="s">
        <v>46</v>
      </c>
      <c r="H1125" s="117" t="s">
        <v>46</v>
      </c>
      <c r="I1125" s="117" t="s">
        <v>46</v>
      </c>
      <c r="J1125" s="117" t="s">
        <v>46</v>
      </c>
      <c r="K1125" s="117" t="s">
        <v>46</v>
      </c>
      <c r="L1125" s="108" t="s">
        <v>46</v>
      </c>
      <c r="M1125" s="108" t="s">
        <v>46</v>
      </c>
      <c r="N1125" s="108" t="s">
        <v>46</v>
      </c>
      <c r="O1125" s="108" t="s">
        <v>46</v>
      </c>
      <c r="P1125" s="108">
        <v>40</v>
      </c>
      <c r="Q1125" s="108" t="s">
        <v>46</v>
      </c>
      <c r="R1125" s="108" t="s">
        <v>46</v>
      </c>
      <c r="S1125" s="108" t="s">
        <v>46</v>
      </c>
      <c r="T1125" s="108" t="s">
        <v>46</v>
      </c>
      <c r="U1125" s="108" t="s">
        <v>46</v>
      </c>
      <c r="V1125" s="108" t="s">
        <v>46</v>
      </c>
      <c r="W1125" s="108" t="s">
        <v>46</v>
      </c>
      <c r="X1125" s="108" t="s">
        <v>46</v>
      </c>
      <c r="Y1125" s="108" t="s">
        <v>46</v>
      </c>
      <c r="Z1125" s="108" t="s">
        <v>46</v>
      </c>
      <c r="AA1125" s="108" t="s">
        <v>46</v>
      </c>
      <c r="AB1125" s="108" t="s">
        <v>46</v>
      </c>
      <c r="AC1125" s="108" t="s">
        <v>46</v>
      </c>
      <c r="AD1125" s="108" t="s">
        <v>46</v>
      </c>
      <c r="AE1125" s="108" t="s">
        <v>46</v>
      </c>
      <c r="AF1125" s="108" t="s">
        <v>46</v>
      </c>
      <c r="AG1125" s="108">
        <v>40</v>
      </c>
    </row>
    <row r="1126" spans="1:33">
      <c r="A1126" s="108" t="s">
        <v>911</v>
      </c>
      <c r="B1126" s="108">
        <v>2012</v>
      </c>
      <c r="C1126" s="110" t="s">
        <v>912</v>
      </c>
      <c r="D1126" s="108" t="s">
        <v>4559</v>
      </c>
      <c r="E1126" s="108" t="s">
        <v>1081</v>
      </c>
      <c r="F1126" s="108"/>
      <c r="G1126" s="117" t="s">
        <v>46</v>
      </c>
      <c r="H1126" s="117" t="s">
        <v>46</v>
      </c>
      <c r="I1126" s="117" t="s">
        <v>46</v>
      </c>
      <c r="J1126" s="117" t="s">
        <v>46</v>
      </c>
      <c r="K1126" s="117" t="s">
        <v>46</v>
      </c>
      <c r="L1126" s="108">
        <v>66</v>
      </c>
      <c r="M1126" s="108" t="s">
        <v>46</v>
      </c>
      <c r="N1126" s="108" t="s">
        <v>46</v>
      </c>
      <c r="O1126" s="108" t="s">
        <v>46</v>
      </c>
      <c r="P1126" s="108" t="s">
        <v>46</v>
      </c>
      <c r="Q1126" s="108" t="s">
        <v>46</v>
      </c>
      <c r="R1126" s="108" t="s">
        <v>46</v>
      </c>
      <c r="S1126" s="108" t="s">
        <v>46</v>
      </c>
      <c r="T1126" s="108" t="s">
        <v>46</v>
      </c>
      <c r="U1126" s="108" t="s">
        <v>46</v>
      </c>
      <c r="V1126" s="108" t="s">
        <v>46</v>
      </c>
      <c r="W1126" s="108" t="s">
        <v>46</v>
      </c>
      <c r="X1126" s="108" t="s">
        <v>46</v>
      </c>
      <c r="Y1126" s="108" t="s">
        <v>46</v>
      </c>
      <c r="Z1126" s="108" t="s">
        <v>46</v>
      </c>
      <c r="AA1126" s="108" t="s">
        <v>46</v>
      </c>
      <c r="AB1126" s="108" t="s">
        <v>46</v>
      </c>
      <c r="AC1126" s="108" t="s">
        <v>46</v>
      </c>
      <c r="AD1126" s="108" t="s">
        <v>46</v>
      </c>
      <c r="AE1126" s="108" t="s">
        <v>46</v>
      </c>
      <c r="AF1126" s="108" t="s">
        <v>46</v>
      </c>
      <c r="AG1126" s="108" t="s">
        <v>46</v>
      </c>
    </row>
    <row r="1127" spans="1:33">
      <c r="A1127" s="108" t="s">
        <v>1099</v>
      </c>
      <c r="B1127" s="108">
        <v>2018</v>
      </c>
      <c r="C1127" s="110" t="s">
        <v>1100</v>
      </c>
      <c r="D1127" s="108" t="s">
        <v>4559</v>
      </c>
      <c r="E1127" s="108" t="s">
        <v>1081</v>
      </c>
      <c r="F1127" s="108"/>
      <c r="G1127" s="117" t="s">
        <v>46</v>
      </c>
      <c r="H1127" s="117" t="s">
        <v>46</v>
      </c>
      <c r="I1127" s="117" t="s">
        <v>46</v>
      </c>
      <c r="J1127" s="117" t="s">
        <v>46</v>
      </c>
      <c r="K1127" s="117" t="s">
        <v>46</v>
      </c>
      <c r="L1127" s="108" t="s">
        <v>46</v>
      </c>
      <c r="M1127" s="108" t="s">
        <v>46</v>
      </c>
      <c r="N1127" s="108" t="s">
        <v>46</v>
      </c>
      <c r="O1127" s="108" t="s">
        <v>46</v>
      </c>
      <c r="P1127" s="108" t="s">
        <v>46</v>
      </c>
      <c r="Q1127" s="108" t="s">
        <v>46</v>
      </c>
      <c r="R1127" s="108" t="s">
        <v>46</v>
      </c>
      <c r="S1127" s="108" t="s">
        <v>46</v>
      </c>
      <c r="T1127" s="108" t="s">
        <v>46</v>
      </c>
      <c r="U1127" s="108" t="s">
        <v>46</v>
      </c>
      <c r="V1127" s="108" t="s">
        <v>46</v>
      </c>
      <c r="W1127" s="108" t="s">
        <v>46</v>
      </c>
      <c r="X1127" s="108" t="s">
        <v>46</v>
      </c>
      <c r="Y1127" s="108" t="s">
        <v>46</v>
      </c>
      <c r="Z1127" s="108" t="s">
        <v>46</v>
      </c>
      <c r="AA1127" s="108">
        <v>80</v>
      </c>
      <c r="AB1127" s="108" t="s">
        <v>46</v>
      </c>
      <c r="AC1127" s="108" t="s">
        <v>46</v>
      </c>
      <c r="AD1127" s="108" t="s">
        <v>46</v>
      </c>
      <c r="AE1127" s="108" t="s">
        <v>46</v>
      </c>
      <c r="AF1127" s="108" t="s">
        <v>46</v>
      </c>
      <c r="AG1127" s="108" t="s">
        <v>46</v>
      </c>
    </row>
    <row r="1128" spans="1:33">
      <c r="A1128" s="108" t="s">
        <v>1101</v>
      </c>
      <c r="B1128" s="108">
        <v>2017</v>
      </c>
      <c r="C1128" s="110" t="s">
        <v>1102</v>
      </c>
      <c r="D1128" s="108" t="s">
        <v>4559</v>
      </c>
      <c r="E1128" s="108" t="s">
        <v>1081</v>
      </c>
      <c r="F1128" s="108"/>
      <c r="G1128" s="117" t="s">
        <v>46</v>
      </c>
      <c r="H1128" s="117" t="s">
        <v>46</v>
      </c>
      <c r="I1128" s="117" t="s">
        <v>46</v>
      </c>
      <c r="J1128" s="117" t="s">
        <v>46</v>
      </c>
      <c r="K1128" s="117" t="s">
        <v>46</v>
      </c>
      <c r="L1128" s="108" t="s">
        <v>46</v>
      </c>
      <c r="M1128" s="108" t="s">
        <v>46</v>
      </c>
      <c r="N1128" s="108" t="s">
        <v>46</v>
      </c>
      <c r="O1128" s="108" t="s">
        <v>46</v>
      </c>
      <c r="P1128" s="108" t="s">
        <v>46</v>
      </c>
      <c r="Q1128" s="108" t="s">
        <v>46</v>
      </c>
      <c r="R1128" s="108" t="s">
        <v>46</v>
      </c>
      <c r="S1128" s="108" t="s">
        <v>46</v>
      </c>
      <c r="T1128" s="108" t="s">
        <v>46</v>
      </c>
      <c r="U1128" s="108" t="s">
        <v>46</v>
      </c>
      <c r="V1128" s="108" t="s">
        <v>46</v>
      </c>
      <c r="W1128" s="108" t="s">
        <v>46</v>
      </c>
      <c r="X1128" s="108" t="s">
        <v>46</v>
      </c>
      <c r="Y1128" s="108" t="s">
        <v>46</v>
      </c>
      <c r="Z1128" s="108" t="s">
        <v>46</v>
      </c>
      <c r="AA1128" s="108" t="s">
        <v>1103</v>
      </c>
      <c r="AB1128" s="108" t="s">
        <v>46</v>
      </c>
      <c r="AC1128" s="108" t="s">
        <v>46</v>
      </c>
      <c r="AD1128" s="108" t="s">
        <v>46</v>
      </c>
      <c r="AE1128" s="108" t="s">
        <v>46</v>
      </c>
      <c r="AF1128" s="108" t="s">
        <v>46</v>
      </c>
      <c r="AG1128" s="108" t="s">
        <v>46</v>
      </c>
    </row>
    <row r="1129" spans="1:33">
      <c r="A1129" s="108" t="s">
        <v>1104</v>
      </c>
      <c r="B1129" s="108">
        <v>2010</v>
      </c>
      <c r="C1129" s="110" t="s">
        <v>1105</v>
      </c>
      <c r="D1129" s="108" t="s">
        <v>4559</v>
      </c>
      <c r="E1129" s="108" t="s">
        <v>82</v>
      </c>
      <c r="F1129" s="108"/>
      <c r="G1129" s="117" t="s">
        <v>46</v>
      </c>
      <c r="H1129" s="117" t="s">
        <v>1106</v>
      </c>
      <c r="I1129" s="117" t="s">
        <v>1107</v>
      </c>
      <c r="J1129" s="117" t="s">
        <v>1108</v>
      </c>
      <c r="K1129" s="117" t="s">
        <v>1109</v>
      </c>
      <c r="L1129" s="108">
        <v>92</v>
      </c>
      <c r="M1129" s="108" t="s">
        <v>46</v>
      </c>
      <c r="N1129" s="108" t="s">
        <v>46</v>
      </c>
      <c r="O1129" s="108" t="s">
        <v>46</v>
      </c>
      <c r="P1129" s="108" t="s">
        <v>46</v>
      </c>
      <c r="Q1129" s="108" t="s">
        <v>46</v>
      </c>
      <c r="R1129" s="108" t="s">
        <v>46</v>
      </c>
      <c r="S1129" s="108" t="s">
        <v>46</v>
      </c>
      <c r="T1129" s="108" t="s">
        <v>46</v>
      </c>
      <c r="U1129" s="108" t="s">
        <v>46</v>
      </c>
      <c r="V1129" s="108" t="s">
        <v>46</v>
      </c>
      <c r="W1129" s="108" t="s">
        <v>46</v>
      </c>
      <c r="X1129" s="108" t="s">
        <v>46</v>
      </c>
      <c r="Y1129" s="108" t="s">
        <v>46</v>
      </c>
      <c r="Z1129" s="108" t="s">
        <v>46</v>
      </c>
      <c r="AA1129" s="108" t="s">
        <v>46</v>
      </c>
      <c r="AB1129" s="108" t="s">
        <v>46</v>
      </c>
      <c r="AC1129" s="108" t="s">
        <v>46</v>
      </c>
      <c r="AD1129" s="108" t="s">
        <v>46</v>
      </c>
      <c r="AE1129" s="108" t="s">
        <v>46</v>
      </c>
      <c r="AF1129" s="108" t="s">
        <v>46</v>
      </c>
      <c r="AG1129" s="108" t="s">
        <v>46</v>
      </c>
    </row>
    <row r="1130" spans="1:33">
      <c r="A1130" s="108" t="s">
        <v>1110</v>
      </c>
      <c r="B1130" s="108">
        <v>2014</v>
      </c>
      <c r="C1130" s="108" t="s">
        <v>1111</v>
      </c>
      <c r="D1130" s="108" t="s">
        <v>4559</v>
      </c>
      <c r="E1130" s="108" t="s">
        <v>82</v>
      </c>
      <c r="F1130" s="108"/>
      <c r="G1130" s="117" t="s">
        <v>46</v>
      </c>
      <c r="H1130" s="117" t="s">
        <v>46</v>
      </c>
      <c r="I1130" s="117" t="s">
        <v>1112</v>
      </c>
      <c r="J1130" s="117" t="s">
        <v>1113</v>
      </c>
      <c r="K1130" s="118">
        <v>3430226</v>
      </c>
      <c r="L1130" s="108" t="s">
        <v>46</v>
      </c>
      <c r="M1130" s="108" t="s">
        <v>46</v>
      </c>
      <c r="N1130" s="108" t="s">
        <v>46</v>
      </c>
      <c r="O1130" s="108" t="s">
        <v>46</v>
      </c>
      <c r="P1130" s="108" t="s">
        <v>46</v>
      </c>
      <c r="Q1130" s="108" t="s">
        <v>46</v>
      </c>
      <c r="R1130" s="108" t="s">
        <v>46</v>
      </c>
      <c r="S1130" s="108" t="s">
        <v>46</v>
      </c>
      <c r="T1130" s="108" t="s">
        <v>46</v>
      </c>
      <c r="U1130" s="108" t="s">
        <v>46</v>
      </c>
      <c r="V1130" s="108" t="s">
        <v>46</v>
      </c>
      <c r="W1130" s="108" t="s">
        <v>46</v>
      </c>
      <c r="X1130" s="108" t="s">
        <v>46</v>
      </c>
      <c r="Y1130" s="108" t="s">
        <v>46</v>
      </c>
      <c r="Z1130" s="108" t="s">
        <v>46</v>
      </c>
      <c r="AA1130" s="108" t="s">
        <v>46</v>
      </c>
      <c r="AB1130" s="108" t="s">
        <v>46</v>
      </c>
      <c r="AC1130" s="108" t="s">
        <v>46</v>
      </c>
      <c r="AD1130" s="108" t="s">
        <v>46</v>
      </c>
      <c r="AE1130" s="108" t="s">
        <v>46</v>
      </c>
      <c r="AF1130" s="108" t="s">
        <v>46</v>
      </c>
      <c r="AG1130" s="108" t="s">
        <v>46</v>
      </c>
    </row>
    <row r="1131" spans="1:33">
      <c r="A1131" s="108" t="s">
        <v>1110</v>
      </c>
      <c r="B1131" s="108">
        <v>2014</v>
      </c>
      <c r="C1131" s="108" t="s">
        <v>1111</v>
      </c>
      <c r="D1131" s="108" t="s">
        <v>4559</v>
      </c>
      <c r="E1131" s="108" t="s">
        <v>82</v>
      </c>
      <c r="F1131" s="108"/>
      <c r="G1131" s="117" t="s">
        <v>46</v>
      </c>
      <c r="H1131" s="117" t="s">
        <v>46</v>
      </c>
      <c r="I1131" s="117" t="s">
        <v>1114</v>
      </c>
      <c r="J1131" s="117" t="s">
        <v>1115</v>
      </c>
      <c r="K1131" s="118">
        <v>490411</v>
      </c>
      <c r="L1131" s="108" t="s">
        <v>46</v>
      </c>
      <c r="M1131" s="108" t="s">
        <v>46</v>
      </c>
      <c r="N1131" s="108" t="s">
        <v>46</v>
      </c>
      <c r="O1131" s="108" t="s">
        <v>46</v>
      </c>
      <c r="P1131" s="108" t="s">
        <v>46</v>
      </c>
      <c r="Q1131" s="108" t="s">
        <v>46</v>
      </c>
      <c r="R1131" s="108" t="s">
        <v>46</v>
      </c>
      <c r="S1131" s="108" t="s">
        <v>46</v>
      </c>
      <c r="T1131" s="108" t="s">
        <v>46</v>
      </c>
      <c r="U1131" s="108" t="s">
        <v>46</v>
      </c>
      <c r="V1131" s="108" t="s">
        <v>46</v>
      </c>
      <c r="W1131" s="108" t="s">
        <v>46</v>
      </c>
      <c r="X1131" s="108" t="s">
        <v>46</v>
      </c>
      <c r="Y1131" s="108" t="s">
        <v>46</v>
      </c>
      <c r="Z1131" s="108" t="s">
        <v>46</v>
      </c>
      <c r="AA1131" s="108" t="s">
        <v>46</v>
      </c>
      <c r="AB1131" s="108" t="s">
        <v>46</v>
      </c>
      <c r="AC1131" s="108" t="s">
        <v>46</v>
      </c>
      <c r="AD1131" s="108" t="s">
        <v>46</v>
      </c>
      <c r="AE1131" s="108" t="s">
        <v>46</v>
      </c>
      <c r="AF1131" s="108" t="s">
        <v>46</v>
      </c>
      <c r="AG1131" s="108" t="s">
        <v>46</v>
      </c>
    </row>
    <row r="1132" spans="1:33">
      <c r="A1132" s="108" t="s">
        <v>1110</v>
      </c>
      <c r="B1132" s="108">
        <v>2014</v>
      </c>
      <c r="C1132" s="108" t="s">
        <v>1111</v>
      </c>
      <c r="D1132" s="108" t="s">
        <v>4559</v>
      </c>
      <c r="E1132" s="108" t="s">
        <v>82</v>
      </c>
      <c r="F1132" s="108"/>
      <c r="G1132" s="117" t="s">
        <v>46</v>
      </c>
      <c r="H1132" s="117" t="s">
        <v>46</v>
      </c>
      <c r="I1132" s="117" t="s">
        <v>1116</v>
      </c>
      <c r="J1132" s="117" t="s">
        <v>1117</v>
      </c>
      <c r="K1132" s="118">
        <v>4037198</v>
      </c>
      <c r="L1132" s="108" t="s">
        <v>46</v>
      </c>
      <c r="M1132" s="108" t="s">
        <v>46</v>
      </c>
      <c r="N1132" s="108" t="s">
        <v>46</v>
      </c>
      <c r="O1132" s="108" t="s">
        <v>46</v>
      </c>
      <c r="P1132" s="108" t="s">
        <v>46</v>
      </c>
      <c r="Q1132" s="108" t="s">
        <v>46</v>
      </c>
      <c r="R1132" s="108" t="s">
        <v>46</v>
      </c>
      <c r="S1132" s="108" t="s">
        <v>46</v>
      </c>
      <c r="T1132" s="108" t="s">
        <v>46</v>
      </c>
      <c r="U1132" s="108" t="s">
        <v>46</v>
      </c>
      <c r="V1132" s="108" t="s">
        <v>46</v>
      </c>
      <c r="W1132" s="108" t="s">
        <v>46</v>
      </c>
      <c r="X1132" s="108" t="s">
        <v>46</v>
      </c>
      <c r="Y1132" s="108" t="s">
        <v>46</v>
      </c>
      <c r="Z1132" s="108" t="s">
        <v>46</v>
      </c>
      <c r="AA1132" s="108" t="s">
        <v>46</v>
      </c>
      <c r="AB1132" s="108" t="s">
        <v>46</v>
      </c>
      <c r="AC1132" s="108" t="s">
        <v>46</v>
      </c>
      <c r="AD1132" s="108" t="s">
        <v>46</v>
      </c>
      <c r="AE1132" s="108" t="s">
        <v>46</v>
      </c>
      <c r="AF1132" s="108" t="s">
        <v>46</v>
      </c>
      <c r="AG1132" s="108" t="s">
        <v>46</v>
      </c>
    </row>
    <row r="1133" spans="1:33">
      <c r="A1133" s="108" t="s">
        <v>1110</v>
      </c>
      <c r="B1133" s="108">
        <v>2014</v>
      </c>
      <c r="C1133" s="108" t="s">
        <v>1111</v>
      </c>
      <c r="D1133" s="108" t="s">
        <v>4559</v>
      </c>
      <c r="E1133" s="108" t="s">
        <v>82</v>
      </c>
      <c r="F1133" s="108"/>
      <c r="G1133" s="117" t="s">
        <v>46</v>
      </c>
      <c r="H1133" s="117" t="s">
        <v>46</v>
      </c>
      <c r="I1133" s="117" t="s">
        <v>1118</v>
      </c>
      <c r="J1133" s="117" t="s">
        <v>1119</v>
      </c>
      <c r="K1133" s="118">
        <v>418198</v>
      </c>
      <c r="L1133" s="108" t="s">
        <v>46</v>
      </c>
      <c r="M1133" s="108" t="s">
        <v>46</v>
      </c>
      <c r="N1133" s="108" t="s">
        <v>46</v>
      </c>
      <c r="O1133" s="108" t="s">
        <v>46</v>
      </c>
      <c r="P1133" s="108" t="s">
        <v>46</v>
      </c>
      <c r="Q1133" s="108" t="s">
        <v>46</v>
      </c>
      <c r="R1133" s="108" t="s">
        <v>46</v>
      </c>
      <c r="S1133" s="108" t="s">
        <v>46</v>
      </c>
      <c r="T1133" s="108" t="s">
        <v>46</v>
      </c>
      <c r="U1133" s="108" t="s">
        <v>46</v>
      </c>
      <c r="V1133" s="108" t="s">
        <v>46</v>
      </c>
      <c r="W1133" s="108" t="s">
        <v>46</v>
      </c>
      <c r="X1133" s="108" t="s">
        <v>46</v>
      </c>
      <c r="Y1133" s="108" t="s">
        <v>46</v>
      </c>
      <c r="Z1133" s="108" t="s">
        <v>46</v>
      </c>
      <c r="AA1133" s="108" t="s">
        <v>46</v>
      </c>
      <c r="AB1133" s="108" t="s">
        <v>46</v>
      </c>
      <c r="AC1133" s="108" t="s">
        <v>46</v>
      </c>
      <c r="AD1133" s="108" t="s">
        <v>46</v>
      </c>
      <c r="AE1133" s="108" t="s">
        <v>46</v>
      </c>
      <c r="AF1133" s="108" t="s">
        <v>46</v>
      </c>
      <c r="AG1133" s="108" t="s">
        <v>46</v>
      </c>
    </row>
    <row r="1134" spans="1:33">
      <c r="A1134" s="108" t="s">
        <v>1110</v>
      </c>
      <c r="B1134" s="108">
        <v>2014</v>
      </c>
      <c r="C1134" s="108" t="s">
        <v>1111</v>
      </c>
      <c r="D1134" s="108" t="s">
        <v>4559</v>
      </c>
      <c r="E1134" s="108" t="s">
        <v>82</v>
      </c>
      <c r="F1134" s="108"/>
      <c r="G1134" s="117" t="s">
        <v>46</v>
      </c>
      <c r="H1134" s="117" t="s">
        <v>46</v>
      </c>
      <c r="I1134" s="117" t="s">
        <v>1120</v>
      </c>
      <c r="J1134" s="117" t="s">
        <v>1121</v>
      </c>
      <c r="K1134" s="118">
        <v>4575342</v>
      </c>
      <c r="L1134" s="108" t="s">
        <v>46</v>
      </c>
      <c r="M1134" s="108" t="s">
        <v>46</v>
      </c>
      <c r="N1134" s="108" t="s">
        <v>46</v>
      </c>
      <c r="O1134" s="108" t="s">
        <v>46</v>
      </c>
      <c r="P1134" s="108" t="s">
        <v>46</v>
      </c>
      <c r="Q1134" s="108" t="s">
        <v>46</v>
      </c>
      <c r="R1134" s="108" t="s">
        <v>46</v>
      </c>
      <c r="S1134" s="108" t="s">
        <v>46</v>
      </c>
      <c r="T1134" s="108" t="s">
        <v>46</v>
      </c>
      <c r="U1134" s="108" t="s">
        <v>46</v>
      </c>
      <c r="V1134" s="108" t="s">
        <v>46</v>
      </c>
      <c r="W1134" s="108" t="s">
        <v>46</v>
      </c>
      <c r="X1134" s="108" t="s">
        <v>46</v>
      </c>
      <c r="Y1134" s="108" t="s">
        <v>46</v>
      </c>
      <c r="Z1134" s="108" t="s">
        <v>46</v>
      </c>
      <c r="AA1134" s="108" t="s">
        <v>46</v>
      </c>
      <c r="AB1134" s="108" t="s">
        <v>46</v>
      </c>
      <c r="AC1134" s="108" t="s">
        <v>46</v>
      </c>
      <c r="AD1134" s="108" t="s">
        <v>46</v>
      </c>
      <c r="AE1134" s="108" t="s">
        <v>46</v>
      </c>
      <c r="AF1134" s="108" t="s">
        <v>46</v>
      </c>
      <c r="AG1134" s="108" t="s">
        <v>46</v>
      </c>
    </row>
    <row r="1135" spans="1:33">
      <c r="A1135" s="108" t="s">
        <v>1110</v>
      </c>
      <c r="B1135" s="108">
        <v>2014</v>
      </c>
      <c r="C1135" s="108" t="s">
        <v>1111</v>
      </c>
      <c r="D1135" s="108" t="s">
        <v>4559</v>
      </c>
      <c r="E1135" s="108" t="s">
        <v>82</v>
      </c>
      <c r="F1135" s="108"/>
      <c r="G1135" s="117" t="s">
        <v>46</v>
      </c>
      <c r="H1135" s="117" t="s">
        <v>46</v>
      </c>
      <c r="I1135" s="117" t="s">
        <v>1122</v>
      </c>
      <c r="J1135" s="117" t="s">
        <v>1123</v>
      </c>
      <c r="K1135" s="118">
        <v>6899432</v>
      </c>
      <c r="L1135" s="108" t="s">
        <v>46</v>
      </c>
      <c r="M1135" s="108" t="s">
        <v>46</v>
      </c>
      <c r="N1135" s="108" t="s">
        <v>46</v>
      </c>
      <c r="O1135" s="108" t="s">
        <v>46</v>
      </c>
      <c r="P1135" s="108" t="s">
        <v>46</v>
      </c>
      <c r="Q1135" s="108" t="s">
        <v>46</v>
      </c>
      <c r="R1135" s="108" t="s">
        <v>46</v>
      </c>
      <c r="S1135" s="108" t="s">
        <v>46</v>
      </c>
      <c r="T1135" s="108" t="s">
        <v>46</v>
      </c>
      <c r="U1135" s="108" t="s">
        <v>46</v>
      </c>
      <c r="V1135" s="108" t="s">
        <v>46</v>
      </c>
      <c r="W1135" s="108" t="s">
        <v>46</v>
      </c>
      <c r="X1135" s="108" t="s">
        <v>46</v>
      </c>
      <c r="Y1135" s="108" t="s">
        <v>46</v>
      </c>
      <c r="Z1135" s="108" t="s">
        <v>46</v>
      </c>
      <c r="AA1135" s="108" t="s">
        <v>46</v>
      </c>
      <c r="AB1135" s="108" t="s">
        <v>46</v>
      </c>
      <c r="AC1135" s="108" t="s">
        <v>46</v>
      </c>
      <c r="AD1135" s="108" t="s">
        <v>46</v>
      </c>
      <c r="AE1135" s="108" t="s">
        <v>46</v>
      </c>
      <c r="AF1135" s="108" t="s">
        <v>46</v>
      </c>
      <c r="AG1135" s="108" t="s">
        <v>46</v>
      </c>
    </row>
    <row r="1136" spans="1:33">
      <c r="A1136" s="108" t="s">
        <v>1110</v>
      </c>
      <c r="B1136" s="108">
        <v>2014</v>
      </c>
      <c r="C1136" s="108" t="s">
        <v>1111</v>
      </c>
      <c r="D1136" s="108" t="s">
        <v>4559</v>
      </c>
      <c r="E1136" s="108" t="s">
        <v>82</v>
      </c>
      <c r="F1136" s="108"/>
      <c r="G1136" s="117" t="s">
        <v>46</v>
      </c>
      <c r="H1136" s="117" t="s">
        <v>46</v>
      </c>
      <c r="I1136" s="117" t="s">
        <v>1124</v>
      </c>
      <c r="J1136" s="118">
        <v>1841096</v>
      </c>
      <c r="K1136" s="118">
        <v>1841096</v>
      </c>
      <c r="L1136" s="108" t="s">
        <v>46</v>
      </c>
      <c r="M1136" s="108" t="s">
        <v>46</v>
      </c>
      <c r="N1136" s="108" t="s">
        <v>46</v>
      </c>
      <c r="O1136" s="108" t="s">
        <v>46</v>
      </c>
      <c r="P1136" s="108" t="s">
        <v>46</v>
      </c>
      <c r="Q1136" s="108" t="s">
        <v>46</v>
      </c>
      <c r="R1136" s="108" t="s">
        <v>46</v>
      </c>
      <c r="S1136" s="108" t="s">
        <v>46</v>
      </c>
      <c r="T1136" s="108" t="s">
        <v>46</v>
      </c>
      <c r="U1136" s="108" t="s">
        <v>46</v>
      </c>
      <c r="V1136" s="108" t="s">
        <v>46</v>
      </c>
      <c r="W1136" s="108" t="s">
        <v>46</v>
      </c>
      <c r="X1136" s="108" t="s">
        <v>46</v>
      </c>
      <c r="Y1136" s="108" t="s">
        <v>46</v>
      </c>
      <c r="Z1136" s="108" t="s">
        <v>46</v>
      </c>
      <c r="AA1136" s="108" t="s">
        <v>46</v>
      </c>
      <c r="AB1136" s="108" t="s">
        <v>46</v>
      </c>
      <c r="AC1136" s="108" t="s">
        <v>46</v>
      </c>
      <c r="AD1136" s="108" t="s">
        <v>46</v>
      </c>
      <c r="AE1136" s="108" t="s">
        <v>46</v>
      </c>
      <c r="AF1136" s="108" t="s">
        <v>46</v>
      </c>
      <c r="AG1136" s="108" t="s">
        <v>46</v>
      </c>
    </row>
    <row r="1137" spans="1:42">
      <c r="A1137" s="108" t="s">
        <v>1110</v>
      </c>
      <c r="B1137" s="108">
        <v>2014</v>
      </c>
      <c r="C1137" s="108" t="s">
        <v>1111</v>
      </c>
      <c r="D1137" s="108" t="s">
        <v>4559</v>
      </c>
      <c r="E1137" s="108" t="s">
        <v>82</v>
      </c>
      <c r="F1137" s="108"/>
      <c r="G1137" s="117" t="s">
        <v>46</v>
      </c>
      <c r="H1137" s="117" t="s">
        <v>46</v>
      </c>
      <c r="I1137" s="117" t="s">
        <v>1125</v>
      </c>
      <c r="J1137" s="117" t="s">
        <v>1126</v>
      </c>
      <c r="K1137" s="118">
        <v>8185767</v>
      </c>
      <c r="L1137" s="108" t="s">
        <v>46</v>
      </c>
      <c r="M1137" s="108" t="s">
        <v>46</v>
      </c>
      <c r="N1137" s="108" t="s">
        <v>46</v>
      </c>
      <c r="O1137" s="108" t="s">
        <v>46</v>
      </c>
      <c r="P1137" s="108" t="s">
        <v>46</v>
      </c>
      <c r="Q1137" s="108" t="s">
        <v>46</v>
      </c>
      <c r="R1137" s="108" t="s">
        <v>46</v>
      </c>
      <c r="S1137" s="108" t="s">
        <v>46</v>
      </c>
      <c r="T1137" s="108" t="s">
        <v>46</v>
      </c>
      <c r="U1137" s="108" t="s">
        <v>46</v>
      </c>
      <c r="V1137" s="108" t="s">
        <v>46</v>
      </c>
      <c r="W1137" s="108" t="s">
        <v>46</v>
      </c>
      <c r="X1137" s="108" t="s">
        <v>46</v>
      </c>
      <c r="Y1137" s="108" t="s">
        <v>46</v>
      </c>
      <c r="Z1137" s="108" t="s">
        <v>46</v>
      </c>
      <c r="AA1137" s="108" t="s">
        <v>46</v>
      </c>
      <c r="AB1137" s="108" t="s">
        <v>46</v>
      </c>
      <c r="AC1137" s="108" t="s">
        <v>46</v>
      </c>
      <c r="AD1137" s="108" t="s">
        <v>46</v>
      </c>
      <c r="AE1137" s="108" t="s">
        <v>46</v>
      </c>
      <c r="AF1137" s="108" t="s">
        <v>46</v>
      </c>
      <c r="AG1137" s="108" t="s">
        <v>46</v>
      </c>
    </row>
    <row r="1138" spans="1:42">
      <c r="A1138" s="108" t="s">
        <v>1085</v>
      </c>
      <c r="B1138" s="108">
        <v>2012</v>
      </c>
      <c r="C1138" s="110" t="s">
        <v>1127</v>
      </c>
      <c r="D1138" s="108" t="s">
        <v>4559</v>
      </c>
      <c r="E1138" s="108" t="s">
        <v>1081</v>
      </c>
      <c r="F1138" s="108"/>
      <c r="G1138" s="117" t="s">
        <v>46</v>
      </c>
      <c r="H1138" s="117" t="s">
        <v>46</v>
      </c>
      <c r="I1138" s="117" t="s">
        <v>46</v>
      </c>
      <c r="J1138" s="117" t="s">
        <v>46</v>
      </c>
      <c r="K1138" s="117" t="s">
        <v>46</v>
      </c>
      <c r="L1138" s="108">
        <v>81</v>
      </c>
      <c r="M1138" s="108" t="s">
        <v>46</v>
      </c>
      <c r="N1138" s="108" t="s">
        <v>46</v>
      </c>
      <c r="O1138" s="108" t="s">
        <v>46</v>
      </c>
      <c r="P1138" s="108" t="s">
        <v>46</v>
      </c>
      <c r="Q1138" s="108" t="s">
        <v>46</v>
      </c>
      <c r="R1138" s="108" t="s">
        <v>46</v>
      </c>
      <c r="S1138" s="108" t="s">
        <v>46</v>
      </c>
      <c r="T1138" s="108" t="s">
        <v>46</v>
      </c>
      <c r="U1138" s="108" t="s">
        <v>46</v>
      </c>
      <c r="V1138" s="108" t="s">
        <v>46</v>
      </c>
      <c r="W1138" s="108" t="s">
        <v>46</v>
      </c>
      <c r="X1138" s="108" t="s">
        <v>46</v>
      </c>
      <c r="Y1138" s="108" t="s">
        <v>46</v>
      </c>
      <c r="Z1138" s="108" t="s">
        <v>46</v>
      </c>
      <c r="AA1138" s="108" t="s">
        <v>46</v>
      </c>
      <c r="AB1138" s="108" t="s">
        <v>46</v>
      </c>
      <c r="AC1138" s="108" t="s">
        <v>46</v>
      </c>
      <c r="AD1138" s="108" t="s">
        <v>46</v>
      </c>
      <c r="AE1138" s="108" t="s">
        <v>46</v>
      </c>
      <c r="AF1138" s="108" t="s">
        <v>46</v>
      </c>
      <c r="AG1138" s="108" t="s">
        <v>46</v>
      </c>
    </row>
    <row r="1139" spans="1:42">
      <c r="A1139" s="108" t="s">
        <v>1128</v>
      </c>
      <c r="B1139" s="108">
        <v>2015</v>
      </c>
      <c r="C1139" s="110" t="s">
        <v>1129</v>
      </c>
      <c r="D1139" s="108" t="s">
        <v>4559</v>
      </c>
      <c r="E1139" s="108" t="s">
        <v>1081</v>
      </c>
      <c r="F1139" s="108"/>
      <c r="G1139" s="117" t="s">
        <v>46</v>
      </c>
      <c r="H1139" s="117" t="s">
        <v>46</v>
      </c>
      <c r="I1139" s="117" t="s">
        <v>46</v>
      </c>
      <c r="J1139" s="117" t="s">
        <v>46</v>
      </c>
      <c r="K1139" s="117">
        <v>90</v>
      </c>
      <c r="L1139" s="108">
        <v>18</v>
      </c>
      <c r="M1139" s="108" t="s">
        <v>46</v>
      </c>
      <c r="N1139" s="108" t="s">
        <v>46</v>
      </c>
      <c r="O1139" s="108" t="s">
        <v>46</v>
      </c>
      <c r="P1139" s="108" t="s">
        <v>46</v>
      </c>
      <c r="Q1139" s="108" t="s">
        <v>46</v>
      </c>
      <c r="R1139" s="108" t="s">
        <v>46</v>
      </c>
      <c r="S1139" s="108" t="s">
        <v>46</v>
      </c>
      <c r="T1139" s="108" t="s">
        <v>46</v>
      </c>
      <c r="U1139" s="108" t="s">
        <v>46</v>
      </c>
      <c r="V1139" s="108" t="s">
        <v>46</v>
      </c>
      <c r="W1139" s="108" t="s">
        <v>46</v>
      </c>
      <c r="X1139" s="108" t="s">
        <v>46</v>
      </c>
      <c r="Y1139" s="108" t="s">
        <v>46</v>
      </c>
      <c r="Z1139" s="108" t="s">
        <v>46</v>
      </c>
      <c r="AA1139" s="108" t="s">
        <v>46</v>
      </c>
      <c r="AB1139" s="108" t="s">
        <v>46</v>
      </c>
      <c r="AC1139" s="108" t="s">
        <v>46</v>
      </c>
      <c r="AD1139" s="108" t="s">
        <v>46</v>
      </c>
      <c r="AE1139" s="108" t="s">
        <v>46</v>
      </c>
      <c r="AF1139" s="108" t="s">
        <v>46</v>
      </c>
      <c r="AG1139" s="108" t="s">
        <v>46</v>
      </c>
    </row>
    <row r="1140" spans="1:42">
      <c r="A1140" s="108" t="s">
        <v>1130</v>
      </c>
      <c r="B1140" s="108">
        <v>2018</v>
      </c>
      <c r="C1140" s="110" t="s">
        <v>1131</v>
      </c>
      <c r="D1140" s="108" t="s">
        <v>4559</v>
      </c>
      <c r="E1140" s="108" t="s">
        <v>82</v>
      </c>
      <c r="F1140" s="108"/>
      <c r="G1140" s="117" t="s">
        <v>46</v>
      </c>
      <c r="H1140" s="117" t="s">
        <v>46</v>
      </c>
      <c r="I1140" s="117" t="s">
        <v>1132</v>
      </c>
      <c r="J1140" s="117" t="s">
        <v>1133</v>
      </c>
      <c r="K1140" s="117">
        <v>351</v>
      </c>
      <c r="L1140" s="108" t="s">
        <v>46</v>
      </c>
      <c r="M1140" s="108" t="s">
        <v>46</v>
      </c>
      <c r="N1140" s="108" t="s">
        <v>46</v>
      </c>
      <c r="O1140" s="108" t="s">
        <v>46</v>
      </c>
      <c r="P1140" s="108" t="s">
        <v>46</v>
      </c>
      <c r="Q1140" s="108" t="s">
        <v>46</v>
      </c>
      <c r="R1140" s="108" t="s">
        <v>46</v>
      </c>
      <c r="S1140" s="108" t="s">
        <v>46</v>
      </c>
      <c r="T1140" s="108" t="s">
        <v>46</v>
      </c>
      <c r="U1140" s="108" t="s">
        <v>46</v>
      </c>
      <c r="V1140" s="108" t="s">
        <v>46</v>
      </c>
      <c r="W1140" s="108" t="s">
        <v>46</v>
      </c>
      <c r="X1140" s="108" t="s">
        <v>46</v>
      </c>
      <c r="Y1140" s="108" t="s">
        <v>46</v>
      </c>
      <c r="Z1140" s="108" t="s">
        <v>46</v>
      </c>
      <c r="AA1140" s="108" t="s">
        <v>46</v>
      </c>
      <c r="AB1140" s="108" t="s">
        <v>46</v>
      </c>
      <c r="AC1140" s="108" t="s">
        <v>46</v>
      </c>
      <c r="AD1140" s="108" t="s">
        <v>46</v>
      </c>
      <c r="AE1140" s="108" t="s">
        <v>46</v>
      </c>
      <c r="AF1140" s="108" t="s">
        <v>46</v>
      </c>
      <c r="AG1140" s="108" t="s">
        <v>46</v>
      </c>
    </row>
    <row r="1141" spans="1:42">
      <c r="A1141" s="108" t="s">
        <v>1130</v>
      </c>
      <c r="B1141" s="108">
        <v>2018</v>
      </c>
      <c r="C1141" s="110" t="s">
        <v>1131</v>
      </c>
      <c r="D1141" s="108" t="s">
        <v>4559</v>
      </c>
      <c r="E1141" s="108" t="s">
        <v>82</v>
      </c>
      <c r="F1141" s="108"/>
      <c r="G1141" s="117" t="s">
        <v>46</v>
      </c>
      <c r="H1141" s="117" t="s">
        <v>46</v>
      </c>
      <c r="I1141" s="117" t="s">
        <v>1134</v>
      </c>
      <c r="J1141" s="117" t="s">
        <v>1135</v>
      </c>
      <c r="K1141" s="117">
        <v>333</v>
      </c>
      <c r="L1141" s="108" t="s">
        <v>46</v>
      </c>
      <c r="M1141" s="108" t="s">
        <v>46</v>
      </c>
      <c r="N1141" s="108" t="s">
        <v>46</v>
      </c>
      <c r="O1141" s="108" t="s">
        <v>46</v>
      </c>
      <c r="P1141" s="108" t="s">
        <v>46</v>
      </c>
      <c r="Q1141" s="108" t="s">
        <v>46</v>
      </c>
      <c r="R1141" s="108" t="s">
        <v>46</v>
      </c>
      <c r="S1141" s="108" t="s">
        <v>46</v>
      </c>
      <c r="T1141" s="108" t="s">
        <v>46</v>
      </c>
      <c r="U1141" s="108" t="s">
        <v>46</v>
      </c>
      <c r="V1141" s="108" t="s">
        <v>46</v>
      </c>
      <c r="W1141" s="108" t="s">
        <v>46</v>
      </c>
      <c r="X1141" s="108" t="s">
        <v>46</v>
      </c>
      <c r="Y1141" s="108" t="s">
        <v>46</v>
      </c>
      <c r="Z1141" s="108" t="s">
        <v>46</v>
      </c>
      <c r="AA1141" s="108" t="s">
        <v>46</v>
      </c>
      <c r="AB1141" s="108" t="s">
        <v>46</v>
      </c>
      <c r="AC1141" s="108" t="s">
        <v>46</v>
      </c>
      <c r="AD1141" s="108" t="s">
        <v>46</v>
      </c>
      <c r="AE1141" s="108" t="s">
        <v>46</v>
      </c>
      <c r="AF1141" s="108" t="s">
        <v>46</v>
      </c>
      <c r="AG1141" s="108" t="s">
        <v>46</v>
      </c>
    </row>
    <row r="1142" spans="1:42">
      <c r="A1142" s="109" t="s">
        <v>396</v>
      </c>
      <c r="B1142" s="109">
        <v>2020</v>
      </c>
      <c r="C1142" s="109" t="s">
        <v>397</v>
      </c>
      <c r="D1142" s="108" t="s">
        <v>4559</v>
      </c>
      <c r="E1142" s="109" t="s">
        <v>398</v>
      </c>
      <c r="G1142" s="117" t="s">
        <v>46</v>
      </c>
      <c r="H1142" s="117" t="s">
        <v>46</v>
      </c>
      <c r="I1142" s="117" t="s">
        <v>46</v>
      </c>
      <c r="J1142" s="117" t="s">
        <v>46</v>
      </c>
      <c r="K1142" s="117" t="s">
        <v>46</v>
      </c>
      <c r="L1142" s="108" t="s">
        <v>46</v>
      </c>
      <c r="M1142" s="108" t="s">
        <v>46</v>
      </c>
      <c r="N1142" s="108" t="s">
        <v>46</v>
      </c>
      <c r="O1142" s="108" t="s">
        <v>46</v>
      </c>
      <c r="P1142" s="108" t="s">
        <v>46</v>
      </c>
      <c r="Q1142" s="108" t="s">
        <v>46</v>
      </c>
      <c r="R1142" s="108" t="s">
        <v>46</v>
      </c>
      <c r="S1142" s="108" t="s">
        <v>46</v>
      </c>
      <c r="T1142" s="108" t="s">
        <v>46</v>
      </c>
      <c r="U1142" s="108" t="s">
        <v>46</v>
      </c>
      <c r="V1142" s="109">
        <v>45</v>
      </c>
      <c r="W1142" s="108" t="s">
        <v>46</v>
      </c>
      <c r="X1142" s="108" t="s">
        <v>46</v>
      </c>
      <c r="Y1142" s="108" t="s">
        <v>46</v>
      </c>
      <c r="Z1142" s="108" t="s">
        <v>46</v>
      </c>
      <c r="AA1142" s="108" t="s">
        <v>46</v>
      </c>
      <c r="AB1142" s="108" t="s">
        <v>46</v>
      </c>
      <c r="AC1142" s="108" t="s">
        <v>46</v>
      </c>
      <c r="AD1142" s="108" t="s">
        <v>46</v>
      </c>
      <c r="AE1142" s="108" t="s">
        <v>46</v>
      </c>
      <c r="AF1142" s="108" t="s">
        <v>46</v>
      </c>
      <c r="AG1142" s="108" t="s">
        <v>46</v>
      </c>
    </row>
    <row r="1143" spans="1:42">
      <c r="A1143" s="108" t="s">
        <v>1136</v>
      </c>
      <c r="B1143" s="108">
        <v>2013</v>
      </c>
      <c r="C1143" s="110" t="s">
        <v>1137</v>
      </c>
      <c r="D1143" s="108" t="s">
        <v>4559</v>
      </c>
      <c r="E1143" s="108" t="s">
        <v>82</v>
      </c>
      <c r="F1143" s="108"/>
      <c r="G1143" s="117" t="s">
        <v>46</v>
      </c>
      <c r="H1143" s="117" t="s">
        <v>46</v>
      </c>
      <c r="I1143" s="117" t="s">
        <v>1138</v>
      </c>
      <c r="J1143" s="117" t="s">
        <v>1139</v>
      </c>
      <c r="K1143" s="117" t="s">
        <v>1139</v>
      </c>
      <c r="L1143" s="108" t="s">
        <v>46</v>
      </c>
      <c r="M1143" s="108" t="s">
        <v>46</v>
      </c>
      <c r="N1143" s="108" t="s">
        <v>46</v>
      </c>
      <c r="O1143" s="108" t="s">
        <v>46</v>
      </c>
      <c r="P1143" s="108" t="s">
        <v>46</v>
      </c>
      <c r="Q1143" s="108" t="s">
        <v>46</v>
      </c>
      <c r="R1143" s="108" t="s">
        <v>46</v>
      </c>
      <c r="S1143" s="108" t="s">
        <v>46</v>
      </c>
      <c r="T1143" s="108" t="s">
        <v>46</v>
      </c>
      <c r="U1143" s="108" t="s">
        <v>46</v>
      </c>
      <c r="V1143" s="108" t="s">
        <v>46</v>
      </c>
      <c r="W1143" s="108" t="s">
        <v>46</v>
      </c>
      <c r="X1143" s="108" t="s">
        <v>46</v>
      </c>
      <c r="Y1143" s="108" t="s">
        <v>46</v>
      </c>
      <c r="Z1143" s="108" t="s">
        <v>46</v>
      </c>
      <c r="AA1143" s="108" t="s">
        <v>46</v>
      </c>
      <c r="AB1143" s="108" t="s">
        <v>46</v>
      </c>
      <c r="AC1143" s="108" t="s">
        <v>46</v>
      </c>
      <c r="AD1143" s="108" t="s">
        <v>46</v>
      </c>
      <c r="AE1143" s="108" t="s">
        <v>46</v>
      </c>
      <c r="AF1143" s="108" t="s">
        <v>46</v>
      </c>
      <c r="AG1143" s="108" t="s">
        <v>46</v>
      </c>
    </row>
    <row r="1144" spans="1:42">
      <c r="A1144" s="108" t="s">
        <v>1136</v>
      </c>
      <c r="B1144" s="108">
        <v>2013</v>
      </c>
      <c r="C1144" s="110" t="s">
        <v>1137</v>
      </c>
      <c r="D1144" s="108" t="s">
        <v>4559</v>
      </c>
      <c r="E1144" s="108" t="s">
        <v>82</v>
      </c>
      <c r="F1144" s="108"/>
      <c r="G1144" s="117" t="s">
        <v>46</v>
      </c>
      <c r="H1144" s="117" t="s">
        <v>46</v>
      </c>
      <c r="I1144" s="117" t="s">
        <v>1140</v>
      </c>
      <c r="J1144" s="117" t="s">
        <v>1141</v>
      </c>
      <c r="K1144" s="117" t="s">
        <v>1141</v>
      </c>
      <c r="L1144" s="108" t="s">
        <v>46</v>
      </c>
      <c r="M1144" s="108" t="s">
        <v>46</v>
      </c>
      <c r="N1144" s="108" t="s">
        <v>46</v>
      </c>
      <c r="O1144" s="108" t="s">
        <v>46</v>
      </c>
      <c r="P1144" s="108" t="s">
        <v>46</v>
      </c>
      <c r="Q1144" s="108" t="s">
        <v>46</v>
      </c>
      <c r="R1144" s="108" t="s">
        <v>46</v>
      </c>
      <c r="S1144" s="108" t="s">
        <v>46</v>
      </c>
      <c r="T1144" s="108" t="s">
        <v>46</v>
      </c>
      <c r="U1144" s="108" t="s">
        <v>46</v>
      </c>
      <c r="V1144" s="108" t="s">
        <v>46</v>
      </c>
      <c r="W1144" s="108" t="s">
        <v>46</v>
      </c>
      <c r="X1144" s="108" t="s">
        <v>46</v>
      </c>
      <c r="Y1144" s="108" t="s">
        <v>46</v>
      </c>
      <c r="Z1144" s="108" t="s">
        <v>46</v>
      </c>
      <c r="AA1144" s="108" t="s">
        <v>46</v>
      </c>
      <c r="AB1144" s="108" t="s">
        <v>46</v>
      </c>
      <c r="AC1144" s="108" t="s">
        <v>46</v>
      </c>
      <c r="AD1144" s="108" t="s">
        <v>46</v>
      </c>
      <c r="AE1144" s="108" t="s">
        <v>46</v>
      </c>
      <c r="AF1144" s="108" t="s">
        <v>46</v>
      </c>
      <c r="AG1144" s="108" t="s">
        <v>46</v>
      </c>
    </row>
    <row r="1145" spans="1:42">
      <c r="A1145" s="108" t="s">
        <v>1136</v>
      </c>
      <c r="B1145" s="108">
        <v>2019</v>
      </c>
      <c r="C1145" s="110" t="s">
        <v>1142</v>
      </c>
      <c r="D1145" s="108" t="s">
        <v>4559</v>
      </c>
      <c r="E1145" s="108" t="s">
        <v>82</v>
      </c>
      <c r="F1145" s="108"/>
      <c r="G1145" s="117" t="s">
        <v>46</v>
      </c>
      <c r="H1145" s="117" t="s">
        <v>46</v>
      </c>
      <c r="I1145" s="117" t="s">
        <v>46</v>
      </c>
      <c r="J1145" s="117" t="s">
        <v>46</v>
      </c>
      <c r="K1145" s="117" t="s">
        <v>46</v>
      </c>
      <c r="L1145" s="108">
        <v>5</v>
      </c>
      <c r="M1145" s="108" t="s">
        <v>46</v>
      </c>
      <c r="N1145" s="108" t="s">
        <v>46</v>
      </c>
      <c r="O1145" s="108" t="s">
        <v>46</v>
      </c>
      <c r="P1145" s="108" t="s">
        <v>46</v>
      </c>
      <c r="Q1145" s="108" t="s">
        <v>46</v>
      </c>
      <c r="R1145" s="108" t="s">
        <v>46</v>
      </c>
      <c r="S1145" s="108" t="s">
        <v>46</v>
      </c>
      <c r="T1145" s="108" t="s">
        <v>46</v>
      </c>
      <c r="U1145" s="108" t="s">
        <v>46</v>
      </c>
      <c r="V1145" s="108" t="s">
        <v>46</v>
      </c>
      <c r="W1145" s="108" t="s">
        <v>46</v>
      </c>
      <c r="X1145" s="108" t="s">
        <v>46</v>
      </c>
      <c r="Y1145" s="108" t="s">
        <v>46</v>
      </c>
      <c r="Z1145" s="108" t="s">
        <v>46</v>
      </c>
      <c r="AA1145" s="108" t="s">
        <v>46</v>
      </c>
      <c r="AB1145" s="108" t="s">
        <v>46</v>
      </c>
      <c r="AC1145" s="108" t="s">
        <v>46</v>
      </c>
      <c r="AD1145" s="108" t="s">
        <v>46</v>
      </c>
      <c r="AE1145" s="108" t="s">
        <v>46</v>
      </c>
      <c r="AF1145" s="108" t="s">
        <v>46</v>
      </c>
      <c r="AG1145" s="108" t="s">
        <v>46</v>
      </c>
    </row>
    <row r="1146" spans="1:42">
      <c r="A1146" s="108" t="s">
        <v>957</v>
      </c>
      <c r="B1146" s="108">
        <v>2017</v>
      </c>
      <c r="C1146" s="110" t="s">
        <v>958</v>
      </c>
      <c r="D1146" s="108" t="s">
        <v>4559</v>
      </c>
      <c r="E1146" s="108" t="s">
        <v>1081</v>
      </c>
      <c r="F1146" s="108"/>
      <c r="G1146" s="117" t="s">
        <v>46</v>
      </c>
      <c r="H1146" s="117" t="s">
        <v>46</v>
      </c>
      <c r="I1146" s="117" t="s">
        <v>46</v>
      </c>
      <c r="J1146" s="117" t="s">
        <v>46</v>
      </c>
      <c r="K1146" s="117" t="s">
        <v>46</v>
      </c>
      <c r="L1146" s="108" t="s">
        <v>689</v>
      </c>
      <c r="M1146" s="108" t="s">
        <v>46</v>
      </c>
      <c r="N1146" s="108" t="s">
        <v>46</v>
      </c>
      <c r="O1146" s="108" t="s">
        <v>46</v>
      </c>
      <c r="P1146" s="108" t="s">
        <v>46</v>
      </c>
      <c r="Q1146" s="108" t="s">
        <v>46</v>
      </c>
      <c r="R1146" s="108" t="s">
        <v>46</v>
      </c>
      <c r="S1146" s="108" t="s">
        <v>46</v>
      </c>
      <c r="T1146" s="108" t="s">
        <v>46</v>
      </c>
      <c r="U1146" s="108" t="s">
        <v>46</v>
      </c>
      <c r="V1146" s="108" t="s">
        <v>46</v>
      </c>
      <c r="W1146" s="108" t="s">
        <v>46</v>
      </c>
      <c r="X1146" s="108" t="s">
        <v>46</v>
      </c>
      <c r="Y1146" s="108" t="s">
        <v>46</v>
      </c>
      <c r="Z1146" s="108" t="s">
        <v>46</v>
      </c>
      <c r="AA1146" s="108" t="s">
        <v>46</v>
      </c>
      <c r="AB1146" s="108" t="s">
        <v>46</v>
      </c>
      <c r="AC1146" s="108" t="s">
        <v>46</v>
      </c>
      <c r="AD1146" s="108" t="s">
        <v>46</v>
      </c>
      <c r="AE1146" s="108" t="s">
        <v>46</v>
      </c>
      <c r="AF1146" s="108" t="s">
        <v>46</v>
      </c>
      <c r="AG1146" s="108" t="s">
        <v>46</v>
      </c>
    </row>
    <row r="1147" spans="1:42">
      <c r="A1147" s="108" t="s">
        <v>1060</v>
      </c>
      <c r="B1147" s="108">
        <v>2020</v>
      </c>
      <c r="C1147" s="110" t="s">
        <v>1061</v>
      </c>
      <c r="D1147" s="108" t="s">
        <v>4559</v>
      </c>
      <c r="E1147" s="108" t="s">
        <v>82</v>
      </c>
      <c r="F1147" s="108"/>
      <c r="G1147" s="108" t="s">
        <v>46</v>
      </c>
      <c r="H1147" s="108" t="s">
        <v>46</v>
      </c>
      <c r="I1147" s="108" t="s">
        <v>46</v>
      </c>
      <c r="J1147" s="108" t="s">
        <v>46</v>
      </c>
      <c r="K1147" s="108" t="s">
        <v>46</v>
      </c>
      <c r="L1147" s="108" t="s">
        <v>46</v>
      </c>
      <c r="M1147" s="108" t="s">
        <v>46</v>
      </c>
      <c r="N1147" s="108" t="s">
        <v>46</v>
      </c>
      <c r="O1147" s="108" t="s">
        <v>46</v>
      </c>
      <c r="P1147" s="108" t="s">
        <v>46</v>
      </c>
      <c r="Q1147" s="108" t="s">
        <v>46</v>
      </c>
      <c r="R1147" s="108" t="s">
        <v>46</v>
      </c>
      <c r="S1147" s="108" t="s">
        <v>46</v>
      </c>
      <c r="T1147" s="108" t="s">
        <v>46</v>
      </c>
      <c r="U1147" s="108" t="s">
        <v>46</v>
      </c>
      <c r="V1147" s="108" t="s">
        <v>46</v>
      </c>
      <c r="W1147" s="108" t="s">
        <v>46</v>
      </c>
      <c r="X1147" s="108" t="s">
        <v>46</v>
      </c>
      <c r="Y1147" s="108" t="s">
        <v>46</v>
      </c>
      <c r="Z1147" s="108" t="s">
        <v>46</v>
      </c>
      <c r="AA1147" s="108" t="s">
        <v>46</v>
      </c>
      <c r="AB1147" s="108" t="s">
        <v>1143</v>
      </c>
      <c r="AC1147" s="108" t="s">
        <v>46</v>
      </c>
      <c r="AD1147" s="108" t="s">
        <v>46</v>
      </c>
      <c r="AE1147" s="108" t="s">
        <v>46</v>
      </c>
      <c r="AF1147" s="108" t="s">
        <v>46</v>
      </c>
      <c r="AG1147" s="108" t="s">
        <v>46</v>
      </c>
    </row>
    <row r="1148" spans="1:42">
      <c r="A1148" s="109" t="s">
        <v>70</v>
      </c>
      <c r="B1148" s="109">
        <v>2021</v>
      </c>
      <c r="C1148" s="110" t="s">
        <v>71</v>
      </c>
      <c r="D1148" s="108" t="s">
        <v>4559</v>
      </c>
      <c r="E1148" s="108" t="s">
        <v>46</v>
      </c>
      <c r="F1148" s="108"/>
      <c r="G1148" s="108" t="s">
        <v>46</v>
      </c>
      <c r="H1148" s="108" t="s">
        <v>46</v>
      </c>
      <c r="I1148" s="108" t="s">
        <v>46</v>
      </c>
      <c r="J1148" s="108" t="s">
        <v>46</v>
      </c>
      <c r="K1148" s="108" t="s">
        <v>46</v>
      </c>
      <c r="L1148" s="108" t="s">
        <v>46</v>
      </c>
      <c r="M1148" s="108" t="s">
        <v>46</v>
      </c>
      <c r="N1148" s="108" t="s">
        <v>46</v>
      </c>
      <c r="O1148" s="108" t="s">
        <v>46</v>
      </c>
      <c r="P1148" s="108" t="s">
        <v>46</v>
      </c>
      <c r="Q1148" s="108" t="s">
        <v>46</v>
      </c>
      <c r="R1148" s="108" t="s">
        <v>46</v>
      </c>
      <c r="S1148" s="108" t="s">
        <v>46</v>
      </c>
      <c r="T1148" s="108" t="s">
        <v>46</v>
      </c>
      <c r="U1148" s="108" t="s">
        <v>46</v>
      </c>
      <c r="V1148" s="108" t="s">
        <v>46</v>
      </c>
      <c r="W1148" s="108" t="s">
        <v>46</v>
      </c>
      <c r="X1148" s="108" t="s">
        <v>46</v>
      </c>
      <c r="Y1148" s="108" t="s">
        <v>46</v>
      </c>
      <c r="Z1148" s="108" t="s">
        <v>46</v>
      </c>
      <c r="AA1148" s="108" t="s">
        <v>46</v>
      </c>
      <c r="AB1148" s="109">
        <v>68</v>
      </c>
      <c r="AC1148" s="108" t="s">
        <v>46</v>
      </c>
      <c r="AD1148" s="108" t="s">
        <v>46</v>
      </c>
      <c r="AE1148" s="108" t="s">
        <v>46</v>
      </c>
      <c r="AF1148" s="108" t="s">
        <v>46</v>
      </c>
      <c r="AG1148" s="108" t="s">
        <v>46</v>
      </c>
    </row>
    <row r="1149" spans="1:42">
      <c r="A1149" s="108" t="s">
        <v>1144</v>
      </c>
      <c r="B1149" s="108">
        <v>2020</v>
      </c>
      <c r="C1149" s="108" t="s">
        <v>46</v>
      </c>
      <c r="D1149" s="108" t="s">
        <v>4559</v>
      </c>
      <c r="E1149" s="108" t="s">
        <v>46</v>
      </c>
      <c r="F1149" s="108"/>
      <c r="G1149" s="117" t="s">
        <v>46</v>
      </c>
      <c r="H1149" s="117" t="s">
        <v>46</v>
      </c>
      <c r="I1149" s="117" t="s">
        <v>46</v>
      </c>
      <c r="J1149" s="117" t="s">
        <v>46</v>
      </c>
      <c r="K1149" s="117" t="s">
        <v>46</v>
      </c>
      <c r="L1149" s="108" t="s">
        <v>46</v>
      </c>
      <c r="M1149" s="108" t="s">
        <v>46</v>
      </c>
      <c r="N1149" s="108" t="s">
        <v>46</v>
      </c>
      <c r="O1149" s="108" t="s">
        <v>46</v>
      </c>
      <c r="P1149" s="108" t="s">
        <v>46</v>
      </c>
      <c r="Q1149" s="108" t="s">
        <v>46</v>
      </c>
      <c r="R1149" s="108" t="s">
        <v>46</v>
      </c>
      <c r="S1149" s="108" t="s">
        <v>46</v>
      </c>
      <c r="T1149" s="108" t="s">
        <v>46</v>
      </c>
      <c r="U1149" s="108" t="s">
        <v>46</v>
      </c>
      <c r="V1149" s="108" t="s">
        <v>46</v>
      </c>
      <c r="W1149" s="108" t="s">
        <v>46</v>
      </c>
      <c r="X1149" s="108" t="s">
        <v>46</v>
      </c>
      <c r="Y1149" s="108" t="s">
        <v>46</v>
      </c>
      <c r="Z1149" s="108" t="s">
        <v>46</v>
      </c>
      <c r="AA1149" s="108" t="s">
        <v>46</v>
      </c>
      <c r="AB1149" s="108" t="s">
        <v>46</v>
      </c>
      <c r="AC1149" s="108" t="s">
        <v>46</v>
      </c>
      <c r="AD1149" s="108">
        <v>100</v>
      </c>
      <c r="AE1149" s="108" t="s">
        <v>46</v>
      </c>
      <c r="AF1149" s="108" t="s">
        <v>46</v>
      </c>
      <c r="AG1149" s="108" t="s">
        <v>46</v>
      </c>
    </row>
    <row r="1150" spans="1:42" s="127" customFormat="1">
      <c r="A1150" s="129"/>
      <c r="B1150" s="129"/>
      <c r="C1150" s="129"/>
      <c r="D1150" s="108" t="s">
        <v>4559</v>
      </c>
      <c r="E1150" s="129"/>
      <c r="F1150" s="127" t="s">
        <v>52</v>
      </c>
      <c r="G1150" s="129"/>
      <c r="H1150" s="129"/>
      <c r="I1150" s="129"/>
      <c r="J1150" s="129"/>
      <c r="K1150" s="129"/>
      <c r="L1150" s="129"/>
      <c r="M1150" s="129"/>
      <c r="N1150" s="129" t="e">
        <f>AVERAGE(N1114:N1149)</f>
        <v>#DIV/0!</v>
      </c>
      <c r="O1150" s="129">
        <f t="shared" ref="O1150:AG1150" si="118">AVERAGE(O1114:O1149)</f>
        <v>28</v>
      </c>
      <c r="P1150" s="129">
        <f t="shared" si="118"/>
        <v>40</v>
      </c>
      <c r="Q1150" s="129">
        <f t="shared" si="118"/>
        <v>20</v>
      </c>
      <c r="R1150" s="129">
        <f t="shared" si="118"/>
        <v>28</v>
      </c>
      <c r="S1150" s="129" t="e">
        <f t="shared" si="118"/>
        <v>#DIV/0!</v>
      </c>
      <c r="T1150" s="129" t="e">
        <f t="shared" si="118"/>
        <v>#DIV/0!</v>
      </c>
      <c r="U1150" s="129" t="e">
        <f t="shared" si="118"/>
        <v>#DIV/0!</v>
      </c>
      <c r="V1150" s="129">
        <f t="shared" si="118"/>
        <v>45</v>
      </c>
      <c r="W1150" s="129" t="e">
        <f t="shared" si="118"/>
        <v>#DIV/0!</v>
      </c>
      <c r="X1150" s="129" t="e">
        <f t="shared" si="118"/>
        <v>#DIV/0!</v>
      </c>
      <c r="Y1150" s="129" t="e">
        <f t="shared" si="118"/>
        <v>#DIV/0!</v>
      </c>
      <c r="Z1150" s="129" t="e">
        <f t="shared" si="118"/>
        <v>#DIV/0!</v>
      </c>
      <c r="AA1150" s="129">
        <f t="shared" si="118"/>
        <v>88.333333333333329</v>
      </c>
      <c r="AB1150" s="129">
        <f t="shared" si="118"/>
        <v>68</v>
      </c>
      <c r="AC1150" s="129">
        <f t="shared" si="118"/>
        <v>84</v>
      </c>
      <c r="AD1150" s="129">
        <f t="shared" si="118"/>
        <v>100</v>
      </c>
      <c r="AE1150" s="129" t="e">
        <f t="shared" si="118"/>
        <v>#DIV/0!</v>
      </c>
      <c r="AF1150" s="129" t="e">
        <f t="shared" si="118"/>
        <v>#DIV/0!</v>
      </c>
      <c r="AG1150" s="129">
        <f t="shared" si="118"/>
        <v>40</v>
      </c>
    </row>
    <row r="1151" spans="1:42" s="127" customFormat="1">
      <c r="A1151" s="129"/>
      <c r="B1151" s="129"/>
      <c r="C1151" s="129"/>
      <c r="D1151" s="108" t="s">
        <v>4559</v>
      </c>
      <c r="E1151" s="129"/>
      <c r="F1151" s="127" t="s">
        <v>53</v>
      </c>
      <c r="G1151" s="129"/>
      <c r="H1151" s="129"/>
      <c r="I1151" s="129"/>
      <c r="J1151" s="129"/>
      <c r="K1151" s="129"/>
      <c r="L1151" s="129"/>
      <c r="M1151" s="129"/>
      <c r="N1151" s="129" t="e">
        <f>STDEV((N1114:N1149))</f>
        <v>#DIV/0!</v>
      </c>
      <c r="O1151" s="129" t="e">
        <f t="shared" ref="O1151:AG1151" si="119">STDEV((O1114:O1149))</f>
        <v>#DIV/0!</v>
      </c>
      <c r="P1151" s="129" t="e">
        <f t="shared" si="119"/>
        <v>#DIV/0!</v>
      </c>
      <c r="Q1151" s="129" t="e">
        <f t="shared" si="119"/>
        <v>#DIV/0!</v>
      </c>
      <c r="R1151" s="129" t="e">
        <f t="shared" si="119"/>
        <v>#DIV/0!</v>
      </c>
      <c r="S1151" s="129" t="e">
        <f t="shared" si="119"/>
        <v>#DIV/0!</v>
      </c>
      <c r="T1151" s="129" t="e">
        <f t="shared" si="119"/>
        <v>#DIV/0!</v>
      </c>
      <c r="U1151" s="129" t="e">
        <f t="shared" si="119"/>
        <v>#DIV/0!</v>
      </c>
      <c r="V1151" s="129" t="e">
        <f t="shared" si="119"/>
        <v>#DIV/0!</v>
      </c>
      <c r="W1151" s="129" t="e">
        <f t="shared" si="119"/>
        <v>#DIV/0!</v>
      </c>
      <c r="X1151" s="129" t="e">
        <f t="shared" si="119"/>
        <v>#DIV/0!</v>
      </c>
      <c r="Y1151" s="129" t="e">
        <f t="shared" si="119"/>
        <v>#DIV/0!</v>
      </c>
      <c r="Z1151" s="129" t="e">
        <f t="shared" si="119"/>
        <v>#DIV/0!</v>
      </c>
      <c r="AA1151" s="129">
        <f t="shared" si="119"/>
        <v>10.408329997330664</v>
      </c>
      <c r="AB1151" s="129" t="e">
        <f t="shared" si="119"/>
        <v>#DIV/0!</v>
      </c>
      <c r="AC1151" s="129" t="e">
        <f t="shared" si="119"/>
        <v>#DIV/0!</v>
      </c>
      <c r="AD1151" s="129" t="e">
        <f t="shared" si="119"/>
        <v>#DIV/0!</v>
      </c>
      <c r="AE1151" s="129" t="e">
        <f t="shared" si="119"/>
        <v>#DIV/0!</v>
      </c>
      <c r="AF1151" s="129" t="e">
        <f t="shared" si="119"/>
        <v>#DIV/0!</v>
      </c>
      <c r="AG1151" s="129" t="e">
        <f t="shared" si="119"/>
        <v>#DIV/0!</v>
      </c>
    </row>
    <row r="1152" spans="1:42" s="127" customFormat="1">
      <c r="A1152" s="129"/>
      <c r="B1152" s="129"/>
      <c r="C1152" s="129"/>
      <c r="D1152" s="108" t="s">
        <v>4559</v>
      </c>
      <c r="E1152" s="129"/>
      <c r="F1152" s="127" t="s">
        <v>55</v>
      </c>
      <c r="G1152" s="129"/>
      <c r="H1152" s="129"/>
      <c r="I1152" s="129"/>
      <c r="J1152" s="129"/>
      <c r="K1152" s="129"/>
      <c r="L1152" s="129"/>
      <c r="M1152" s="129"/>
      <c r="N1152" s="155">
        <f>AI1152</f>
        <v>0.11591104375278313</v>
      </c>
      <c r="O1152" s="155">
        <f>AN1152-AI1152</f>
        <v>6.6268133438998428E-2</v>
      </c>
      <c r="P1152" s="129"/>
      <c r="Q1152" s="129"/>
      <c r="R1152" s="129"/>
      <c r="S1152" s="129"/>
      <c r="T1152" s="129"/>
      <c r="U1152" s="129"/>
      <c r="V1152" s="155">
        <f>AK1152-AI1152</f>
        <v>6.5069710820494425E-2</v>
      </c>
      <c r="W1152" s="129"/>
      <c r="X1152" s="129"/>
      <c r="Y1152" s="129"/>
      <c r="Z1152" s="129"/>
      <c r="AA1152" s="129"/>
      <c r="AB1152" s="129"/>
      <c r="AC1152" s="129"/>
      <c r="AD1152" s="129"/>
      <c r="AE1152" s="129"/>
      <c r="AF1152" s="129"/>
      <c r="AG1152" s="129"/>
      <c r="AH1152" s="144">
        <v>300</v>
      </c>
      <c r="AI1152" s="135">
        <v>0.11591104375278313</v>
      </c>
      <c r="AJ1152" s="135">
        <v>6.0613170767570508E-2</v>
      </c>
      <c r="AK1152" s="135">
        <v>0.18098075457327756</v>
      </c>
      <c r="AL1152" s="135">
        <v>0.81901924542670668</v>
      </c>
      <c r="AM1152" s="135">
        <v>6.3605648519368771E-2</v>
      </c>
      <c r="AN1152" s="135">
        <v>0.18217917719178156</v>
      </c>
      <c r="AO1152" s="135">
        <v>0.81782082280821689</v>
      </c>
      <c r="AP1152" s="136">
        <v>-1</v>
      </c>
    </row>
    <row r="1153" spans="1:42" s="127" customFormat="1">
      <c r="A1153" s="129"/>
      <c r="B1153" s="129"/>
      <c r="C1153" s="129"/>
      <c r="D1153" s="108" t="s">
        <v>4559</v>
      </c>
      <c r="E1153" s="129"/>
      <c r="F1153" s="127" t="s">
        <v>56</v>
      </c>
      <c r="G1153" s="129"/>
      <c r="H1153" s="129"/>
      <c r="I1153" s="129"/>
      <c r="J1153" s="129"/>
      <c r="K1153" s="129"/>
      <c r="L1153" s="129"/>
      <c r="M1153" s="129"/>
      <c r="N1153" s="155">
        <f>N1152</f>
        <v>0.11591104375278313</v>
      </c>
      <c r="O1153" s="129">
        <f>O1150</f>
        <v>28</v>
      </c>
      <c r="P1153" s="129"/>
      <c r="Q1153" s="129"/>
      <c r="R1153" s="129"/>
      <c r="S1153" s="129"/>
      <c r="T1153" s="129"/>
      <c r="U1153" s="129"/>
      <c r="V1153" s="129">
        <f>V1150</f>
        <v>45</v>
      </c>
      <c r="W1153" s="129">
        <f>O1153</f>
        <v>28</v>
      </c>
      <c r="X1153" s="129"/>
      <c r="Y1153" s="129"/>
      <c r="Z1153" s="129"/>
      <c r="AA1153" s="129"/>
      <c r="AB1153" s="129"/>
      <c r="AC1153" s="129"/>
      <c r="AD1153" s="129"/>
      <c r="AE1153" s="129"/>
      <c r="AF1153" s="129"/>
      <c r="AG1153" s="129"/>
      <c r="AH1153" s="144"/>
      <c r="AI1153" s="135"/>
      <c r="AJ1153" s="135"/>
      <c r="AK1153" s="135"/>
      <c r="AL1153" s="135"/>
      <c r="AM1153" s="135"/>
      <c r="AN1153" s="135"/>
      <c r="AO1153" s="135"/>
      <c r="AP1153" s="136"/>
    </row>
    <row r="1154" spans="1:42">
      <c r="A1154" s="109" t="s">
        <v>519</v>
      </c>
      <c r="B1154" s="109">
        <v>2018</v>
      </c>
      <c r="C1154" s="109" t="s">
        <v>520</v>
      </c>
      <c r="D1154" s="109" t="s">
        <v>4560</v>
      </c>
      <c r="E1154" s="109" t="s">
        <v>63</v>
      </c>
      <c r="G1154" s="117" t="s">
        <v>46</v>
      </c>
      <c r="H1154" s="117" t="s">
        <v>46</v>
      </c>
      <c r="I1154" s="117" t="s">
        <v>46</v>
      </c>
      <c r="J1154" s="117" t="s">
        <v>46</v>
      </c>
      <c r="K1154" s="117" t="s">
        <v>46</v>
      </c>
      <c r="L1154" s="108" t="s">
        <v>46</v>
      </c>
      <c r="M1154" s="108" t="s">
        <v>46</v>
      </c>
      <c r="N1154" s="108" t="s">
        <v>46</v>
      </c>
      <c r="O1154" s="109">
        <v>50</v>
      </c>
      <c r="P1154" s="108" t="s">
        <v>46</v>
      </c>
      <c r="Q1154" s="108" t="s">
        <v>46</v>
      </c>
      <c r="R1154" s="108" t="s">
        <v>46</v>
      </c>
      <c r="S1154" s="108" t="s">
        <v>46</v>
      </c>
      <c r="T1154" s="108" t="s">
        <v>46</v>
      </c>
      <c r="U1154" s="109">
        <v>50</v>
      </c>
      <c r="V1154" s="108" t="s">
        <v>46</v>
      </c>
      <c r="W1154" s="108" t="s">
        <v>46</v>
      </c>
      <c r="X1154" s="108" t="s">
        <v>46</v>
      </c>
      <c r="Y1154" s="108" t="s">
        <v>46</v>
      </c>
      <c r="Z1154" s="108" t="s">
        <v>46</v>
      </c>
      <c r="AA1154" s="108" t="s">
        <v>46</v>
      </c>
      <c r="AB1154" s="108" t="s">
        <v>46</v>
      </c>
      <c r="AC1154" s="108" t="s">
        <v>46</v>
      </c>
      <c r="AD1154" s="108" t="s">
        <v>46</v>
      </c>
      <c r="AE1154" s="108" t="s">
        <v>46</v>
      </c>
      <c r="AF1154" s="108" t="s">
        <v>46</v>
      </c>
      <c r="AG1154" s="108" t="s">
        <v>46</v>
      </c>
    </row>
    <row r="1155" spans="1:42">
      <c r="A1155" s="109" t="s">
        <v>519</v>
      </c>
      <c r="B1155" s="109">
        <v>2018</v>
      </c>
      <c r="C1155" s="109" t="s">
        <v>520</v>
      </c>
      <c r="D1155" s="109" t="s">
        <v>4560</v>
      </c>
      <c r="E1155" s="109" t="s">
        <v>63</v>
      </c>
      <c r="G1155" s="117" t="s">
        <v>46</v>
      </c>
      <c r="H1155" s="117" t="s">
        <v>46</v>
      </c>
      <c r="I1155" s="117" t="s">
        <v>46</v>
      </c>
      <c r="J1155" s="117" t="s">
        <v>46</v>
      </c>
      <c r="K1155" s="117" t="s">
        <v>46</v>
      </c>
      <c r="L1155" s="108" t="s">
        <v>46</v>
      </c>
      <c r="M1155" s="108" t="s">
        <v>46</v>
      </c>
      <c r="N1155" s="108" t="s">
        <v>46</v>
      </c>
      <c r="O1155" s="109">
        <v>64</v>
      </c>
      <c r="P1155" s="108" t="s">
        <v>46</v>
      </c>
      <c r="Q1155" s="108" t="s">
        <v>46</v>
      </c>
      <c r="R1155" s="108" t="s">
        <v>46</v>
      </c>
      <c r="S1155" s="108" t="s">
        <v>46</v>
      </c>
      <c r="T1155" s="108" t="s">
        <v>46</v>
      </c>
      <c r="U1155" s="109">
        <v>64</v>
      </c>
      <c r="V1155" s="108" t="s">
        <v>46</v>
      </c>
      <c r="W1155" s="108" t="s">
        <v>46</v>
      </c>
      <c r="X1155" s="108" t="s">
        <v>46</v>
      </c>
      <c r="Y1155" s="108" t="s">
        <v>46</v>
      </c>
      <c r="Z1155" s="108" t="s">
        <v>46</v>
      </c>
      <c r="AA1155" s="108" t="s">
        <v>46</v>
      </c>
      <c r="AB1155" s="108" t="s">
        <v>46</v>
      </c>
      <c r="AC1155" s="108" t="s">
        <v>46</v>
      </c>
      <c r="AD1155" s="108" t="s">
        <v>46</v>
      </c>
      <c r="AE1155" s="108" t="s">
        <v>46</v>
      </c>
      <c r="AF1155" s="108" t="s">
        <v>46</v>
      </c>
      <c r="AG1155" s="108" t="s">
        <v>46</v>
      </c>
    </row>
    <row r="1156" spans="1:42">
      <c r="A1156" s="109" t="s">
        <v>241</v>
      </c>
      <c r="B1156" s="109">
        <v>2013</v>
      </c>
      <c r="C1156" s="110" t="s">
        <v>242</v>
      </c>
      <c r="D1156" s="109" t="s">
        <v>4560</v>
      </c>
      <c r="E1156" s="109" t="s">
        <v>63</v>
      </c>
      <c r="G1156" s="117" t="s">
        <v>46</v>
      </c>
      <c r="H1156" s="117" t="s">
        <v>46</v>
      </c>
      <c r="I1156" s="117" t="s">
        <v>46</v>
      </c>
      <c r="J1156" s="117" t="s">
        <v>46</v>
      </c>
      <c r="K1156" s="117" t="s">
        <v>46</v>
      </c>
      <c r="L1156" s="108" t="s">
        <v>46</v>
      </c>
      <c r="M1156" s="108" t="s">
        <v>46</v>
      </c>
      <c r="N1156" s="108" t="s">
        <v>46</v>
      </c>
      <c r="O1156" s="108" t="s">
        <v>46</v>
      </c>
      <c r="P1156" s="108" t="s">
        <v>46</v>
      </c>
      <c r="Q1156" s="108" t="s">
        <v>46</v>
      </c>
      <c r="R1156" s="108" t="s">
        <v>46</v>
      </c>
      <c r="S1156" s="108" t="s">
        <v>46</v>
      </c>
      <c r="T1156" s="108" t="s">
        <v>46</v>
      </c>
      <c r="U1156" s="108" t="s">
        <v>46</v>
      </c>
      <c r="V1156" s="108" t="s">
        <v>46</v>
      </c>
      <c r="W1156" s="109">
        <v>70</v>
      </c>
      <c r="X1156" s="108" t="s">
        <v>46</v>
      </c>
      <c r="Y1156" s="108" t="s">
        <v>46</v>
      </c>
      <c r="Z1156" s="108" t="s">
        <v>46</v>
      </c>
      <c r="AA1156" s="108" t="s">
        <v>46</v>
      </c>
      <c r="AB1156" s="108" t="s">
        <v>46</v>
      </c>
      <c r="AC1156" s="108" t="s">
        <v>46</v>
      </c>
      <c r="AD1156" s="108" t="s">
        <v>46</v>
      </c>
      <c r="AE1156" s="108" t="s">
        <v>46</v>
      </c>
      <c r="AF1156" s="108" t="s">
        <v>46</v>
      </c>
      <c r="AG1156" s="108" t="s">
        <v>46</v>
      </c>
    </row>
    <row r="1157" spans="1:42">
      <c r="A1157" s="109" t="s">
        <v>241</v>
      </c>
      <c r="B1157" s="109">
        <v>2013</v>
      </c>
      <c r="C1157" s="110" t="s">
        <v>242</v>
      </c>
      <c r="D1157" s="109" t="s">
        <v>4560</v>
      </c>
      <c r="E1157" s="109" t="s">
        <v>1146</v>
      </c>
      <c r="G1157" s="117" t="s">
        <v>46</v>
      </c>
      <c r="H1157" s="117" t="s">
        <v>46</v>
      </c>
      <c r="I1157" s="117" t="s">
        <v>46</v>
      </c>
      <c r="J1157" s="117" t="s">
        <v>46</v>
      </c>
      <c r="K1157" s="117" t="s">
        <v>46</v>
      </c>
      <c r="L1157" s="108" t="s">
        <v>46</v>
      </c>
      <c r="M1157" s="108" t="s">
        <v>46</v>
      </c>
      <c r="N1157" s="132">
        <v>-5</v>
      </c>
      <c r="O1157" s="108" t="s">
        <v>46</v>
      </c>
      <c r="P1157" s="108" t="s">
        <v>46</v>
      </c>
      <c r="Q1157" s="108" t="s">
        <v>46</v>
      </c>
      <c r="R1157" s="108" t="s">
        <v>46</v>
      </c>
      <c r="S1157" s="109">
        <v>-5</v>
      </c>
      <c r="T1157" s="108" t="s">
        <v>46</v>
      </c>
      <c r="U1157" s="108" t="s">
        <v>46</v>
      </c>
      <c r="V1157" s="108" t="s">
        <v>46</v>
      </c>
      <c r="W1157" s="108" t="s">
        <v>46</v>
      </c>
      <c r="X1157" s="108" t="s">
        <v>46</v>
      </c>
      <c r="Y1157" s="108" t="s">
        <v>46</v>
      </c>
      <c r="Z1157" s="108" t="s">
        <v>46</v>
      </c>
      <c r="AA1157" s="108" t="s">
        <v>46</v>
      </c>
      <c r="AB1157" s="108" t="s">
        <v>46</v>
      </c>
      <c r="AC1157" s="108" t="s">
        <v>46</v>
      </c>
      <c r="AD1157" s="108" t="s">
        <v>46</v>
      </c>
      <c r="AE1157" s="108" t="s">
        <v>46</v>
      </c>
      <c r="AF1157" s="108" t="s">
        <v>46</v>
      </c>
      <c r="AG1157" s="108" t="s">
        <v>46</v>
      </c>
    </row>
    <row r="1158" spans="1:42" s="127" customFormat="1">
      <c r="C1158" s="128"/>
      <c r="D1158" s="109" t="s">
        <v>4560</v>
      </c>
      <c r="F1158" s="127" t="s">
        <v>52</v>
      </c>
      <c r="G1158" s="129"/>
      <c r="H1158" s="129"/>
      <c r="I1158" s="129"/>
      <c r="J1158" s="129"/>
      <c r="K1158" s="129"/>
      <c r="L1158" s="129"/>
      <c r="M1158" s="129"/>
      <c r="N1158" s="129">
        <f t="shared" ref="N1158:AG1158" si="120">AVERAGE(N1154:N1157)</f>
        <v>-5</v>
      </c>
      <c r="O1158" s="129">
        <f t="shared" si="120"/>
        <v>57</v>
      </c>
      <c r="P1158" s="129" t="e">
        <f t="shared" si="120"/>
        <v>#DIV/0!</v>
      </c>
      <c r="Q1158" s="129" t="e">
        <f t="shared" si="120"/>
        <v>#DIV/0!</v>
      </c>
      <c r="R1158" s="129" t="e">
        <f t="shared" si="120"/>
        <v>#DIV/0!</v>
      </c>
      <c r="S1158" s="129">
        <f t="shared" si="120"/>
        <v>-5</v>
      </c>
      <c r="T1158" s="129" t="e">
        <f t="shared" si="120"/>
        <v>#DIV/0!</v>
      </c>
      <c r="U1158" s="129">
        <f t="shared" si="120"/>
        <v>57</v>
      </c>
      <c r="V1158" s="129" t="e">
        <f t="shared" si="120"/>
        <v>#DIV/0!</v>
      </c>
      <c r="W1158" s="129">
        <f t="shared" si="120"/>
        <v>70</v>
      </c>
      <c r="X1158" s="129" t="e">
        <f t="shared" si="120"/>
        <v>#DIV/0!</v>
      </c>
      <c r="Y1158" s="129" t="e">
        <f t="shared" si="120"/>
        <v>#DIV/0!</v>
      </c>
      <c r="Z1158" s="129" t="e">
        <f t="shared" si="120"/>
        <v>#DIV/0!</v>
      </c>
      <c r="AA1158" s="129" t="e">
        <f t="shared" si="120"/>
        <v>#DIV/0!</v>
      </c>
      <c r="AB1158" s="129" t="e">
        <f t="shared" si="120"/>
        <v>#DIV/0!</v>
      </c>
      <c r="AC1158" s="129" t="e">
        <f t="shared" si="120"/>
        <v>#DIV/0!</v>
      </c>
      <c r="AD1158" s="129" t="e">
        <f t="shared" si="120"/>
        <v>#DIV/0!</v>
      </c>
      <c r="AE1158" s="129" t="e">
        <f t="shared" si="120"/>
        <v>#DIV/0!</v>
      </c>
      <c r="AF1158" s="129" t="e">
        <f t="shared" si="120"/>
        <v>#DIV/0!</v>
      </c>
      <c r="AG1158" s="129" t="e">
        <f t="shared" si="120"/>
        <v>#DIV/0!</v>
      </c>
    </row>
    <row r="1159" spans="1:42" s="127" customFormat="1">
      <c r="C1159" s="128"/>
      <c r="D1159" s="109" t="s">
        <v>4560</v>
      </c>
      <c r="F1159" s="127" t="s">
        <v>53</v>
      </c>
      <c r="G1159" s="129"/>
      <c r="H1159" s="129"/>
      <c r="I1159" s="129"/>
      <c r="J1159" s="129"/>
      <c r="K1159" s="129"/>
      <c r="L1159" s="129"/>
      <c r="M1159" s="129"/>
      <c r="N1159" s="129" t="e">
        <f t="shared" ref="N1159:AG1159" si="121">STDEV((N1154:N1157))</f>
        <v>#DIV/0!</v>
      </c>
      <c r="O1159" s="129">
        <f t="shared" si="121"/>
        <v>9.8994949366116654</v>
      </c>
      <c r="P1159" s="129" t="e">
        <f t="shared" si="121"/>
        <v>#DIV/0!</v>
      </c>
      <c r="Q1159" s="129" t="e">
        <f t="shared" si="121"/>
        <v>#DIV/0!</v>
      </c>
      <c r="R1159" s="129" t="e">
        <f t="shared" si="121"/>
        <v>#DIV/0!</v>
      </c>
      <c r="S1159" s="129" t="e">
        <f t="shared" si="121"/>
        <v>#DIV/0!</v>
      </c>
      <c r="T1159" s="129" t="e">
        <f t="shared" si="121"/>
        <v>#DIV/0!</v>
      </c>
      <c r="U1159" s="129">
        <f t="shared" si="121"/>
        <v>9.8994949366116654</v>
      </c>
      <c r="V1159" s="129" t="e">
        <f t="shared" si="121"/>
        <v>#DIV/0!</v>
      </c>
      <c r="W1159" s="129" t="e">
        <f t="shared" si="121"/>
        <v>#DIV/0!</v>
      </c>
      <c r="X1159" s="129" t="e">
        <f t="shared" si="121"/>
        <v>#DIV/0!</v>
      </c>
      <c r="Y1159" s="129" t="e">
        <f t="shared" si="121"/>
        <v>#DIV/0!</v>
      </c>
      <c r="Z1159" s="129" t="e">
        <f t="shared" si="121"/>
        <v>#DIV/0!</v>
      </c>
      <c r="AA1159" s="129" t="e">
        <f t="shared" si="121"/>
        <v>#DIV/0!</v>
      </c>
      <c r="AB1159" s="129" t="e">
        <f t="shared" si="121"/>
        <v>#DIV/0!</v>
      </c>
      <c r="AC1159" s="129" t="e">
        <f t="shared" si="121"/>
        <v>#DIV/0!</v>
      </c>
      <c r="AD1159" s="129" t="e">
        <f t="shared" si="121"/>
        <v>#DIV/0!</v>
      </c>
      <c r="AE1159" s="129" t="e">
        <f t="shared" si="121"/>
        <v>#DIV/0!</v>
      </c>
      <c r="AF1159" s="129" t="e">
        <f t="shared" si="121"/>
        <v>#DIV/0!</v>
      </c>
      <c r="AG1159" s="129" t="e">
        <f t="shared" si="121"/>
        <v>#DIV/0!</v>
      </c>
    </row>
    <row r="1160" spans="1:42" s="127" customFormat="1">
      <c r="C1160" s="128"/>
      <c r="D1160" s="109" t="s">
        <v>4560</v>
      </c>
      <c r="F1160" s="127" t="s">
        <v>55</v>
      </c>
      <c r="G1160" s="129"/>
      <c r="H1160" s="129"/>
      <c r="I1160" s="129"/>
      <c r="J1160" s="129"/>
      <c r="K1160" s="129"/>
      <c r="L1160" s="129"/>
      <c r="M1160" s="129"/>
      <c r="AH1160" s="127" t="s">
        <v>749</v>
      </c>
    </row>
    <row r="1161" spans="1:42" s="127" customFormat="1">
      <c r="C1161" s="128"/>
      <c r="D1161" s="109" t="s">
        <v>4560</v>
      </c>
      <c r="F1161" s="127" t="s">
        <v>56</v>
      </c>
      <c r="G1161" s="129"/>
      <c r="H1161" s="129"/>
      <c r="I1161" s="129"/>
      <c r="J1161" s="129"/>
      <c r="K1161" s="129"/>
      <c r="L1161" s="129"/>
      <c r="M1161" s="129"/>
      <c r="N1161" s="127">
        <v>0</v>
      </c>
      <c r="O1161" s="127">
        <f>O1158</f>
        <v>57</v>
      </c>
      <c r="V1161" s="127">
        <f>O1161</f>
        <v>57</v>
      </c>
      <c r="W1161" s="127">
        <f>W1158</f>
        <v>70</v>
      </c>
    </row>
    <row r="1162" spans="1:42">
      <c r="A1162" s="108" t="s">
        <v>260</v>
      </c>
      <c r="B1162" s="108">
        <v>1973</v>
      </c>
      <c r="C1162" s="110" t="s">
        <v>261</v>
      </c>
      <c r="D1162" s="108" t="s">
        <v>1147</v>
      </c>
      <c r="E1162" s="108" t="s">
        <v>221</v>
      </c>
      <c r="F1162" s="108"/>
      <c r="G1162" s="117" t="s">
        <v>46</v>
      </c>
      <c r="H1162" s="117" t="s">
        <v>46</v>
      </c>
      <c r="I1162" s="117" t="s">
        <v>262</v>
      </c>
      <c r="J1162" s="117" t="s">
        <v>46</v>
      </c>
      <c r="K1162" s="117" t="s">
        <v>46</v>
      </c>
      <c r="L1162" s="108" t="s">
        <v>46</v>
      </c>
      <c r="M1162" s="108" t="s">
        <v>46</v>
      </c>
      <c r="N1162" s="108" t="s">
        <v>46</v>
      </c>
      <c r="O1162" s="108">
        <v>52</v>
      </c>
      <c r="P1162" s="108" t="s">
        <v>46</v>
      </c>
      <c r="Q1162" s="108" t="s">
        <v>46</v>
      </c>
      <c r="R1162" s="108">
        <v>52</v>
      </c>
      <c r="S1162" s="108" t="s">
        <v>46</v>
      </c>
      <c r="T1162" s="108" t="s">
        <v>46</v>
      </c>
      <c r="U1162" s="108" t="s">
        <v>46</v>
      </c>
      <c r="V1162" s="108" t="s">
        <v>46</v>
      </c>
      <c r="W1162" s="108" t="s">
        <v>46</v>
      </c>
      <c r="X1162" s="108" t="s">
        <v>46</v>
      </c>
      <c r="Y1162" s="108" t="s">
        <v>46</v>
      </c>
      <c r="Z1162" s="108" t="s">
        <v>46</v>
      </c>
      <c r="AA1162" s="108" t="s">
        <v>46</v>
      </c>
      <c r="AB1162" s="108" t="s">
        <v>46</v>
      </c>
      <c r="AC1162" s="108" t="s">
        <v>46</v>
      </c>
      <c r="AD1162" s="108" t="s">
        <v>46</v>
      </c>
      <c r="AE1162" s="108" t="s">
        <v>46</v>
      </c>
      <c r="AF1162" s="108" t="s">
        <v>46</v>
      </c>
      <c r="AG1162" s="108" t="s">
        <v>46</v>
      </c>
    </row>
    <row r="1163" spans="1:42">
      <c r="A1163" s="108" t="s">
        <v>314</v>
      </c>
      <c r="B1163" s="108">
        <v>1973</v>
      </c>
      <c r="C1163" s="110" t="s">
        <v>315</v>
      </c>
      <c r="D1163" s="108" t="s">
        <v>1147</v>
      </c>
      <c r="E1163" s="108" t="s">
        <v>221</v>
      </c>
      <c r="F1163" s="108"/>
      <c r="G1163" s="117" t="s">
        <v>46</v>
      </c>
      <c r="H1163" s="117" t="s">
        <v>46</v>
      </c>
      <c r="I1163" s="117" t="s">
        <v>46</v>
      </c>
      <c r="J1163" s="117" t="s">
        <v>46</v>
      </c>
      <c r="K1163" s="117" t="s">
        <v>46</v>
      </c>
      <c r="L1163" s="108" t="s">
        <v>46</v>
      </c>
      <c r="M1163" s="108">
        <v>14</v>
      </c>
      <c r="N1163" s="108" t="s">
        <v>46</v>
      </c>
      <c r="O1163" s="108" t="s">
        <v>46</v>
      </c>
      <c r="P1163" s="108" t="s">
        <v>46</v>
      </c>
      <c r="Q1163" s="108" t="s">
        <v>46</v>
      </c>
      <c r="R1163" s="108" t="s">
        <v>46</v>
      </c>
      <c r="S1163" s="108" t="s">
        <v>46</v>
      </c>
      <c r="T1163" s="108" t="s">
        <v>46</v>
      </c>
      <c r="U1163" s="108" t="s">
        <v>46</v>
      </c>
      <c r="V1163" s="108" t="s">
        <v>46</v>
      </c>
      <c r="W1163" s="108" t="s">
        <v>46</v>
      </c>
      <c r="X1163" s="108" t="s">
        <v>46</v>
      </c>
      <c r="Y1163" s="108" t="s">
        <v>46</v>
      </c>
      <c r="Z1163" s="108" t="s">
        <v>46</v>
      </c>
      <c r="AA1163" s="108" t="s">
        <v>46</v>
      </c>
      <c r="AB1163" s="108" t="s">
        <v>46</v>
      </c>
      <c r="AC1163" s="108" t="s">
        <v>46</v>
      </c>
      <c r="AD1163" s="108" t="s">
        <v>46</v>
      </c>
      <c r="AE1163" s="108" t="s">
        <v>46</v>
      </c>
      <c r="AF1163" s="108" t="s">
        <v>46</v>
      </c>
      <c r="AG1163" s="108" t="s">
        <v>46</v>
      </c>
    </row>
    <row r="1164" spans="1:42">
      <c r="A1164" s="108" t="s">
        <v>266</v>
      </c>
      <c r="B1164" s="108">
        <v>1975</v>
      </c>
      <c r="C1164" s="112" t="s">
        <v>267</v>
      </c>
      <c r="D1164" s="108" t="s">
        <v>1147</v>
      </c>
      <c r="E1164" s="108" t="s">
        <v>221</v>
      </c>
      <c r="F1164" s="108"/>
      <c r="G1164" s="117" t="s">
        <v>46</v>
      </c>
      <c r="H1164" s="117" t="s">
        <v>46</v>
      </c>
      <c r="I1164" s="117" t="s">
        <v>46</v>
      </c>
      <c r="J1164" s="117" t="s">
        <v>46</v>
      </c>
      <c r="K1164" s="117" t="s">
        <v>46</v>
      </c>
      <c r="L1164" s="108" t="s">
        <v>46</v>
      </c>
      <c r="M1164" s="108">
        <v>19</v>
      </c>
      <c r="N1164" s="108" t="s">
        <v>46</v>
      </c>
      <c r="O1164" s="108" t="s">
        <v>46</v>
      </c>
      <c r="P1164" s="108" t="s">
        <v>46</v>
      </c>
      <c r="Q1164" s="108" t="s">
        <v>46</v>
      </c>
      <c r="R1164" s="108" t="s">
        <v>46</v>
      </c>
      <c r="S1164" s="108" t="s">
        <v>46</v>
      </c>
      <c r="T1164" s="108" t="s">
        <v>46</v>
      </c>
      <c r="U1164" s="108" t="s">
        <v>46</v>
      </c>
      <c r="V1164" s="108" t="s">
        <v>46</v>
      </c>
      <c r="W1164" s="108" t="s">
        <v>46</v>
      </c>
      <c r="X1164" s="108" t="s">
        <v>46</v>
      </c>
      <c r="Y1164" s="108" t="s">
        <v>46</v>
      </c>
      <c r="Z1164" s="108" t="s">
        <v>46</v>
      </c>
      <c r="AA1164" s="108" t="s">
        <v>46</v>
      </c>
      <c r="AB1164" s="108" t="s">
        <v>46</v>
      </c>
      <c r="AC1164" s="108" t="s">
        <v>46</v>
      </c>
      <c r="AD1164" s="108" t="s">
        <v>46</v>
      </c>
      <c r="AE1164" s="108" t="s">
        <v>46</v>
      </c>
      <c r="AF1164" s="108" t="s">
        <v>46</v>
      </c>
      <c r="AG1164" s="108" t="s">
        <v>46</v>
      </c>
    </row>
    <row r="1165" spans="1:42">
      <c r="A1165" s="108" t="s">
        <v>287</v>
      </c>
      <c r="B1165" s="108">
        <v>2016</v>
      </c>
      <c r="C1165" s="112" t="s">
        <v>288</v>
      </c>
      <c r="D1165" s="108" t="s">
        <v>1147</v>
      </c>
      <c r="E1165" s="108" t="s">
        <v>221</v>
      </c>
      <c r="F1165" s="108"/>
      <c r="G1165" s="117" t="s">
        <v>46</v>
      </c>
      <c r="H1165" s="117" t="s">
        <v>46</v>
      </c>
      <c r="I1165" s="117" t="s">
        <v>46</v>
      </c>
      <c r="J1165" s="117" t="s">
        <v>46</v>
      </c>
      <c r="K1165" s="117" t="s">
        <v>46</v>
      </c>
      <c r="L1165" s="108" t="s">
        <v>46</v>
      </c>
      <c r="M1165" s="108">
        <v>20</v>
      </c>
      <c r="N1165" s="108" t="s">
        <v>46</v>
      </c>
      <c r="O1165" s="108" t="s">
        <v>46</v>
      </c>
      <c r="P1165" s="108" t="s">
        <v>46</v>
      </c>
      <c r="Q1165" s="108" t="s">
        <v>46</v>
      </c>
      <c r="R1165" s="108" t="s">
        <v>46</v>
      </c>
      <c r="S1165" s="108" t="s">
        <v>46</v>
      </c>
      <c r="T1165" s="108" t="s">
        <v>46</v>
      </c>
      <c r="U1165" s="108" t="s">
        <v>46</v>
      </c>
      <c r="V1165" s="108" t="s">
        <v>46</v>
      </c>
      <c r="W1165" s="108" t="s">
        <v>46</v>
      </c>
      <c r="X1165" s="108" t="s">
        <v>46</v>
      </c>
      <c r="Y1165" s="108" t="s">
        <v>46</v>
      </c>
      <c r="Z1165" s="108" t="s">
        <v>46</v>
      </c>
      <c r="AA1165" s="108" t="s">
        <v>46</v>
      </c>
      <c r="AB1165" s="108" t="s">
        <v>46</v>
      </c>
      <c r="AC1165" s="108" t="s">
        <v>46</v>
      </c>
      <c r="AD1165" s="108" t="s">
        <v>46</v>
      </c>
      <c r="AE1165" s="108" t="s">
        <v>46</v>
      </c>
      <c r="AF1165" s="108" t="s">
        <v>46</v>
      </c>
      <c r="AG1165" s="108" t="s">
        <v>46</v>
      </c>
    </row>
    <row r="1166" spans="1:42">
      <c r="A1166" s="108" t="s">
        <v>270</v>
      </c>
      <c r="B1166" s="108">
        <v>2003</v>
      </c>
      <c r="C1166" s="112" t="s">
        <v>271</v>
      </c>
      <c r="D1166" s="108" t="s">
        <v>1147</v>
      </c>
      <c r="E1166" s="108" t="s">
        <v>221</v>
      </c>
      <c r="F1166" s="108"/>
      <c r="G1166" s="117" t="s">
        <v>46</v>
      </c>
      <c r="H1166" s="117" t="s">
        <v>46</v>
      </c>
      <c r="I1166" s="117" t="s">
        <v>46</v>
      </c>
      <c r="J1166" s="117" t="s">
        <v>46</v>
      </c>
      <c r="K1166" s="117" t="s">
        <v>46</v>
      </c>
      <c r="L1166" s="108" t="s">
        <v>46</v>
      </c>
      <c r="M1166" s="108">
        <v>22</v>
      </c>
      <c r="N1166" s="108" t="s">
        <v>46</v>
      </c>
      <c r="O1166" s="108" t="s">
        <v>46</v>
      </c>
      <c r="P1166" s="108" t="s">
        <v>46</v>
      </c>
      <c r="Q1166" s="108" t="s">
        <v>46</v>
      </c>
      <c r="R1166" s="108" t="s">
        <v>46</v>
      </c>
      <c r="S1166" s="108" t="s">
        <v>46</v>
      </c>
      <c r="T1166" s="108" t="s">
        <v>46</v>
      </c>
      <c r="U1166" s="108" t="s">
        <v>46</v>
      </c>
      <c r="V1166" s="108" t="s">
        <v>46</v>
      </c>
      <c r="W1166" s="108" t="s">
        <v>46</v>
      </c>
      <c r="X1166" s="108" t="s">
        <v>46</v>
      </c>
      <c r="Y1166" s="108" t="s">
        <v>46</v>
      </c>
      <c r="Z1166" s="108" t="s">
        <v>46</v>
      </c>
      <c r="AA1166" s="108" t="s">
        <v>46</v>
      </c>
      <c r="AB1166" s="108" t="s">
        <v>46</v>
      </c>
      <c r="AC1166" s="108" t="s">
        <v>46</v>
      </c>
      <c r="AD1166" s="108" t="s">
        <v>46</v>
      </c>
      <c r="AE1166" s="108" t="s">
        <v>46</v>
      </c>
      <c r="AF1166" s="108" t="s">
        <v>46</v>
      </c>
      <c r="AG1166" s="108" t="s">
        <v>46</v>
      </c>
    </row>
    <row r="1167" spans="1:42">
      <c r="A1167" s="108" t="s">
        <v>272</v>
      </c>
      <c r="B1167" s="108">
        <v>2013</v>
      </c>
      <c r="C1167" s="112" t="s">
        <v>273</v>
      </c>
      <c r="D1167" s="108" t="s">
        <v>1147</v>
      </c>
      <c r="E1167" s="108" t="s">
        <v>221</v>
      </c>
      <c r="F1167" s="108"/>
      <c r="G1167" s="117" t="s">
        <v>46</v>
      </c>
      <c r="H1167" s="117" t="s">
        <v>46</v>
      </c>
      <c r="I1167" s="117" t="s">
        <v>46</v>
      </c>
      <c r="J1167" s="117" t="s">
        <v>46</v>
      </c>
      <c r="K1167" s="117" t="s">
        <v>46</v>
      </c>
      <c r="L1167" s="108" t="s">
        <v>46</v>
      </c>
      <c r="M1167" s="108">
        <v>39</v>
      </c>
      <c r="N1167" s="108" t="s">
        <v>46</v>
      </c>
      <c r="O1167" s="108" t="s">
        <v>46</v>
      </c>
      <c r="P1167" s="108" t="s">
        <v>46</v>
      </c>
      <c r="Q1167" s="108" t="s">
        <v>46</v>
      </c>
      <c r="R1167" s="108" t="s">
        <v>46</v>
      </c>
      <c r="S1167" s="108" t="s">
        <v>46</v>
      </c>
      <c r="T1167" s="108" t="s">
        <v>46</v>
      </c>
      <c r="U1167" s="108" t="s">
        <v>46</v>
      </c>
      <c r="V1167" s="108" t="s">
        <v>46</v>
      </c>
      <c r="W1167" s="108" t="s">
        <v>46</v>
      </c>
      <c r="X1167" s="108" t="s">
        <v>46</v>
      </c>
      <c r="Y1167" s="108" t="s">
        <v>46</v>
      </c>
      <c r="Z1167" s="108" t="s">
        <v>46</v>
      </c>
      <c r="AA1167" s="108" t="s">
        <v>46</v>
      </c>
      <c r="AB1167" s="108" t="s">
        <v>46</v>
      </c>
      <c r="AC1167" s="108" t="s">
        <v>46</v>
      </c>
      <c r="AD1167" s="108" t="s">
        <v>46</v>
      </c>
      <c r="AE1167" s="108" t="s">
        <v>46</v>
      </c>
      <c r="AF1167" s="108" t="s">
        <v>46</v>
      </c>
      <c r="AG1167" s="108" t="s">
        <v>46</v>
      </c>
    </row>
    <row r="1168" spans="1:42">
      <c r="A1168" s="108" t="s">
        <v>276</v>
      </c>
      <c r="B1168" s="108">
        <v>1979</v>
      </c>
      <c r="C1168" s="112" t="s">
        <v>277</v>
      </c>
      <c r="D1168" s="108" t="s">
        <v>1147</v>
      </c>
      <c r="E1168" s="108" t="s">
        <v>221</v>
      </c>
      <c r="F1168" s="108"/>
      <c r="G1168" s="117" t="s">
        <v>46</v>
      </c>
      <c r="H1168" s="117" t="s">
        <v>46</v>
      </c>
      <c r="I1168" s="117" t="s">
        <v>46</v>
      </c>
      <c r="J1168" s="117" t="s">
        <v>46</v>
      </c>
      <c r="K1168" s="117" t="s">
        <v>46</v>
      </c>
      <c r="L1168" s="108" t="s">
        <v>46</v>
      </c>
      <c r="M1168" s="108">
        <v>44</v>
      </c>
      <c r="N1168" s="108" t="s">
        <v>46</v>
      </c>
      <c r="O1168" s="108" t="s">
        <v>46</v>
      </c>
      <c r="P1168" s="108" t="s">
        <v>46</v>
      </c>
      <c r="Q1168" s="108" t="s">
        <v>46</v>
      </c>
      <c r="R1168" s="108" t="s">
        <v>46</v>
      </c>
      <c r="S1168" s="108" t="s">
        <v>46</v>
      </c>
      <c r="T1168" s="108" t="s">
        <v>46</v>
      </c>
      <c r="U1168" s="108" t="s">
        <v>46</v>
      </c>
      <c r="V1168" s="108" t="s">
        <v>46</v>
      </c>
      <c r="W1168" s="108" t="s">
        <v>46</v>
      </c>
      <c r="X1168" s="108" t="s">
        <v>46</v>
      </c>
      <c r="Y1168" s="108" t="s">
        <v>46</v>
      </c>
      <c r="Z1168" s="108" t="s">
        <v>46</v>
      </c>
      <c r="AA1168" s="108" t="s">
        <v>46</v>
      </c>
      <c r="AB1168" s="108" t="s">
        <v>46</v>
      </c>
      <c r="AC1168" s="108" t="s">
        <v>46</v>
      </c>
      <c r="AD1168" s="108" t="s">
        <v>46</v>
      </c>
      <c r="AE1168" s="108" t="s">
        <v>46</v>
      </c>
      <c r="AF1168" s="108" t="s">
        <v>46</v>
      </c>
      <c r="AG1168" s="108" t="s">
        <v>46</v>
      </c>
    </row>
    <row r="1169" spans="1:33">
      <c r="A1169" s="108" t="s">
        <v>268</v>
      </c>
      <c r="B1169" s="108">
        <v>1981</v>
      </c>
      <c r="C1169" s="112" t="s">
        <v>269</v>
      </c>
      <c r="D1169" s="108" t="s">
        <v>1147</v>
      </c>
      <c r="E1169" s="108" t="s">
        <v>221</v>
      </c>
      <c r="F1169" s="108"/>
      <c r="G1169" s="117" t="s">
        <v>46</v>
      </c>
      <c r="H1169" s="117" t="s">
        <v>46</v>
      </c>
      <c r="I1169" s="117" t="s">
        <v>46</v>
      </c>
      <c r="J1169" s="117" t="s">
        <v>46</v>
      </c>
      <c r="K1169" s="117" t="s">
        <v>46</v>
      </c>
      <c r="L1169" s="108" t="s">
        <v>46</v>
      </c>
      <c r="M1169" s="108">
        <v>45</v>
      </c>
      <c r="N1169" s="108" t="s">
        <v>46</v>
      </c>
      <c r="O1169" s="108" t="s">
        <v>46</v>
      </c>
      <c r="P1169" s="108" t="s">
        <v>46</v>
      </c>
      <c r="Q1169" s="108" t="s">
        <v>46</v>
      </c>
      <c r="R1169" s="108" t="s">
        <v>46</v>
      </c>
      <c r="S1169" s="108" t="s">
        <v>46</v>
      </c>
      <c r="T1169" s="108" t="s">
        <v>46</v>
      </c>
      <c r="U1169" s="108" t="s">
        <v>46</v>
      </c>
      <c r="V1169" s="108" t="s">
        <v>46</v>
      </c>
      <c r="W1169" s="108" t="s">
        <v>46</v>
      </c>
      <c r="X1169" s="108" t="s">
        <v>46</v>
      </c>
      <c r="Y1169" s="108" t="s">
        <v>46</v>
      </c>
      <c r="Z1169" s="108" t="s">
        <v>46</v>
      </c>
      <c r="AA1169" s="108" t="s">
        <v>46</v>
      </c>
      <c r="AB1169" s="108" t="s">
        <v>46</v>
      </c>
      <c r="AC1169" s="108" t="s">
        <v>46</v>
      </c>
      <c r="AD1169" s="108" t="s">
        <v>46</v>
      </c>
      <c r="AE1169" s="108" t="s">
        <v>46</v>
      </c>
      <c r="AF1169" s="108" t="s">
        <v>46</v>
      </c>
      <c r="AG1169" s="108" t="s">
        <v>46</v>
      </c>
    </row>
    <row r="1170" spans="1:33">
      <c r="A1170" s="108" t="s">
        <v>280</v>
      </c>
      <c r="B1170" s="108">
        <v>1974</v>
      </c>
      <c r="C1170" s="112" t="s">
        <v>281</v>
      </c>
      <c r="D1170" s="108" t="s">
        <v>1147</v>
      </c>
      <c r="E1170" s="108" t="s">
        <v>221</v>
      </c>
      <c r="F1170" s="108"/>
      <c r="G1170" s="117" t="s">
        <v>46</v>
      </c>
      <c r="H1170" s="117" t="s">
        <v>46</v>
      </c>
      <c r="I1170" s="117" t="s">
        <v>46</v>
      </c>
      <c r="J1170" s="117" t="s">
        <v>46</v>
      </c>
      <c r="K1170" s="117" t="s">
        <v>46</v>
      </c>
      <c r="L1170" s="108" t="s">
        <v>46</v>
      </c>
      <c r="M1170" s="108">
        <v>53</v>
      </c>
      <c r="N1170" s="108" t="s">
        <v>46</v>
      </c>
      <c r="O1170" s="108" t="s">
        <v>46</v>
      </c>
      <c r="P1170" s="108" t="s">
        <v>46</v>
      </c>
      <c r="Q1170" s="108" t="s">
        <v>46</v>
      </c>
      <c r="R1170" s="108" t="s">
        <v>46</v>
      </c>
      <c r="S1170" s="108" t="s">
        <v>46</v>
      </c>
      <c r="T1170" s="108" t="s">
        <v>46</v>
      </c>
      <c r="U1170" s="108" t="s">
        <v>46</v>
      </c>
      <c r="V1170" s="108" t="s">
        <v>46</v>
      </c>
      <c r="W1170" s="108" t="s">
        <v>46</v>
      </c>
      <c r="X1170" s="108" t="s">
        <v>46</v>
      </c>
      <c r="Y1170" s="108" t="s">
        <v>46</v>
      </c>
      <c r="Z1170" s="108" t="s">
        <v>46</v>
      </c>
      <c r="AA1170" s="108" t="s">
        <v>46</v>
      </c>
      <c r="AB1170" s="108" t="s">
        <v>46</v>
      </c>
      <c r="AC1170" s="108" t="s">
        <v>46</v>
      </c>
      <c r="AD1170" s="108" t="s">
        <v>46</v>
      </c>
      <c r="AE1170" s="108" t="s">
        <v>46</v>
      </c>
      <c r="AF1170" s="108" t="s">
        <v>46</v>
      </c>
      <c r="AG1170" s="108" t="s">
        <v>46</v>
      </c>
    </row>
    <row r="1171" spans="1:33">
      <c r="A1171" s="108" t="s">
        <v>285</v>
      </c>
      <c r="B1171" s="108">
        <v>2015</v>
      </c>
      <c r="C1171" s="112" t="s">
        <v>286</v>
      </c>
      <c r="D1171" s="108" t="s">
        <v>1147</v>
      </c>
      <c r="E1171" s="108" t="s">
        <v>221</v>
      </c>
      <c r="F1171" s="108"/>
      <c r="G1171" s="117" t="s">
        <v>46</v>
      </c>
      <c r="H1171" s="117" t="s">
        <v>46</v>
      </c>
      <c r="I1171" s="117" t="s">
        <v>46</v>
      </c>
      <c r="J1171" s="117" t="s">
        <v>46</v>
      </c>
      <c r="K1171" s="117" t="s">
        <v>46</v>
      </c>
      <c r="L1171" s="108" t="s">
        <v>46</v>
      </c>
      <c r="M1171" s="108">
        <v>60</v>
      </c>
      <c r="N1171" s="108" t="s">
        <v>46</v>
      </c>
      <c r="O1171" s="108" t="s">
        <v>46</v>
      </c>
      <c r="P1171" s="108" t="s">
        <v>46</v>
      </c>
      <c r="Q1171" s="108" t="s">
        <v>46</v>
      </c>
      <c r="R1171" s="108" t="s">
        <v>46</v>
      </c>
      <c r="S1171" s="108" t="s">
        <v>46</v>
      </c>
      <c r="T1171" s="108" t="s">
        <v>46</v>
      </c>
      <c r="U1171" s="108" t="s">
        <v>46</v>
      </c>
      <c r="V1171" s="108" t="s">
        <v>46</v>
      </c>
      <c r="W1171" s="108" t="s">
        <v>46</v>
      </c>
      <c r="X1171" s="108" t="s">
        <v>46</v>
      </c>
      <c r="Y1171" s="108" t="s">
        <v>46</v>
      </c>
      <c r="Z1171" s="108" t="s">
        <v>46</v>
      </c>
      <c r="AA1171" s="108" t="s">
        <v>46</v>
      </c>
      <c r="AB1171" s="108" t="s">
        <v>46</v>
      </c>
      <c r="AC1171" s="108" t="s">
        <v>46</v>
      </c>
      <c r="AD1171" s="108" t="s">
        <v>46</v>
      </c>
      <c r="AE1171" s="108" t="s">
        <v>46</v>
      </c>
      <c r="AF1171" s="108" t="s">
        <v>46</v>
      </c>
      <c r="AG1171" s="108" t="s">
        <v>46</v>
      </c>
    </row>
    <row r="1172" spans="1:33">
      <c r="A1172" s="108" t="s">
        <v>278</v>
      </c>
      <c r="B1172" s="108">
        <v>1990</v>
      </c>
      <c r="C1172" s="112" t="s">
        <v>279</v>
      </c>
      <c r="D1172" s="108" t="s">
        <v>1147</v>
      </c>
      <c r="E1172" s="108" t="s">
        <v>221</v>
      </c>
      <c r="F1172" s="108"/>
      <c r="G1172" s="117" t="s">
        <v>46</v>
      </c>
      <c r="H1172" s="117" t="s">
        <v>46</v>
      </c>
      <c r="I1172" s="117" t="s">
        <v>46</v>
      </c>
      <c r="J1172" s="117" t="s">
        <v>46</v>
      </c>
      <c r="K1172" s="117" t="s">
        <v>46</v>
      </c>
      <c r="L1172" s="108" t="s">
        <v>46</v>
      </c>
      <c r="M1172" s="108">
        <v>64</v>
      </c>
      <c r="N1172" s="108" t="s">
        <v>46</v>
      </c>
      <c r="O1172" s="108" t="s">
        <v>46</v>
      </c>
      <c r="P1172" s="108" t="s">
        <v>46</v>
      </c>
      <c r="Q1172" s="108" t="s">
        <v>46</v>
      </c>
      <c r="R1172" s="108" t="s">
        <v>46</v>
      </c>
      <c r="S1172" s="108" t="s">
        <v>46</v>
      </c>
      <c r="T1172" s="108" t="s">
        <v>46</v>
      </c>
      <c r="U1172" s="108" t="s">
        <v>46</v>
      </c>
      <c r="V1172" s="108" t="s">
        <v>46</v>
      </c>
      <c r="W1172" s="108" t="s">
        <v>46</v>
      </c>
      <c r="X1172" s="108" t="s">
        <v>46</v>
      </c>
      <c r="Y1172" s="108" t="s">
        <v>46</v>
      </c>
      <c r="Z1172" s="108" t="s">
        <v>46</v>
      </c>
      <c r="AA1172" s="108" t="s">
        <v>46</v>
      </c>
      <c r="AB1172" s="108" t="s">
        <v>46</v>
      </c>
      <c r="AC1172" s="108" t="s">
        <v>46</v>
      </c>
      <c r="AD1172" s="108" t="s">
        <v>46</v>
      </c>
      <c r="AE1172" s="108" t="s">
        <v>46</v>
      </c>
      <c r="AF1172" s="108" t="s">
        <v>46</v>
      </c>
      <c r="AG1172" s="108" t="s">
        <v>46</v>
      </c>
    </row>
    <row r="1173" spans="1:33">
      <c r="A1173" s="108" t="s">
        <v>278</v>
      </c>
      <c r="B1173" s="108">
        <v>1990</v>
      </c>
      <c r="C1173" s="112" t="s">
        <v>284</v>
      </c>
      <c r="D1173" s="108" t="s">
        <v>1147</v>
      </c>
      <c r="E1173" s="108" t="s">
        <v>221</v>
      </c>
      <c r="F1173" s="108"/>
      <c r="G1173" s="117" t="s">
        <v>46</v>
      </c>
      <c r="H1173" s="117" t="s">
        <v>46</v>
      </c>
      <c r="I1173" s="117" t="s">
        <v>46</v>
      </c>
      <c r="J1173" s="117" t="s">
        <v>46</v>
      </c>
      <c r="K1173" s="117" t="s">
        <v>46</v>
      </c>
      <c r="L1173" s="108" t="s">
        <v>46</v>
      </c>
      <c r="M1173" s="108">
        <v>73</v>
      </c>
      <c r="N1173" s="108" t="s">
        <v>46</v>
      </c>
      <c r="O1173" s="108" t="s">
        <v>46</v>
      </c>
      <c r="P1173" s="108" t="s">
        <v>46</v>
      </c>
      <c r="Q1173" s="108" t="s">
        <v>46</v>
      </c>
      <c r="R1173" s="108" t="s">
        <v>46</v>
      </c>
      <c r="S1173" s="108" t="s">
        <v>46</v>
      </c>
      <c r="T1173" s="108" t="s">
        <v>46</v>
      </c>
      <c r="U1173" s="108" t="s">
        <v>46</v>
      </c>
      <c r="V1173" s="108" t="s">
        <v>46</v>
      </c>
      <c r="W1173" s="108" t="s">
        <v>46</v>
      </c>
      <c r="X1173" s="108" t="s">
        <v>46</v>
      </c>
      <c r="Y1173" s="108" t="s">
        <v>46</v>
      </c>
      <c r="Z1173" s="108" t="s">
        <v>46</v>
      </c>
      <c r="AA1173" s="108" t="s">
        <v>46</v>
      </c>
      <c r="AB1173" s="108" t="s">
        <v>46</v>
      </c>
      <c r="AC1173" s="108" t="s">
        <v>46</v>
      </c>
      <c r="AD1173" s="108" t="s">
        <v>46</v>
      </c>
      <c r="AE1173" s="108" t="s">
        <v>46</v>
      </c>
      <c r="AF1173" s="108" t="s">
        <v>46</v>
      </c>
      <c r="AG1173" s="108" t="s">
        <v>46</v>
      </c>
    </row>
    <row r="1174" spans="1:33">
      <c r="A1174" s="108" t="s">
        <v>328</v>
      </c>
      <c r="B1174" s="108">
        <v>1979</v>
      </c>
      <c r="C1174" s="110" t="s">
        <v>329</v>
      </c>
      <c r="D1174" s="108" t="s">
        <v>1147</v>
      </c>
      <c r="E1174" s="108" t="s">
        <v>221</v>
      </c>
      <c r="F1174" s="108"/>
      <c r="G1174" s="117" t="s">
        <v>46</v>
      </c>
      <c r="H1174" s="117" t="s">
        <v>46</v>
      </c>
      <c r="I1174" s="117" t="s">
        <v>46</v>
      </c>
      <c r="J1174" s="117" t="s">
        <v>46</v>
      </c>
      <c r="K1174" s="117" t="s">
        <v>46</v>
      </c>
      <c r="L1174" s="108" t="s">
        <v>46</v>
      </c>
      <c r="M1174" s="108">
        <v>74</v>
      </c>
      <c r="N1174" s="108" t="s">
        <v>46</v>
      </c>
      <c r="O1174" s="108" t="s">
        <v>46</v>
      </c>
      <c r="P1174" s="108" t="s">
        <v>46</v>
      </c>
      <c r="Q1174" s="108" t="s">
        <v>46</v>
      </c>
      <c r="R1174" s="108" t="s">
        <v>46</v>
      </c>
      <c r="S1174" s="108" t="s">
        <v>46</v>
      </c>
      <c r="T1174" s="108" t="s">
        <v>46</v>
      </c>
      <c r="U1174" s="108" t="s">
        <v>46</v>
      </c>
      <c r="V1174" s="108" t="s">
        <v>46</v>
      </c>
      <c r="W1174" s="108" t="s">
        <v>46</v>
      </c>
      <c r="X1174" s="108" t="s">
        <v>46</v>
      </c>
      <c r="Y1174" s="108" t="s">
        <v>46</v>
      </c>
      <c r="Z1174" s="108" t="s">
        <v>46</v>
      </c>
      <c r="AA1174" s="108" t="s">
        <v>46</v>
      </c>
      <c r="AB1174" s="108" t="s">
        <v>46</v>
      </c>
      <c r="AC1174" s="108" t="s">
        <v>46</v>
      </c>
      <c r="AD1174" s="108" t="s">
        <v>46</v>
      </c>
      <c r="AE1174" s="108" t="s">
        <v>46</v>
      </c>
      <c r="AF1174" s="108" t="s">
        <v>46</v>
      </c>
      <c r="AG1174" s="108" t="s">
        <v>46</v>
      </c>
    </row>
    <row r="1175" spans="1:33">
      <c r="A1175" s="108" t="s">
        <v>471</v>
      </c>
      <c r="B1175" s="108">
        <v>2021</v>
      </c>
      <c r="C1175" s="112" t="s">
        <v>1148</v>
      </c>
      <c r="D1175" s="108" t="s">
        <v>1147</v>
      </c>
      <c r="E1175" s="108" t="s">
        <v>221</v>
      </c>
      <c r="F1175" s="108"/>
      <c r="G1175" s="117" t="s">
        <v>46</v>
      </c>
      <c r="H1175" s="117" t="s">
        <v>408</v>
      </c>
      <c r="I1175" s="117" t="s">
        <v>46</v>
      </c>
      <c r="J1175" s="117" t="s">
        <v>46</v>
      </c>
      <c r="K1175" s="117" t="s">
        <v>46</v>
      </c>
      <c r="L1175" s="108" t="s">
        <v>46</v>
      </c>
      <c r="M1175" s="108" t="s">
        <v>46</v>
      </c>
      <c r="N1175" s="108" t="s">
        <v>46</v>
      </c>
      <c r="O1175" s="108" t="s">
        <v>46</v>
      </c>
      <c r="P1175" s="108" t="s">
        <v>46</v>
      </c>
      <c r="Q1175" s="108" t="s">
        <v>46</v>
      </c>
      <c r="R1175" s="108" t="s">
        <v>46</v>
      </c>
      <c r="S1175" s="108" t="s">
        <v>46</v>
      </c>
      <c r="T1175" s="108" t="s">
        <v>46</v>
      </c>
      <c r="U1175" s="108" t="s">
        <v>46</v>
      </c>
      <c r="V1175" s="108" t="s">
        <v>46</v>
      </c>
      <c r="W1175" s="108" t="s">
        <v>46</v>
      </c>
      <c r="X1175" s="108" t="s">
        <v>46</v>
      </c>
      <c r="Y1175" s="108" t="s">
        <v>46</v>
      </c>
      <c r="Z1175" s="108" t="s">
        <v>46</v>
      </c>
      <c r="AA1175" s="108" t="s">
        <v>46</v>
      </c>
      <c r="AB1175" s="108" t="s">
        <v>46</v>
      </c>
      <c r="AC1175" s="108" t="s">
        <v>46</v>
      </c>
      <c r="AD1175" s="108" t="s">
        <v>46</v>
      </c>
      <c r="AE1175" s="108" t="s">
        <v>46</v>
      </c>
      <c r="AF1175" s="108" t="s">
        <v>46</v>
      </c>
      <c r="AG1175" s="108" t="s">
        <v>46</v>
      </c>
    </row>
    <row r="1176" spans="1:33">
      <c r="A1176" s="108" t="s">
        <v>211</v>
      </c>
      <c r="B1176" s="108">
        <v>2005</v>
      </c>
      <c r="C1176" s="110" t="s">
        <v>212</v>
      </c>
      <c r="D1176" s="108" t="s">
        <v>1147</v>
      </c>
      <c r="E1176" s="108" t="s">
        <v>1147</v>
      </c>
      <c r="F1176" s="108"/>
      <c r="G1176" s="117" t="s">
        <v>46</v>
      </c>
      <c r="H1176" s="117" t="s">
        <v>46</v>
      </c>
      <c r="I1176" s="117" t="s">
        <v>46</v>
      </c>
      <c r="J1176" s="117" t="s">
        <v>46</v>
      </c>
      <c r="K1176" s="117" t="s">
        <v>46</v>
      </c>
      <c r="L1176" s="108">
        <v>71</v>
      </c>
      <c r="M1176" s="108" t="s">
        <v>46</v>
      </c>
      <c r="N1176" s="108" t="s">
        <v>46</v>
      </c>
      <c r="O1176" s="108" t="s">
        <v>46</v>
      </c>
      <c r="P1176" s="108" t="s">
        <v>46</v>
      </c>
      <c r="Q1176" s="108" t="s">
        <v>46</v>
      </c>
      <c r="R1176" s="108" t="s">
        <v>46</v>
      </c>
      <c r="S1176" s="108" t="s">
        <v>46</v>
      </c>
      <c r="T1176" s="108" t="s">
        <v>46</v>
      </c>
      <c r="U1176" s="108" t="s">
        <v>46</v>
      </c>
      <c r="V1176" s="108" t="s">
        <v>46</v>
      </c>
      <c r="W1176" s="108" t="s">
        <v>46</v>
      </c>
      <c r="X1176" s="108" t="s">
        <v>46</v>
      </c>
      <c r="Y1176" s="108" t="s">
        <v>46</v>
      </c>
      <c r="Z1176" s="108" t="s">
        <v>46</v>
      </c>
      <c r="AA1176" s="108" t="s">
        <v>46</v>
      </c>
      <c r="AB1176" s="108" t="s">
        <v>46</v>
      </c>
      <c r="AC1176" s="108" t="s">
        <v>46</v>
      </c>
      <c r="AD1176" s="108" t="s">
        <v>46</v>
      </c>
      <c r="AE1176" s="108" t="s">
        <v>46</v>
      </c>
      <c r="AF1176" s="108" t="s">
        <v>46</v>
      </c>
      <c r="AG1176" s="108" t="s">
        <v>46</v>
      </c>
    </row>
    <row r="1177" spans="1:33">
      <c r="A1177" s="108" t="s">
        <v>282</v>
      </c>
      <c r="B1177" s="108">
        <v>2007</v>
      </c>
      <c r="C1177" s="110" t="s">
        <v>283</v>
      </c>
      <c r="D1177" s="108" t="s">
        <v>1147</v>
      </c>
      <c r="E1177" s="108" t="s">
        <v>1147</v>
      </c>
      <c r="F1177" s="108"/>
      <c r="G1177" s="117" t="s">
        <v>46</v>
      </c>
      <c r="H1177" s="117" t="s">
        <v>46</v>
      </c>
      <c r="I1177" s="117" t="s">
        <v>46</v>
      </c>
      <c r="J1177" s="117" t="s">
        <v>46</v>
      </c>
      <c r="K1177" s="117" t="s">
        <v>46</v>
      </c>
      <c r="L1177" s="108">
        <v>45</v>
      </c>
      <c r="M1177" s="108" t="s">
        <v>46</v>
      </c>
      <c r="N1177" s="108" t="s">
        <v>46</v>
      </c>
      <c r="O1177" s="108" t="s">
        <v>46</v>
      </c>
      <c r="P1177" s="108" t="s">
        <v>46</v>
      </c>
      <c r="Q1177" s="108" t="s">
        <v>46</v>
      </c>
      <c r="R1177" s="108" t="s">
        <v>46</v>
      </c>
      <c r="S1177" s="108" t="s">
        <v>46</v>
      </c>
      <c r="T1177" s="108" t="s">
        <v>46</v>
      </c>
      <c r="U1177" s="108" t="s">
        <v>46</v>
      </c>
      <c r="V1177" s="108" t="s">
        <v>46</v>
      </c>
      <c r="W1177" s="108" t="s">
        <v>46</v>
      </c>
      <c r="X1177" s="108" t="s">
        <v>46</v>
      </c>
      <c r="Y1177" s="108" t="s">
        <v>46</v>
      </c>
      <c r="Z1177" s="108" t="s">
        <v>46</v>
      </c>
      <c r="AA1177" s="108" t="s">
        <v>46</v>
      </c>
      <c r="AB1177" s="108" t="s">
        <v>46</v>
      </c>
      <c r="AC1177" s="108" t="s">
        <v>46</v>
      </c>
      <c r="AD1177" s="108" t="s">
        <v>46</v>
      </c>
      <c r="AE1177" s="108" t="s">
        <v>46</v>
      </c>
      <c r="AF1177" s="108" t="s">
        <v>46</v>
      </c>
      <c r="AG1177" s="108" t="s">
        <v>46</v>
      </c>
    </row>
    <row r="1178" spans="1:33">
      <c r="A1178" s="108" t="s">
        <v>339</v>
      </c>
      <c r="B1178" s="108">
        <v>2015</v>
      </c>
      <c r="C1178" s="110" t="s">
        <v>340</v>
      </c>
      <c r="D1178" s="108" t="s">
        <v>1147</v>
      </c>
      <c r="E1178" s="108" t="s">
        <v>1147</v>
      </c>
      <c r="F1178" s="108"/>
      <c r="G1178" s="117" t="s">
        <v>46</v>
      </c>
      <c r="H1178" s="117" t="s">
        <v>46</v>
      </c>
      <c r="I1178" s="117" t="s">
        <v>46</v>
      </c>
      <c r="J1178" s="117" t="s">
        <v>46</v>
      </c>
      <c r="K1178" s="117" t="s">
        <v>46</v>
      </c>
      <c r="L1178" s="108">
        <v>50</v>
      </c>
      <c r="M1178" s="108" t="s">
        <v>46</v>
      </c>
      <c r="N1178" s="108" t="s">
        <v>46</v>
      </c>
      <c r="O1178" s="108" t="s">
        <v>46</v>
      </c>
      <c r="P1178" s="108" t="s">
        <v>46</v>
      </c>
      <c r="Q1178" s="108" t="s">
        <v>46</v>
      </c>
      <c r="R1178" s="108" t="s">
        <v>46</v>
      </c>
      <c r="S1178" s="108" t="s">
        <v>46</v>
      </c>
      <c r="T1178" s="108" t="s">
        <v>46</v>
      </c>
      <c r="U1178" s="108" t="s">
        <v>46</v>
      </c>
      <c r="V1178" s="108" t="s">
        <v>46</v>
      </c>
      <c r="W1178" s="108" t="s">
        <v>46</v>
      </c>
      <c r="X1178" s="108" t="s">
        <v>46</v>
      </c>
      <c r="Y1178" s="108" t="s">
        <v>46</v>
      </c>
      <c r="Z1178" s="108" t="s">
        <v>46</v>
      </c>
      <c r="AA1178" s="108" t="s">
        <v>46</v>
      </c>
      <c r="AB1178" s="108" t="s">
        <v>46</v>
      </c>
      <c r="AC1178" s="108" t="s">
        <v>46</v>
      </c>
      <c r="AD1178" s="108" t="s">
        <v>46</v>
      </c>
      <c r="AE1178" s="108" t="s">
        <v>46</v>
      </c>
      <c r="AF1178" s="108" t="s">
        <v>46</v>
      </c>
      <c r="AG1178" s="108" t="s">
        <v>46</v>
      </c>
    </row>
    <row r="1179" spans="1:33">
      <c r="A1179" s="108" t="s">
        <v>339</v>
      </c>
      <c r="B1179" s="108">
        <v>2015</v>
      </c>
      <c r="C1179" s="110" t="s">
        <v>340</v>
      </c>
      <c r="D1179" s="108" t="s">
        <v>1147</v>
      </c>
      <c r="E1179" s="108" t="s">
        <v>1147</v>
      </c>
      <c r="F1179" s="108"/>
      <c r="G1179" s="117" t="s">
        <v>46</v>
      </c>
      <c r="H1179" s="117" t="s">
        <v>1149</v>
      </c>
      <c r="I1179" s="117" t="s">
        <v>46</v>
      </c>
      <c r="J1179" s="117">
        <v>44200</v>
      </c>
      <c r="K1179" s="117" t="s">
        <v>46</v>
      </c>
      <c r="L1179" s="108" t="s">
        <v>1150</v>
      </c>
      <c r="M1179" s="108" t="s">
        <v>46</v>
      </c>
      <c r="N1179" s="108" t="s">
        <v>46</v>
      </c>
      <c r="O1179" s="108" t="s">
        <v>46</v>
      </c>
      <c r="P1179" s="108" t="s">
        <v>46</v>
      </c>
      <c r="Q1179" s="108" t="s">
        <v>46</v>
      </c>
      <c r="R1179" s="108" t="s">
        <v>46</v>
      </c>
      <c r="S1179" s="108" t="s">
        <v>46</v>
      </c>
      <c r="T1179" s="108" t="s">
        <v>46</v>
      </c>
      <c r="U1179" s="108" t="s">
        <v>46</v>
      </c>
      <c r="V1179" s="108" t="s">
        <v>46</v>
      </c>
      <c r="W1179" s="108" t="s">
        <v>46</v>
      </c>
      <c r="X1179" s="108" t="s">
        <v>46</v>
      </c>
      <c r="Y1179" s="108" t="s">
        <v>46</v>
      </c>
      <c r="Z1179" s="108" t="s">
        <v>46</v>
      </c>
      <c r="AA1179" s="108" t="s">
        <v>46</v>
      </c>
      <c r="AB1179" s="108" t="s">
        <v>46</v>
      </c>
      <c r="AC1179" s="108" t="s">
        <v>46</v>
      </c>
      <c r="AD1179" s="108" t="s">
        <v>46</v>
      </c>
      <c r="AE1179" s="108" t="s">
        <v>46</v>
      </c>
      <c r="AF1179" s="108" t="s">
        <v>46</v>
      </c>
      <c r="AG1179" s="108" t="s">
        <v>46</v>
      </c>
    </row>
    <row r="1180" spans="1:33">
      <c r="A1180" s="108" t="s">
        <v>339</v>
      </c>
      <c r="B1180" s="108">
        <v>2015</v>
      </c>
      <c r="C1180" s="110" t="s">
        <v>340</v>
      </c>
      <c r="D1180" s="108" t="s">
        <v>1147</v>
      </c>
      <c r="E1180" s="108" t="s">
        <v>1147</v>
      </c>
      <c r="F1180" s="108"/>
      <c r="G1180" s="117" t="s">
        <v>46</v>
      </c>
      <c r="H1180" s="117" t="s">
        <v>1151</v>
      </c>
      <c r="I1180" s="117" t="s">
        <v>46</v>
      </c>
      <c r="J1180" s="117">
        <v>21700</v>
      </c>
      <c r="K1180" s="117" t="s">
        <v>46</v>
      </c>
      <c r="L1180" s="108">
        <v>20</v>
      </c>
      <c r="M1180" s="108" t="s">
        <v>46</v>
      </c>
      <c r="N1180" s="108" t="s">
        <v>46</v>
      </c>
      <c r="O1180" s="108" t="s">
        <v>46</v>
      </c>
      <c r="P1180" s="108" t="s">
        <v>46</v>
      </c>
      <c r="Q1180" s="108" t="s">
        <v>46</v>
      </c>
      <c r="R1180" s="108" t="s">
        <v>46</v>
      </c>
      <c r="S1180" s="108" t="s">
        <v>46</v>
      </c>
      <c r="T1180" s="108" t="s">
        <v>46</v>
      </c>
      <c r="U1180" s="108" t="s">
        <v>46</v>
      </c>
      <c r="V1180" s="108" t="s">
        <v>46</v>
      </c>
      <c r="W1180" s="108" t="s">
        <v>46</v>
      </c>
      <c r="X1180" s="108" t="s">
        <v>46</v>
      </c>
      <c r="Y1180" s="108" t="s">
        <v>46</v>
      </c>
      <c r="Z1180" s="108" t="s">
        <v>46</v>
      </c>
      <c r="AA1180" s="108" t="s">
        <v>46</v>
      </c>
      <c r="AB1180" s="108" t="s">
        <v>46</v>
      </c>
      <c r="AC1180" s="108" t="s">
        <v>46</v>
      </c>
      <c r="AD1180" s="108" t="s">
        <v>46</v>
      </c>
      <c r="AE1180" s="108" t="s">
        <v>46</v>
      </c>
      <c r="AF1180" s="108" t="s">
        <v>46</v>
      </c>
      <c r="AG1180" s="108" t="s">
        <v>46</v>
      </c>
    </row>
    <row r="1181" spans="1:33">
      <c r="A1181" s="108" t="s">
        <v>339</v>
      </c>
      <c r="B1181" s="108">
        <v>2015</v>
      </c>
      <c r="C1181" s="110" t="s">
        <v>340</v>
      </c>
      <c r="D1181" s="108" t="s">
        <v>1147</v>
      </c>
      <c r="E1181" s="108" t="s">
        <v>1147</v>
      </c>
      <c r="F1181" s="108"/>
      <c r="G1181" s="117" t="s">
        <v>46</v>
      </c>
      <c r="H1181" s="117" t="s">
        <v>1152</v>
      </c>
      <c r="I1181" s="117" t="s">
        <v>46</v>
      </c>
      <c r="J1181" s="117">
        <v>24400</v>
      </c>
      <c r="K1181" s="117" t="s">
        <v>46</v>
      </c>
      <c r="L1181" s="108">
        <v>17</v>
      </c>
      <c r="M1181" s="108" t="s">
        <v>46</v>
      </c>
      <c r="N1181" s="108" t="s">
        <v>46</v>
      </c>
      <c r="O1181" s="108" t="s">
        <v>46</v>
      </c>
      <c r="P1181" s="108" t="s">
        <v>46</v>
      </c>
      <c r="Q1181" s="108" t="s">
        <v>46</v>
      </c>
      <c r="R1181" s="108" t="s">
        <v>46</v>
      </c>
      <c r="S1181" s="108" t="s">
        <v>46</v>
      </c>
      <c r="T1181" s="108" t="s">
        <v>46</v>
      </c>
      <c r="U1181" s="108" t="s">
        <v>46</v>
      </c>
      <c r="V1181" s="108" t="s">
        <v>46</v>
      </c>
      <c r="W1181" s="108" t="s">
        <v>46</v>
      </c>
      <c r="X1181" s="108" t="s">
        <v>46</v>
      </c>
      <c r="Y1181" s="108" t="s">
        <v>46</v>
      </c>
      <c r="Z1181" s="108" t="s">
        <v>46</v>
      </c>
      <c r="AA1181" s="108" t="s">
        <v>46</v>
      </c>
      <c r="AB1181" s="108" t="s">
        <v>46</v>
      </c>
      <c r="AC1181" s="108" t="s">
        <v>46</v>
      </c>
      <c r="AD1181" s="108" t="s">
        <v>46</v>
      </c>
      <c r="AE1181" s="108" t="s">
        <v>46</v>
      </c>
      <c r="AF1181" s="108" t="s">
        <v>46</v>
      </c>
      <c r="AG1181" s="108" t="s">
        <v>46</v>
      </c>
    </row>
    <row r="1182" spans="1:33">
      <c r="A1182" s="108" t="s">
        <v>223</v>
      </c>
      <c r="B1182" s="108" t="s">
        <v>46</v>
      </c>
      <c r="C1182" s="108" t="s">
        <v>224</v>
      </c>
      <c r="D1182" s="108" t="s">
        <v>1147</v>
      </c>
      <c r="E1182" s="108" t="s">
        <v>206</v>
      </c>
      <c r="F1182" s="108"/>
      <c r="G1182" s="117" t="s">
        <v>46</v>
      </c>
      <c r="H1182" s="117" t="s">
        <v>46</v>
      </c>
      <c r="I1182" s="117" t="s">
        <v>1153</v>
      </c>
      <c r="J1182" s="117" t="s">
        <v>46</v>
      </c>
      <c r="K1182" s="117">
        <v>23300</v>
      </c>
      <c r="L1182" s="108" t="s">
        <v>46</v>
      </c>
      <c r="M1182" s="108" t="s">
        <v>46</v>
      </c>
      <c r="N1182" s="108" t="s">
        <v>46</v>
      </c>
      <c r="O1182" s="108" t="s">
        <v>46</v>
      </c>
      <c r="P1182" s="108" t="s">
        <v>46</v>
      </c>
      <c r="Q1182" s="108" t="s">
        <v>46</v>
      </c>
      <c r="R1182" s="108" t="s">
        <v>46</v>
      </c>
      <c r="S1182" s="108" t="s">
        <v>46</v>
      </c>
      <c r="T1182" s="108" t="s">
        <v>46</v>
      </c>
      <c r="U1182" s="108" t="s">
        <v>46</v>
      </c>
      <c r="V1182" s="108" t="s">
        <v>46</v>
      </c>
      <c r="W1182" s="108" t="s">
        <v>46</v>
      </c>
      <c r="X1182" s="108" t="s">
        <v>46</v>
      </c>
      <c r="Y1182" s="108" t="s">
        <v>46</v>
      </c>
      <c r="Z1182" s="108" t="s">
        <v>46</v>
      </c>
      <c r="AA1182" s="108" t="s">
        <v>46</v>
      </c>
      <c r="AB1182" s="108" t="s">
        <v>46</v>
      </c>
      <c r="AC1182" s="108" t="s">
        <v>46</v>
      </c>
      <c r="AD1182" s="108" t="s">
        <v>46</v>
      </c>
      <c r="AE1182" s="108" t="s">
        <v>46</v>
      </c>
      <c r="AF1182" s="108" t="s">
        <v>46</v>
      </c>
      <c r="AG1182" s="108" t="s">
        <v>46</v>
      </c>
    </row>
    <row r="1183" spans="1:33">
      <c r="A1183" s="108" t="s">
        <v>342</v>
      </c>
      <c r="B1183" s="108">
        <v>2016</v>
      </c>
      <c r="C1183" s="110" t="s">
        <v>343</v>
      </c>
      <c r="D1183" s="108" t="s">
        <v>1147</v>
      </c>
      <c r="E1183" s="108" t="s">
        <v>1147</v>
      </c>
      <c r="F1183" s="108"/>
      <c r="G1183" s="117" t="s">
        <v>46</v>
      </c>
      <c r="H1183" s="117" t="s">
        <v>46</v>
      </c>
      <c r="I1183" s="117" t="s">
        <v>46</v>
      </c>
      <c r="J1183" s="117" t="s">
        <v>46</v>
      </c>
      <c r="K1183" s="117" t="s">
        <v>46</v>
      </c>
      <c r="L1183" s="108">
        <v>71</v>
      </c>
      <c r="M1183" s="108" t="s">
        <v>46</v>
      </c>
      <c r="N1183" s="108" t="s">
        <v>46</v>
      </c>
      <c r="O1183" s="108" t="s">
        <v>46</v>
      </c>
      <c r="P1183" s="108" t="s">
        <v>46</v>
      </c>
      <c r="Q1183" s="108" t="s">
        <v>46</v>
      </c>
      <c r="R1183" s="108" t="s">
        <v>46</v>
      </c>
      <c r="S1183" s="108" t="s">
        <v>46</v>
      </c>
      <c r="T1183" s="108" t="s">
        <v>46</v>
      </c>
      <c r="U1183" s="108" t="s">
        <v>46</v>
      </c>
      <c r="V1183" s="108" t="s">
        <v>46</v>
      </c>
      <c r="W1183" s="108" t="s">
        <v>46</v>
      </c>
      <c r="X1183" s="108" t="s">
        <v>46</v>
      </c>
      <c r="Y1183" s="108" t="s">
        <v>46</v>
      </c>
      <c r="Z1183" s="108" t="s">
        <v>46</v>
      </c>
      <c r="AA1183" s="108" t="s">
        <v>46</v>
      </c>
      <c r="AB1183" s="108" t="s">
        <v>46</v>
      </c>
      <c r="AC1183" s="108" t="s">
        <v>46</v>
      </c>
      <c r="AD1183" s="108" t="s">
        <v>46</v>
      </c>
      <c r="AE1183" s="108" t="s">
        <v>46</v>
      </c>
      <c r="AF1183" s="108" t="s">
        <v>46</v>
      </c>
      <c r="AG1183" s="108" t="s">
        <v>46</v>
      </c>
    </row>
    <row r="1184" spans="1:33">
      <c r="A1184" s="108" t="s">
        <v>481</v>
      </c>
      <c r="B1184" s="108">
        <v>1998</v>
      </c>
      <c r="C1184" s="110" t="s">
        <v>482</v>
      </c>
      <c r="D1184" s="108" t="s">
        <v>1147</v>
      </c>
      <c r="E1184" s="108" t="s">
        <v>46</v>
      </c>
      <c r="F1184" s="108"/>
      <c r="G1184" s="117" t="s">
        <v>46</v>
      </c>
      <c r="H1184" s="117" t="s">
        <v>46</v>
      </c>
      <c r="I1184" s="117" t="s">
        <v>46</v>
      </c>
      <c r="J1184" s="117" t="s">
        <v>46</v>
      </c>
      <c r="K1184" s="117" t="s">
        <v>46</v>
      </c>
      <c r="L1184" s="108" t="s">
        <v>1154</v>
      </c>
      <c r="M1184" s="108" t="s">
        <v>46</v>
      </c>
      <c r="N1184" s="108" t="s">
        <v>46</v>
      </c>
      <c r="O1184" s="108" t="s">
        <v>46</v>
      </c>
      <c r="P1184" s="108" t="s">
        <v>46</v>
      </c>
      <c r="Q1184" s="108" t="s">
        <v>46</v>
      </c>
      <c r="R1184" s="108" t="s">
        <v>46</v>
      </c>
      <c r="S1184" s="108" t="s">
        <v>46</v>
      </c>
      <c r="T1184" s="108" t="s">
        <v>46</v>
      </c>
      <c r="U1184" s="108" t="s">
        <v>46</v>
      </c>
      <c r="V1184" s="108" t="s">
        <v>46</v>
      </c>
      <c r="W1184" s="108" t="s">
        <v>46</v>
      </c>
      <c r="X1184" s="108" t="s">
        <v>46</v>
      </c>
      <c r="Y1184" s="108" t="s">
        <v>46</v>
      </c>
      <c r="Z1184" s="108" t="s">
        <v>46</v>
      </c>
      <c r="AA1184" s="108" t="s">
        <v>46</v>
      </c>
      <c r="AB1184" s="108" t="s">
        <v>46</v>
      </c>
      <c r="AC1184" s="108" t="s">
        <v>46</v>
      </c>
      <c r="AD1184" s="108" t="s">
        <v>46</v>
      </c>
      <c r="AE1184" s="108" t="s">
        <v>46</v>
      </c>
      <c r="AF1184" s="108" t="s">
        <v>46</v>
      </c>
      <c r="AG1184" s="108" t="s">
        <v>46</v>
      </c>
    </row>
    <row r="1185" spans="1:33">
      <c r="A1185" s="108" t="s">
        <v>289</v>
      </c>
      <c r="B1185" s="108">
        <v>1975</v>
      </c>
      <c r="C1185" s="110" t="s">
        <v>290</v>
      </c>
      <c r="D1185" s="108" t="s">
        <v>1147</v>
      </c>
      <c r="E1185" s="108" t="s">
        <v>46</v>
      </c>
      <c r="F1185" s="108"/>
      <c r="G1185" s="117" t="s">
        <v>46</v>
      </c>
      <c r="H1185" s="117" t="s">
        <v>46</v>
      </c>
      <c r="I1185" s="117" t="s">
        <v>46</v>
      </c>
      <c r="J1185" s="117" t="s">
        <v>46</v>
      </c>
      <c r="K1185" s="117" t="s">
        <v>46</v>
      </c>
      <c r="L1185" s="111">
        <v>2347826</v>
      </c>
      <c r="M1185" s="108" t="s">
        <v>46</v>
      </c>
      <c r="N1185" s="108" t="s">
        <v>46</v>
      </c>
      <c r="O1185" s="108" t="s">
        <v>46</v>
      </c>
      <c r="P1185" s="108" t="s">
        <v>46</v>
      </c>
      <c r="Q1185" s="108" t="s">
        <v>46</v>
      </c>
      <c r="R1185" s="108" t="s">
        <v>46</v>
      </c>
      <c r="S1185" s="108" t="s">
        <v>46</v>
      </c>
      <c r="T1185" s="108" t="s">
        <v>46</v>
      </c>
      <c r="U1185" s="108" t="s">
        <v>46</v>
      </c>
      <c r="V1185" s="108" t="s">
        <v>46</v>
      </c>
      <c r="W1185" s="108" t="s">
        <v>46</v>
      </c>
      <c r="X1185" s="108" t="s">
        <v>46</v>
      </c>
      <c r="Y1185" s="108" t="s">
        <v>46</v>
      </c>
      <c r="Z1185" s="108" t="s">
        <v>46</v>
      </c>
      <c r="AA1185" s="108" t="s">
        <v>46</v>
      </c>
      <c r="AB1185" s="108" t="s">
        <v>46</v>
      </c>
      <c r="AC1185" s="108" t="s">
        <v>46</v>
      </c>
      <c r="AD1185" s="108" t="s">
        <v>46</v>
      </c>
      <c r="AE1185" s="108" t="s">
        <v>46</v>
      </c>
      <c r="AF1185" s="108" t="s">
        <v>46</v>
      </c>
      <c r="AG1185" s="108" t="s">
        <v>46</v>
      </c>
    </row>
    <row r="1186" spans="1:33">
      <c r="A1186" s="108" t="s">
        <v>226</v>
      </c>
      <c r="B1186" s="108">
        <v>2018</v>
      </c>
      <c r="C1186" s="110" t="s">
        <v>227</v>
      </c>
      <c r="D1186" s="108" t="s">
        <v>1147</v>
      </c>
      <c r="E1186" s="108" t="s">
        <v>46</v>
      </c>
      <c r="F1186" s="108"/>
      <c r="G1186" s="117" t="s">
        <v>46</v>
      </c>
      <c r="H1186" s="117" t="s">
        <v>1155</v>
      </c>
      <c r="I1186" s="117" t="s">
        <v>46</v>
      </c>
      <c r="J1186" s="117">
        <v>22430</v>
      </c>
      <c r="K1186" s="117" t="s">
        <v>46</v>
      </c>
      <c r="L1186" s="108" t="s">
        <v>46</v>
      </c>
      <c r="M1186" s="108" t="s">
        <v>46</v>
      </c>
      <c r="N1186" s="108" t="s">
        <v>46</v>
      </c>
      <c r="O1186" s="108" t="s">
        <v>46</v>
      </c>
      <c r="P1186" s="108" t="s">
        <v>46</v>
      </c>
      <c r="Q1186" s="108" t="s">
        <v>46</v>
      </c>
      <c r="R1186" s="108" t="s">
        <v>46</v>
      </c>
      <c r="S1186" s="108" t="s">
        <v>46</v>
      </c>
      <c r="T1186" s="108" t="s">
        <v>46</v>
      </c>
      <c r="U1186" s="108" t="s">
        <v>46</v>
      </c>
      <c r="V1186" s="108" t="s">
        <v>46</v>
      </c>
      <c r="W1186" s="108" t="s">
        <v>46</v>
      </c>
      <c r="X1186" s="108" t="s">
        <v>46</v>
      </c>
      <c r="Y1186" s="108" t="s">
        <v>46</v>
      </c>
      <c r="Z1186" s="108" t="s">
        <v>46</v>
      </c>
      <c r="AA1186" s="108" t="s">
        <v>46</v>
      </c>
      <c r="AB1186" s="108" t="s">
        <v>46</v>
      </c>
      <c r="AC1186" s="108" t="s">
        <v>46</v>
      </c>
      <c r="AD1186" s="108" t="s">
        <v>46</v>
      </c>
      <c r="AE1186" s="108" t="s">
        <v>46</v>
      </c>
      <c r="AF1186" s="108" t="s">
        <v>46</v>
      </c>
      <c r="AG1186" s="108" t="s">
        <v>46</v>
      </c>
    </row>
    <row r="1187" spans="1:33">
      <c r="A1187" s="108" t="s">
        <v>226</v>
      </c>
      <c r="B1187" s="108">
        <v>2018</v>
      </c>
      <c r="C1187" s="110" t="s">
        <v>227</v>
      </c>
      <c r="D1187" s="108" t="s">
        <v>1147</v>
      </c>
      <c r="E1187" s="108" t="s">
        <v>46</v>
      </c>
      <c r="F1187" s="108"/>
      <c r="G1187" s="117" t="s">
        <v>46</v>
      </c>
      <c r="H1187" s="117" t="s">
        <v>1156</v>
      </c>
      <c r="I1187" s="117" t="s">
        <v>46</v>
      </c>
      <c r="J1187" s="117">
        <v>34300</v>
      </c>
      <c r="K1187" s="117" t="s">
        <v>46</v>
      </c>
      <c r="L1187" s="108" t="s">
        <v>46</v>
      </c>
      <c r="M1187" s="108" t="s">
        <v>46</v>
      </c>
      <c r="N1187" s="108" t="s">
        <v>46</v>
      </c>
      <c r="O1187" s="108" t="s">
        <v>46</v>
      </c>
      <c r="P1187" s="108" t="s">
        <v>46</v>
      </c>
      <c r="Q1187" s="108" t="s">
        <v>46</v>
      </c>
      <c r="R1187" s="108" t="s">
        <v>46</v>
      </c>
      <c r="S1187" s="108" t="s">
        <v>46</v>
      </c>
      <c r="T1187" s="108" t="s">
        <v>46</v>
      </c>
      <c r="U1187" s="108" t="s">
        <v>46</v>
      </c>
      <c r="V1187" s="108" t="s">
        <v>46</v>
      </c>
      <c r="W1187" s="108" t="s">
        <v>46</v>
      </c>
      <c r="X1187" s="108" t="s">
        <v>46</v>
      </c>
      <c r="Y1187" s="108" t="s">
        <v>46</v>
      </c>
      <c r="Z1187" s="108" t="s">
        <v>46</v>
      </c>
      <c r="AA1187" s="108" t="s">
        <v>46</v>
      </c>
      <c r="AB1187" s="108" t="s">
        <v>46</v>
      </c>
      <c r="AC1187" s="108" t="s">
        <v>46</v>
      </c>
      <c r="AD1187" s="108" t="s">
        <v>46</v>
      </c>
      <c r="AE1187" s="108" t="s">
        <v>46</v>
      </c>
      <c r="AF1187" s="108" t="s">
        <v>46</v>
      </c>
      <c r="AG1187" s="108" t="s">
        <v>46</v>
      </c>
    </row>
    <row r="1188" spans="1:33">
      <c r="A1188" s="108" t="s">
        <v>226</v>
      </c>
      <c r="B1188" s="108">
        <v>2018</v>
      </c>
      <c r="C1188" s="110" t="s">
        <v>227</v>
      </c>
      <c r="D1188" s="108" t="s">
        <v>1147</v>
      </c>
      <c r="E1188" s="108" t="s">
        <v>46</v>
      </c>
      <c r="F1188" s="108"/>
      <c r="G1188" s="117" t="s">
        <v>46</v>
      </c>
      <c r="H1188" s="117" t="s">
        <v>1157</v>
      </c>
      <c r="I1188" s="117" t="s">
        <v>46</v>
      </c>
      <c r="J1188" s="117">
        <v>19210</v>
      </c>
      <c r="K1188" s="117" t="s">
        <v>46</v>
      </c>
      <c r="L1188" s="108" t="s">
        <v>46</v>
      </c>
      <c r="M1188" s="108" t="s">
        <v>46</v>
      </c>
      <c r="N1188" s="108" t="s">
        <v>46</v>
      </c>
      <c r="O1188" s="108" t="s">
        <v>46</v>
      </c>
      <c r="P1188" s="108" t="s">
        <v>46</v>
      </c>
      <c r="Q1188" s="108" t="s">
        <v>46</v>
      </c>
      <c r="R1188" s="108" t="s">
        <v>46</v>
      </c>
      <c r="S1188" s="108" t="s">
        <v>46</v>
      </c>
      <c r="T1188" s="108" t="s">
        <v>46</v>
      </c>
      <c r="U1188" s="108" t="s">
        <v>46</v>
      </c>
      <c r="V1188" s="108" t="s">
        <v>46</v>
      </c>
      <c r="W1188" s="108" t="s">
        <v>46</v>
      </c>
      <c r="X1188" s="108" t="s">
        <v>46</v>
      </c>
      <c r="Y1188" s="108" t="s">
        <v>46</v>
      </c>
      <c r="Z1188" s="108" t="s">
        <v>46</v>
      </c>
      <c r="AA1188" s="108" t="s">
        <v>46</v>
      </c>
      <c r="AB1188" s="108" t="s">
        <v>46</v>
      </c>
      <c r="AC1188" s="108" t="s">
        <v>46</v>
      </c>
      <c r="AD1188" s="108" t="s">
        <v>46</v>
      </c>
      <c r="AE1188" s="108" t="s">
        <v>46</v>
      </c>
      <c r="AF1188" s="108" t="s">
        <v>46</v>
      </c>
      <c r="AG1188" s="108" t="s">
        <v>46</v>
      </c>
    </row>
    <row r="1189" spans="1:33">
      <c r="A1189" s="108" t="s">
        <v>226</v>
      </c>
      <c r="B1189" s="108">
        <v>2018</v>
      </c>
      <c r="C1189" s="110" t="s">
        <v>227</v>
      </c>
      <c r="D1189" s="108" t="s">
        <v>1147</v>
      </c>
      <c r="E1189" s="108" t="s">
        <v>46</v>
      </c>
      <c r="F1189" s="108"/>
      <c r="G1189" s="117" t="s">
        <v>46</v>
      </c>
      <c r="H1189" s="117" t="s">
        <v>1158</v>
      </c>
      <c r="I1189" s="117" t="s">
        <v>46</v>
      </c>
      <c r="J1189" s="117">
        <v>24420</v>
      </c>
      <c r="K1189" s="117" t="s">
        <v>46</v>
      </c>
      <c r="L1189" s="108" t="s">
        <v>46</v>
      </c>
      <c r="M1189" s="108" t="s">
        <v>46</v>
      </c>
      <c r="N1189" s="108" t="s">
        <v>46</v>
      </c>
      <c r="O1189" s="108" t="s">
        <v>46</v>
      </c>
      <c r="P1189" s="108" t="s">
        <v>46</v>
      </c>
      <c r="Q1189" s="108" t="s">
        <v>46</v>
      </c>
      <c r="R1189" s="108" t="s">
        <v>46</v>
      </c>
      <c r="S1189" s="108" t="s">
        <v>46</v>
      </c>
      <c r="T1189" s="108" t="s">
        <v>46</v>
      </c>
      <c r="U1189" s="108" t="s">
        <v>46</v>
      </c>
      <c r="V1189" s="108" t="s">
        <v>46</v>
      </c>
      <c r="W1189" s="108" t="s">
        <v>46</v>
      </c>
      <c r="X1189" s="108" t="s">
        <v>46</v>
      </c>
      <c r="Y1189" s="108" t="s">
        <v>46</v>
      </c>
      <c r="Z1189" s="108" t="s">
        <v>46</v>
      </c>
      <c r="AA1189" s="108" t="s">
        <v>46</v>
      </c>
      <c r="AB1189" s="108" t="s">
        <v>46</v>
      </c>
      <c r="AC1189" s="108" t="s">
        <v>46</v>
      </c>
      <c r="AD1189" s="108" t="s">
        <v>46</v>
      </c>
      <c r="AE1189" s="108" t="s">
        <v>46</v>
      </c>
      <c r="AF1189" s="108" t="s">
        <v>46</v>
      </c>
      <c r="AG1189" s="108" t="s">
        <v>46</v>
      </c>
    </row>
    <row r="1190" spans="1:33">
      <c r="A1190" s="108" t="s">
        <v>226</v>
      </c>
      <c r="B1190" s="108">
        <v>2018</v>
      </c>
      <c r="C1190" s="110" t="s">
        <v>227</v>
      </c>
      <c r="D1190" s="108" t="s">
        <v>1147</v>
      </c>
      <c r="E1190" s="108" t="s">
        <v>46</v>
      </c>
      <c r="F1190" s="108"/>
      <c r="G1190" s="117" t="s">
        <v>46</v>
      </c>
      <c r="H1190" s="117" t="s">
        <v>1159</v>
      </c>
      <c r="I1190" s="117" t="s">
        <v>46</v>
      </c>
      <c r="J1190" s="117">
        <v>42100</v>
      </c>
      <c r="K1190" s="117" t="s">
        <v>46</v>
      </c>
      <c r="L1190" s="108" t="s">
        <v>46</v>
      </c>
      <c r="M1190" s="108" t="s">
        <v>46</v>
      </c>
      <c r="N1190" s="108" t="s">
        <v>46</v>
      </c>
      <c r="O1190" s="108" t="s">
        <v>46</v>
      </c>
      <c r="P1190" s="108" t="s">
        <v>46</v>
      </c>
      <c r="Q1190" s="108" t="s">
        <v>46</v>
      </c>
      <c r="R1190" s="108" t="s">
        <v>46</v>
      </c>
      <c r="S1190" s="108" t="s">
        <v>46</v>
      </c>
      <c r="T1190" s="108" t="s">
        <v>46</v>
      </c>
      <c r="U1190" s="108" t="s">
        <v>46</v>
      </c>
      <c r="V1190" s="108" t="s">
        <v>46</v>
      </c>
      <c r="W1190" s="108" t="s">
        <v>46</v>
      </c>
      <c r="X1190" s="108" t="s">
        <v>46</v>
      </c>
      <c r="Y1190" s="108" t="s">
        <v>46</v>
      </c>
      <c r="Z1190" s="108" t="s">
        <v>46</v>
      </c>
      <c r="AA1190" s="108" t="s">
        <v>46</v>
      </c>
      <c r="AB1190" s="108" t="s">
        <v>46</v>
      </c>
      <c r="AC1190" s="108" t="s">
        <v>46</v>
      </c>
      <c r="AD1190" s="108" t="s">
        <v>46</v>
      </c>
      <c r="AE1190" s="108" t="s">
        <v>46</v>
      </c>
      <c r="AF1190" s="108" t="s">
        <v>46</v>
      </c>
      <c r="AG1190" s="108" t="s">
        <v>46</v>
      </c>
    </row>
    <row r="1191" spans="1:33">
      <c r="A1191" s="109" t="s">
        <v>241</v>
      </c>
      <c r="B1191" s="109">
        <v>2013</v>
      </c>
      <c r="C1191" s="110" t="s">
        <v>242</v>
      </c>
      <c r="D1191" s="108" t="s">
        <v>1147</v>
      </c>
      <c r="E1191" s="109" t="s">
        <v>63</v>
      </c>
      <c r="G1191" s="117" t="s">
        <v>46</v>
      </c>
      <c r="H1191" s="117" t="s">
        <v>46</v>
      </c>
      <c r="I1191" s="117" t="s">
        <v>46</v>
      </c>
      <c r="J1191" s="117" t="s">
        <v>46</v>
      </c>
      <c r="K1191" s="117" t="s">
        <v>46</v>
      </c>
      <c r="L1191" s="108" t="s">
        <v>46</v>
      </c>
      <c r="M1191" s="108" t="s">
        <v>46</v>
      </c>
      <c r="N1191" s="108" t="s">
        <v>46</v>
      </c>
      <c r="O1191" s="108" t="s">
        <v>46</v>
      </c>
      <c r="P1191" s="108" t="s">
        <v>46</v>
      </c>
      <c r="Q1191" s="108" t="s">
        <v>46</v>
      </c>
      <c r="R1191" s="108" t="s">
        <v>46</v>
      </c>
      <c r="S1191" s="108" t="s">
        <v>46</v>
      </c>
      <c r="T1191" s="108" t="s">
        <v>46</v>
      </c>
      <c r="U1191" s="108" t="s">
        <v>46</v>
      </c>
      <c r="V1191" s="108" t="s">
        <v>46</v>
      </c>
      <c r="W1191" s="109">
        <v>30</v>
      </c>
      <c r="X1191" s="108" t="s">
        <v>46</v>
      </c>
      <c r="Y1191" s="108" t="s">
        <v>46</v>
      </c>
      <c r="Z1191" s="108" t="s">
        <v>46</v>
      </c>
      <c r="AA1191" s="108" t="s">
        <v>46</v>
      </c>
      <c r="AB1191" s="108" t="s">
        <v>46</v>
      </c>
      <c r="AC1191" s="108" t="s">
        <v>46</v>
      </c>
      <c r="AD1191" s="108" t="s">
        <v>46</v>
      </c>
      <c r="AE1191" s="108" t="s">
        <v>46</v>
      </c>
      <c r="AF1191" s="108" t="s">
        <v>46</v>
      </c>
      <c r="AG1191" s="108" t="s">
        <v>46</v>
      </c>
    </row>
    <row r="1192" spans="1:33">
      <c r="A1192" s="109" t="s">
        <v>241</v>
      </c>
      <c r="B1192" s="109">
        <v>2013</v>
      </c>
      <c r="C1192" s="110" t="s">
        <v>242</v>
      </c>
      <c r="D1192" s="108" t="s">
        <v>1147</v>
      </c>
      <c r="E1192" s="109" t="s">
        <v>63</v>
      </c>
      <c r="G1192" s="117" t="s">
        <v>46</v>
      </c>
      <c r="H1192" s="117" t="s">
        <v>46</v>
      </c>
      <c r="I1192" s="117" t="s">
        <v>46</v>
      </c>
      <c r="J1192" s="117" t="s">
        <v>46</v>
      </c>
      <c r="K1192" s="118" t="s">
        <v>46</v>
      </c>
      <c r="L1192" s="108" t="s">
        <v>46</v>
      </c>
      <c r="M1192" s="108" t="s">
        <v>46</v>
      </c>
      <c r="N1192" s="108" t="s">
        <v>46</v>
      </c>
      <c r="O1192" s="108" t="s">
        <v>46</v>
      </c>
      <c r="P1192" s="108" t="s">
        <v>46</v>
      </c>
      <c r="Q1192" s="108" t="s">
        <v>46</v>
      </c>
      <c r="R1192" s="108" t="s">
        <v>46</v>
      </c>
      <c r="S1192" s="108" t="s">
        <v>46</v>
      </c>
      <c r="T1192" s="108" t="s">
        <v>46</v>
      </c>
      <c r="U1192" s="108" t="s">
        <v>46</v>
      </c>
      <c r="V1192" s="108" t="s">
        <v>46</v>
      </c>
      <c r="W1192" s="109">
        <v>55</v>
      </c>
      <c r="X1192" s="108" t="s">
        <v>46</v>
      </c>
      <c r="Y1192" s="108" t="s">
        <v>46</v>
      </c>
      <c r="Z1192" s="108" t="s">
        <v>46</v>
      </c>
      <c r="AA1192" s="108" t="s">
        <v>46</v>
      </c>
      <c r="AB1192" s="108" t="s">
        <v>46</v>
      </c>
      <c r="AC1192" s="108" t="s">
        <v>46</v>
      </c>
      <c r="AD1192" s="108" t="s">
        <v>46</v>
      </c>
      <c r="AE1192" s="108" t="s">
        <v>46</v>
      </c>
      <c r="AF1192" s="108" t="s">
        <v>46</v>
      </c>
      <c r="AG1192" s="108" t="s">
        <v>46</v>
      </c>
    </row>
    <row r="1193" spans="1:33">
      <c r="A1193" s="108" t="s">
        <v>260</v>
      </c>
      <c r="B1193" s="108">
        <v>1973</v>
      </c>
      <c r="C1193" s="110" t="s">
        <v>261</v>
      </c>
      <c r="D1193" s="108" t="s">
        <v>1147</v>
      </c>
      <c r="E1193" s="109" t="s">
        <v>45</v>
      </c>
      <c r="G1193" s="117" t="s">
        <v>46</v>
      </c>
      <c r="H1193" s="117" t="s">
        <v>46</v>
      </c>
      <c r="I1193" s="117" t="s">
        <v>46</v>
      </c>
      <c r="J1193" s="117" t="s">
        <v>46</v>
      </c>
      <c r="K1193" s="117" t="s">
        <v>46</v>
      </c>
      <c r="L1193" s="108" t="s">
        <v>46</v>
      </c>
      <c r="M1193" s="108" t="s">
        <v>46</v>
      </c>
      <c r="N1193" s="109">
        <v>22</v>
      </c>
      <c r="O1193" s="108" t="s">
        <v>46</v>
      </c>
      <c r="P1193" s="108" t="s">
        <v>46</v>
      </c>
      <c r="Q1193" s="108" t="s">
        <v>46</v>
      </c>
      <c r="R1193" s="108" t="s">
        <v>46</v>
      </c>
      <c r="S1193" s="109">
        <v>22</v>
      </c>
      <c r="T1193" s="108" t="s">
        <v>46</v>
      </c>
      <c r="U1193" s="108" t="s">
        <v>46</v>
      </c>
      <c r="V1193" s="108" t="s">
        <v>46</v>
      </c>
      <c r="W1193" s="108" t="s">
        <v>46</v>
      </c>
      <c r="X1193" s="108" t="s">
        <v>46</v>
      </c>
      <c r="Y1193" s="108" t="s">
        <v>46</v>
      </c>
      <c r="Z1193" s="108" t="s">
        <v>46</v>
      </c>
      <c r="AA1193" s="108" t="s">
        <v>46</v>
      </c>
      <c r="AB1193" s="108" t="s">
        <v>46</v>
      </c>
      <c r="AC1193" s="108" t="s">
        <v>46</v>
      </c>
      <c r="AD1193" s="108" t="s">
        <v>46</v>
      </c>
      <c r="AE1193" s="108" t="s">
        <v>46</v>
      </c>
      <c r="AF1193" s="108" t="s">
        <v>46</v>
      </c>
      <c r="AG1193" s="108" t="s">
        <v>46</v>
      </c>
    </row>
    <row r="1194" spans="1:33">
      <c r="A1194" s="108" t="s">
        <v>260</v>
      </c>
      <c r="B1194" s="108">
        <v>1973</v>
      </c>
      <c r="C1194" s="110" t="s">
        <v>261</v>
      </c>
      <c r="D1194" s="108" t="s">
        <v>1147</v>
      </c>
      <c r="E1194" s="109" t="s">
        <v>45</v>
      </c>
      <c r="G1194" s="117" t="s">
        <v>46</v>
      </c>
      <c r="H1194" s="117" t="s">
        <v>46</v>
      </c>
      <c r="I1194" s="117" t="s">
        <v>46</v>
      </c>
      <c r="J1194" s="117" t="s">
        <v>46</v>
      </c>
      <c r="K1194" s="117" t="s">
        <v>46</v>
      </c>
      <c r="L1194" s="108" t="s">
        <v>46</v>
      </c>
      <c r="M1194" s="108" t="s">
        <v>46</v>
      </c>
      <c r="N1194" s="109">
        <v>52</v>
      </c>
      <c r="O1194" s="108" t="s">
        <v>46</v>
      </c>
      <c r="P1194" s="108" t="s">
        <v>46</v>
      </c>
      <c r="Q1194" s="108" t="s">
        <v>46</v>
      </c>
      <c r="R1194" s="108" t="s">
        <v>46</v>
      </c>
      <c r="S1194" s="109">
        <v>52</v>
      </c>
      <c r="T1194" s="108" t="s">
        <v>46</v>
      </c>
      <c r="U1194" s="108" t="s">
        <v>46</v>
      </c>
      <c r="V1194" s="108" t="s">
        <v>46</v>
      </c>
      <c r="W1194" s="108" t="s">
        <v>46</v>
      </c>
      <c r="X1194" s="108" t="s">
        <v>46</v>
      </c>
      <c r="Y1194" s="108" t="s">
        <v>46</v>
      </c>
      <c r="Z1194" s="108" t="s">
        <v>46</v>
      </c>
      <c r="AA1194" s="108" t="s">
        <v>46</v>
      </c>
      <c r="AB1194" s="108" t="s">
        <v>46</v>
      </c>
      <c r="AC1194" s="108" t="s">
        <v>46</v>
      </c>
      <c r="AD1194" s="108" t="s">
        <v>46</v>
      </c>
      <c r="AE1194" s="108" t="s">
        <v>46</v>
      </c>
      <c r="AF1194" s="108" t="s">
        <v>46</v>
      </c>
      <c r="AG1194" s="108" t="s">
        <v>46</v>
      </c>
    </row>
    <row r="1195" spans="1:33">
      <c r="A1195" s="108" t="s">
        <v>260</v>
      </c>
      <c r="B1195" s="108">
        <v>1973</v>
      </c>
      <c r="C1195" s="110" t="s">
        <v>261</v>
      </c>
      <c r="D1195" s="108" t="s">
        <v>1147</v>
      </c>
      <c r="E1195" s="109" t="s">
        <v>45</v>
      </c>
      <c r="G1195" s="117" t="s">
        <v>46</v>
      </c>
      <c r="H1195" s="117" t="s">
        <v>46</v>
      </c>
      <c r="I1195" s="117" t="s">
        <v>46</v>
      </c>
      <c r="J1195" s="117" t="s">
        <v>46</v>
      </c>
      <c r="K1195" s="117" t="s">
        <v>46</v>
      </c>
      <c r="L1195" s="108" t="s">
        <v>46</v>
      </c>
      <c r="M1195" s="108" t="s">
        <v>46</v>
      </c>
      <c r="N1195" s="109">
        <v>68</v>
      </c>
      <c r="O1195" s="108" t="s">
        <v>46</v>
      </c>
      <c r="P1195" s="108" t="s">
        <v>46</v>
      </c>
      <c r="Q1195" s="108" t="s">
        <v>46</v>
      </c>
      <c r="R1195" s="108" t="s">
        <v>46</v>
      </c>
      <c r="S1195" s="109">
        <v>68</v>
      </c>
      <c r="T1195" s="108" t="s">
        <v>46</v>
      </c>
      <c r="U1195" s="108" t="s">
        <v>46</v>
      </c>
      <c r="V1195" s="108" t="s">
        <v>46</v>
      </c>
      <c r="W1195" s="108" t="s">
        <v>46</v>
      </c>
      <c r="X1195" s="108" t="s">
        <v>46</v>
      </c>
      <c r="Y1195" s="108" t="s">
        <v>46</v>
      </c>
      <c r="Z1195" s="108" t="s">
        <v>46</v>
      </c>
      <c r="AA1195" s="108" t="s">
        <v>46</v>
      </c>
      <c r="AB1195" s="108" t="s">
        <v>46</v>
      </c>
      <c r="AC1195" s="108" t="s">
        <v>46</v>
      </c>
      <c r="AD1195" s="108" t="s">
        <v>46</v>
      </c>
      <c r="AE1195" s="108" t="s">
        <v>46</v>
      </c>
      <c r="AF1195" s="108" t="s">
        <v>46</v>
      </c>
      <c r="AG1195" s="108" t="s">
        <v>46</v>
      </c>
    </row>
    <row r="1196" spans="1:33">
      <c r="A1196" s="108" t="s">
        <v>291</v>
      </c>
      <c r="B1196" s="108">
        <v>1983</v>
      </c>
      <c r="C1196" s="110" t="s">
        <v>292</v>
      </c>
      <c r="D1196" s="108" t="s">
        <v>1147</v>
      </c>
      <c r="E1196" s="108" t="s">
        <v>221</v>
      </c>
      <c r="F1196" s="108"/>
      <c r="G1196" s="117" t="s">
        <v>46</v>
      </c>
      <c r="H1196" s="117" t="s">
        <v>46</v>
      </c>
      <c r="I1196" s="117" t="s">
        <v>46</v>
      </c>
      <c r="J1196" s="117" t="s">
        <v>46</v>
      </c>
      <c r="K1196" s="117" t="s">
        <v>46</v>
      </c>
      <c r="L1196" s="108" t="s">
        <v>46</v>
      </c>
      <c r="M1196" s="108" t="s">
        <v>46</v>
      </c>
      <c r="N1196" s="108">
        <v>74</v>
      </c>
      <c r="O1196" s="108" t="s">
        <v>46</v>
      </c>
      <c r="P1196" s="108" t="s">
        <v>46</v>
      </c>
      <c r="Q1196" s="108" t="s">
        <v>46</v>
      </c>
      <c r="R1196" s="108" t="s">
        <v>46</v>
      </c>
      <c r="S1196" s="108">
        <v>74</v>
      </c>
      <c r="T1196" s="108" t="s">
        <v>46</v>
      </c>
      <c r="U1196" s="108" t="s">
        <v>46</v>
      </c>
      <c r="V1196" s="108" t="s">
        <v>46</v>
      </c>
      <c r="W1196" s="108" t="s">
        <v>46</v>
      </c>
      <c r="X1196" s="108" t="s">
        <v>46</v>
      </c>
      <c r="Y1196" s="108" t="s">
        <v>46</v>
      </c>
      <c r="Z1196" s="108" t="s">
        <v>46</v>
      </c>
      <c r="AA1196" s="108" t="s">
        <v>46</v>
      </c>
      <c r="AB1196" s="108" t="s">
        <v>46</v>
      </c>
      <c r="AC1196" s="108" t="s">
        <v>46</v>
      </c>
      <c r="AD1196" s="108" t="s">
        <v>46</v>
      </c>
      <c r="AE1196" s="108" t="s">
        <v>46</v>
      </c>
      <c r="AF1196" s="108" t="s">
        <v>46</v>
      </c>
      <c r="AG1196" s="108" t="s">
        <v>46</v>
      </c>
    </row>
    <row r="1197" spans="1:33">
      <c r="A1197" s="108" t="s">
        <v>316</v>
      </c>
      <c r="B1197" s="108">
        <v>2002</v>
      </c>
      <c r="C1197" s="110" t="s">
        <v>317</v>
      </c>
      <c r="D1197" s="108" t="s">
        <v>1147</v>
      </c>
      <c r="E1197" s="108" t="s">
        <v>1147</v>
      </c>
      <c r="F1197" s="108"/>
      <c r="G1197" s="117" t="s">
        <v>46</v>
      </c>
      <c r="H1197" s="117" t="s">
        <v>1160</v>
      </c>
      <c r="I1197" s="117">
        <v>11000</v>
      </c>
      <c r="J1197" s="117" t="s">
        <v>46</v>
      </c>
      <c r="K1197" s="117" t="s">
        <v>46</v>
      </c>
      <c r="L1197" s="108" t="s">
        <v>46</v>
      </c>
      <c r="M1197" s="108" t="s">
        <v>46</v>
      </c>
      <c r="N1197" s="108" t="s">
        <v>46</v>
      </c>
      <c r="O1197" s="108" t="s">
        <v>46</v>
      </c>
      <c r="P1197" s="108" t="s">
        <v>46</v>
      </c>
      <c r="Q1197" s="108" t="s">
        <v>46</v>
      </c>
      <c r="R1197" s="108" t="s">
        <v>46</v>
      </c>
      <c r="S1197" s="108" t="s">
        <v>46</v>
      </c>
      <c r="T1197" s="108" t="s">
        <v>46</v>
      </c>
      <c r="U1197" s="108" t="s">
        <v>46</v>
      </c>
      <c r="V1197" s="108" t="s">
        <v>46</v>
      </c>
      <c r="W1197" s="108" t="s">
        <v>46</v>
      </c>
      <c r="X1197" s="108" t="s">
        <v>46</v>
      </c>
      <c r="Y1197" s="108" t="s">
        <v>46</v>
      </c>
      <c r="Z1197" s="108" t="s">
        <v>46</v>
      </c>
      <c r="AA1197" s="108" t="s">
        <v>46</v>
      </c>
      <c r="AB1197" s="108" t="s">
        <v>46</v>
      </c>
      <c r="AC1197" s="108" t="s">
        <v>46</v>
      </c>
      <c r="AD1197" s="108" t="s">
        <v>46</v>
      </c>
      <c r="AE1197" s="108" t="s">
        <v>46</v>
      </c>
      <c r="AF1197" s="108" t="s">
        <v>46</v>
      </c>
      <c r="AG1197" s="108" t="s">
        <v>46</v>
      </c>
    </row>
    <row r="1198" spans="1:33">
      <c r="A1198" s="109" t="s">
        <v>241</v>
      </c>
      <c r="B1198" s="109">
        <v>2013</v>
      </c>
      <c r="C1198" s="110" t="s">
        <v>242</v>
      </c>
      <c r="D1198" s="108" t="s">
        <v>1147</v>
      </c>
      <c r="E1198" s="109" t="s">
        <v>63</v>
      </c>
      <c r="G1198" s="117" t="s">
        <v>46</v>
      </c>
      <c r="H1198" s="117" t="s">
        <v>46</v>
      </c>
      <c r="I1198" s="117" t="s">
        <v>46</v>
      </c>
      <c r="J1198" s="117" t="s">
        <v>46</v>
      </c>
      <c r="K1198" s="117" t="s">
        <v>46</v>
      </c>
      <c r="L1198" s="108" t="s">
        <v>46</v>
      </c>
      <c r="M1198" s="108" t="s">
        <v>46</v>
      </c>
      <c r="N1198" s="109">
        <v>63</v>
      </c>
      <c r="O1198" s="108" t="s">
        <v>46</v>
      </c>
      <c r="P1198" s="108" t="s">
        <v>46</v>
      </c>
      <c r="Q1198" s="108" t="s">
        <v>46</v>
      </c>
      <c r="R1198" s="108" t="s">
        <v>46</v>
      </c>
      <c r="S1198" s="109">
        <v>63</v>
      </c>
      <c r="T1198" s="108" t="s">
        <v>46</v>
      </c>
      <c r="U1198" s="108" t="s">
        <v>46</v>
      </c>
      <c r="V1198" s="108" t="s">
        <v>46</v>
      </c>
      <c r="W1198" s="108" t="s">
        <v>46</v>
      </c>
      <c r="X1198" s="108" t="s">
        <v>46</v>
      </c>
      <c r="Y1198" s="108" t="s">
        <v>46</v>
      </c>
      <c r="Z1198" s="108" t="s">
        <v>46</v>
      </c>
      <c r="AA1198" s="108" t="s">
        <v>46</v>
      </c>
      <c r="AB1198" s="108" t="s">
        <v>46</v>
      </c>
      <c r="AC1198" s="108" t="s">
        <v>46</v>
      </c>
      <c r="AD1198" s="108" t="s">
        <v>46</v>
      </c>
      <c r="AE1198" s="108" t="s">
        <v>46</v>
      </c>
      <c r="AF1198" s="108" t="s">
        <v>46</v>
      </c>
      <c r="AG1198" s="108" t="s">
        <v>46</v>
      </c>
    </row>
    <row r="1199" spans="1:33">
      <c r="A1199" s="109" t="s">
        <v>280</v>
      </c>
      <c r="B1199" s="109">
        <v>1974</v>
      </c>
      <c r="C1199" s="115" t="s">
        <v>281</v>
      </c>
      <c r="D1199" s="108" t="s">
        <v>1147</v>
      </c>
      <c r="E1199" s="109" t="s">
        <v>45</v>
      </c>
      <c r="G1199" s="117" t="s">
        <v>46</v>
      </c>
      <c r="H1199" s="117" t="s">
        <v>46</v>
      </c>
      <c r="I1199" s="117" t="s">
        <v>46</v>
      </c>
      <c r="J1199" s="117" t="s">
        <v>46</v>
      </c>
      <c r="K1199" s="117" t="s">
        <v>46</v>
      </c>
      <c r="L1199" s="108" t="s">
        <v>46</v>
      </c>
      <c r="M1199" s="108" t="s">
        <v>46</v>
      </c>
      <c r="N1199" s="108" t="s">
        <v>46</v>
      </c>
      <c r="O1199" s="109">
        <v>40</v>
      </c>
      <c r="P1199" s="108" t="s">
        <v>46</v>
      </c>
      <c r="Q1199" s="108" t="s">
        <v>46</v>
      </c>
      <c r="R1199" s="108" t="s">
        <v>46</v>
      </c>
      <c r="S1199" s="108" t="s">
        <v>46</v>
      </c>
      <c r="T1199" s="108" t="s">
        <v>46</v>
      </c>
      <c r="U1199" s="109">
        <v>40</v>
      </c>
      <c r="V1199" s="108" t="s">
        <v>46</v>
      </c>
      <c r="W1199" s="108" t="s">
        <v>46</v>
      </c>
      <c r="X1199" s="108" t="s">
        <v>46</v>
      </c>
      <c r="Y1199" s="108" t="s">
        <v>46</v>
      </c>
      <c r="Z1199" s="108" t="s">
        <v>46</v>
      </c>
      <c r="AA1199" s="108" t="s">
        <v>46</v>
      </c>
      <c r="AB1199" s="108" t="s">
        <v>46</v>
      </c>
      <c r="AC1199" s="108" t="s">
        <v>46</v>
      </c>
      <c r="AD1199" s="108" t="s">
        <v>46</v>
      </c>
      <c r="AE1199" s="108" t="s">
        <v>46</v>
      </c>
      <c r="AF1199" s="108" t="s">
        <v>46</v>
      </c>
      <c r="AG1199" s="108" t="s">
        <v>46</v>
      </c>
    </row>
    <row r="1200" spans="1:33">
      <c r="A1200" s="108" t="s">
        <v>260</v>
      </c>
      <c r="B1200" s="108">
        <v>1973</v>
      </c>
      <c r="C1200" s="110" t="s">
        <v>261</v>
      </c>
      <c r="D1200" s="108" t="s">
        <v>1147</v>
      </c>
      <c r="E1200" s="109" t="s">
        <v>45</v>
      </c>
      <c r="G1200" s="117" t="s">
        <v>46</v>
      </c>
      <c r="H1200" s="117" t="s">
        <v>46</v>
      </c>
      <c r="I1200" s="117" t="s">
        <v>46</v>
      </c>
      <c r="J1200" s="117" t="s">
        <v>46</v>
      </c>
      <c r="K1200" s="117" t="s">
        <v>46</v>
      </c>
      <c r="L1200" s="108" t="s">
        <v>46</v>
      </c>
      <c r="M1200" s="108" t="s">
        <v>46</v>
      </c>
      <c r="N1200" s="108" t="s">
        <v>46</v>
      </c>
      <c r="O1200" s="109">
        <v>43</v>
      </c>
      <c r="P1200" s="108" t="s">
        <v>46</v>
      </c>
      <c r="Q1200" s="108" t="s">
        <v>46</v>
      </c>
      <c r="R1200" s="108" t="s">
        <v>46</v>
      </c>
      <c r="S1200" s="108" t="s">
        <v>46</v>
      </c>
      <c r="T1200" s="108" t="s">
        <v>46</v>
      </c>
      <c r="U1200" s="109">
        <v>43</v>
      </c>
      <c r="V1200" s="108" t="s">
        <v>46</v>
      </c>
      <c r="W1200" s="108" t="s">
        <v>46</v>
      </c>
      <c r="X1200" s="108" t="s">
        <v>46</v>
      </c>
      <c r="Y1200" s="108" t="s">
        <v>46</v>
      </c>
      <c r="Z1200" s="108" t="s">
        <v>46</v>
      </c>
      <c r="AA1200" s="108" t="s">
        <v>46</v>
      </c>
      <c r="AB1200" s="108" t="s">
        <v>46</v>
      </c>
      <c r="AC1200" s="108" t="s">
        <v>46</v>
      </c>
      <c r="AD1200" s="108" t="s">
        <v>46</v>
      </c>
      <c r="AE1200" s="108" t="s">
        <v>46</v>
      </c>
      <c r="AF1200" s="108" t="s">
        <v>46</v>
      </c>
      <c r="AG1200" s="108" t="s">
        <v>46</v>
      </c>
    </row>
    <row r="1201" spans="1:42">
      <c r="A1201" s="108" t="s">
        <v>260</v>
      </c>
      <c r="B1201" s="108">
        <v>1973</v>
      </c>
      <c r="C1201" s="110" t="s">
        <v>261</v>
      </c>
      <c r="D1201" s="108" t="s">
        <v>1147</v>
      </c>
      <c r="E1201" s="109" t="s">
        <v>45</v>
      </c>
      <c r="G1201" s="117" t="s">
        <v>46</v>
      </c>
      <c r="H1201" s="117" t="s">
        <v>46</v>
      </c>
      <c r="I1201" s="117" t="s">
        <v>46</v>
      </c>
      <c r="J1201" s="117" t="s">
        <v>46</v>
      </c>
      <c r="K1201" s="117" t="s">
        <v>46</v>
      </c>
      <c r="L1201" s="108" t="s">
        <v>46</v>
      </c>
      <c r="M1201" s="108" t="s">
        <v>46</v>
      </c>
      <c r="N1201" s="108" t="s">
        <v>46</v>
      </c>
      <c r="O1201" s="109">
        <v>48</v>
      </c>
      <c r="P1201" s="108" t="s">
        <v>46</v>
      </c>
      <c r="Q1201" s="108" t="s">
        <v>46</v>
      </c>
      <c r="R1201" s="108" t="s">
        <v>46</v>
      </c>
      <c r="S1201" s="108" t="s">
        <v>46</v>
      </c>
      <c r="T1201" s="108" t="s">
        <v>46</v>
      </c>
      <c r="U1201" s="109">
        <v>48</v>
      </c>
      <c r="V1201" s="108" t="s">
        <v>46</v>
      </c>
      <c r="W1201" s="108" t="s">
        <v>46</v>
      </c>
      <c r="X1201" s="108" t="s">
        <v>46</v>
      </c>
      <c r="Y1201" s="108" t="s">
        <v>46</v>
      </c>
      <c r="Z1201" s="108" t="s">
        <v>46</v>
      </c>
      <c r="AA1201" s="108" t="s">
        <v>46</v>
      </c>
      <c r="AB1201" s="108" t="s">
        <v>46</v>
      </c>
      <c r="AC1201" s="108" t="s">
        <v>46</v>
      </c>
      <c r="AD1201" s="108" t="s">
        <v>46</v>
      </c>
      <c r="AE1201" s="108" t="s">
        <v>46</v>
      </c>
      <c r="AF1201" s="108" t="s">
        <v>46</v>
      </c>
      <c r="AG1201" s="108" t="s">
        <v>46</v>
      </c>
    </row>
    <row r="1202" spans="1:42">
      <c r="A1202" s="109" t="s">
        <v>293</v>
      </c>
      <c r="B1202" s="109">
        <v>1974</v>
      </c>
      <c r="C1202" s="115" t="s">
        <v>281</v>
      </c>
      <c r="D1202" s="108" t="s">
        <v>1147</v>
      </c>
      <c r="E1202" s="109" t="s">
        <v>45</v>
      </c>
      <c r="G1202" s="117" t="s">
        <v>46</v>
      </c>
      <c r="H1202" s="117" t="s">
        <v>46</v>
      </c>
      <c r="I1202" s="117" t="s">
        <v>46</v>
      </c>
      <c r="J1202" s="117" t="s">
        <v>46</v>
      </c>
      <c r="K1202" s="117" t="s">
        <v>46</v>
      </c>
      <c r="L1202" s="108" t="s">
        <v>46</v>
      </c>
      <c r="M1202" s="108" t="s">
        <v>46</v>
      </c>
      <c r="N1202" s="109">
        <v>60</v>
      </c>
      <c r="O1202" s="108" t="s">
        <v>46</v>
      </c>
      <c r="P1202" s="108" t="s">
        <v>46</v>
      </c>
      <c r="Q1202" s="108" t="s">
        <v>46</v>
      </c>
      <c r="R1202" s="108" t="s">
        <v>46</v>
      </c>
      <c r="S1202" s="109">
        <v>60</v>
      </c>
      <c r="T1202" s="108" t="s">
        <v>46</v>
      </c>
      <c r="U1202" s="108" t="s">
        <v>46</v>
      </c>
      <c r="V1202" s="108" t="s">
        <v>46</v>
      </c>
      <c r="W1202" s="108" t="s">
        <v>46</v>
      </c>
      <c r="X1202" s="108" t="s">
        <v>46</v>
      </c>
      <c r="Y1202" s="108" t="s">
        <v>46</v>
      </c>
      <c r="Z1202" s="108" t="s">
        <v>46</v>
      </c>
      <c r="AA1202" s="108" t="s">
        <v>46</v>
      </c>
      <c r="AB1202" s="108" t="s">
        <v>46</v>
      </c>
      <c r="AC1202" s="108" t="s">
        <v>46</v>
      </c>
      <c r="AD1202" s="108" t="s">
        <v>46</v>
      </c>
      <c r="AE1202" s="108" t="s">
        <v>46</v>
      </c>
      <c r="AF1202" s="108" t="s">
        <v>46</v>
      </c>
      <c r="AG1202" s="108" t="s">
        <v>46</v>
      </c>
    </row>
    <row r="1203" spans="1:42">
      <c r="A1203" s="108" t="s">
        <v>213</v>
      </c>
      <c r="B1203" s="108">
        <v>2011</v>
      </c>
      <c r="C1203" s="108" t="s">
        <v>214</v>
      </c>
      <c r="D1203" s="108" t="s">
        <v>1147</v>
      </c>
      <c r="E1203" s="108" t="s">
        <v>1147</v>
      </c>
      <c r="F1203" s="108"/>
      <c r="G1203" s="117" t="s">
        <v>46</v>
      </c>
      <c r="H1203" s="117" t="s">
        <v>46</v>
      </c>
      <c r="I1203" s="117" t="s">
        <v>46</v>
      </c>
      <c r="J1203" s="117" t="s">
        <v>46</v>
      </c>
      <c r="K1203" s="117" t="s">
        <v>46</v>
      </c>
      <c r="L1203" s="108" t="s">
        <v>46</v>
      </c>
      <c r="M1203" s="108" t="s">
        <v>46</v>
      </c>
      <c r="N1203" s="108" t="s">
        <v>46</v>
      </c>
      <c r="O1203" s="108" t="s">
        <v>46</v>
      </c>
      <c r="P1203" s="108" t="s">
        <v>46</v>
      </c>
      <c r="Q1203" s="108" t="s">
        <v>46</v>
      </c>
      <c r="R1203" s="108" t="s">
        <v>46</v>
      </c>
      <c r="S1203" s="108" t="s">
        <v>46</v>
      </c>
      <c r="T1203" s="108" t="s">
        <v>46</v>
      </c>
      <c r="U1203" s="108" t="s">
        <v>46</v>
      </c>
      <c r="V1203" s="108" t="s">
        <v>46</v>
      </c>
      <c r="W1203" s="108" t="s">
        <v>46</v>
      </c>
      <c r="X1203" s="108" t="s">
        <v>46</v>
      </c>
      <c r="Y1203" s="108" t="s">
        <v>46</v>
      </c>
      <c r="Z1203" s="108" t="s">
        <v>46</v>
      </c>
      <c r="AA1203" s="108" t="s">
        <v>46</v>
      </c>
      <c r="AB1203" s="108" t="s">
        <v>46</v>
      </c>
      <c r="AC1203" s="108" t="s">
        <v>46</v>
      </c>
      <c r="AD1203" s="108" t="s">
        <v>46</v>
      </c>
      <c r="AE1203" s="108" t="s">
        <v>46</v>
      </c>
      <c r="AF1203" s="108">
        <v>39</v>
      </c>
      <c r="AG1203" s="108" t="s">
        <v>46</v>
      </c>
    </row>
    <row r="1204" spans="1:42">
      <c r="A1204" s="108" t="s">
        <v>348</v>
      </c>
      <c r="B1204" s="108">
        <v>2013</v>
      </c>
      <c r="C1204" s="110" t="s">
        <v>349</v>
      </c>
      <c r="D1204" s="108" t="s">
        <v>1147</v>
      </c>
      <c r="E1204" s="109" t="s">
        <v>46</v>
      </c>
      <c r="G1204" s="117" t="s">
        <v>46</v>
      </c>
      <c r="H1204" s="117" t="s">
        <v>46</v>
      </c>
      <c r="I1204" s="117" t="s">
        <v>46</v>
      </c>
      <c r="J1204" s="117" t="s">
        <v>46</v>
      </c>
      <c r="K1204" s="117" t="s">
        <v>46</v>
      </c>
      <c r="L1204" s="108" t="s">
        <v>46</v>
      </c>
      <c r="M1204" s="108" t="s">
        <v>46</v>
      </c>
      <c r="N1204" s="108" t="s">
        <v>46</v>
      </c>
      <c r="O1204" s="108" t="s">
        <v>46</v>
      </c>
      <c r="P1204" s="108" t="s">
        <v>46</v>
      </c>
      <c r="Q1204" s="108" t="s">
        <v>46</v>
      </c>
      <c r="R1204" s="108" t="s">
        <v>46</v>
      </c>
      <c r="S1204" s="108" t="s">
        <v>46</v>
      </c>
      <c r="T1204" s="108" t="s">
        <v>46</v>
      </c>
      <c r="U1204" s="108" t="s">
        <v>46</v>
      </c>
      <c r="V1204" s="108" t="s">
        <v>46</v>
      </c>
      <c r="W1204" s="108" t="s">
        <v>46</v>
      </c>
      <c r="X1204" s="108" t="s">
        <v>46</v>
      </c>
      <c r="Y1204" s="108" t="s">
        <v>46</v>
      </c>
      <c r="Z1204" s="108" t="s">
        <v>46</v>
      </c>
      <c r="AA1204" s="108" t="s">
        <v>46</v>
      </c>
      <c r="AB1204" s="108" t="s">
        <v>46</v>
      </c>
      <c r="AC1204" s="108">
        <v>99</v>
      </c>
      <c r="AD1204" s="108" t="s">
        <v>46</v>
      </c>
      <c r="AE1204" s="108" t="s">
        <v>46</v>
      </c>
      <c r="AF1204" s="108" t="s">
        <v>46</v>
      </c>
      <c r="AG1204" s="108" t="s">
        <v>46</v>
      </c>
    </row>
    <row r="1205" spans="1:42">
      <c r="A1205" s="108" t="s">
        <v>312</v>
      </c>
      <c r="B1205" s="108">
        <v>1995</v>
      </c>
      <c r="C1205" s="110" t="s">
        <v>313</v>
      </c>
      <c r="D1205" s="108" t="s">
        <v>1147</v>
      </c>
      <c r="E1205" s="108" t="s">
        <v>221</v>
      </c>
      <c r="F1205" s="108"/>
      <c r="G1205" s="117" t="s">
        <v>46</v>
      </c>
      <c r="H1205" s="117" t="s">
        <v>46</v>
      </c>
      <c r="I1205" s="117" t="s">
        <v>46</v>
      </c>
      <c r="J1205" s="117" t="s">
        <v>46</v>
      </c>
      <c r="K1205" s="117" t="s">
        <v>46</v>
      </c>
      <c r="L1205" s="108" t="s">
        <v>46</v>
      </c>
      <c r="M1205" s="108" t="s">
        <v>46</v>
      </c>
      <c r="N1205" s="108" t="s">
        <v>46</v>
      </c>
      <c r="O1205" s="108" t="s">
        <v>46</v>
      </c>
      <c r="P1205" s="108" t="s">
        <v>46</v>
      </c>
      <c r="Q1205" s="108" t="s">
        <v>46</v>
      </c>
      <c r="R1205" s="108" t="s">
        <v>46</v>
      </c>
      <c r="S1205" s="108" t="s">
        <v>46</v>
      </c>
      <c r="T1205" s="108" t="s">
        <v>46</v>
      </c>
      <c r="U1205" s="108" t="s">
        <v>46</v>
      </c>
      <c r="V1205" s="108" t="s">
        <v>46</v>
      </c>
      <c r="W1205" s="108" t="s">
        <v>46</v>
      </c>
      <c r="X1205" s="108" t="s">
        <v>46</v>
      </c>
      <c r="Y1205" s="108" t="s">
        <v>46</v>
      </c>
      <c r="Z1205" s="108" t="s">
        <v>46</v>
      </c>
      <c r="AA1205" s="108" t="s">
        <v>46</v>
      </c>
      <c r="AB1205" s="108" t="s">
        <v>46</v>
      </c>
      <c r="AC1205" s="108" t="s">
        <v>46</v>
      </c>
      <c r="AD1205" s="108" t="s">
        <v>1161</v>
      </c>
      <c r="AE1205" s="108" t="s">
        <v>46</v>
      </c>
      <c r="AF1205" s="108" t="s">
        <v>46</v>
      </c>
      <c r="AG1205" s="108" t="s">
        <v>46</v>
      </c>
    </row>
    <row r="1206" spans="1:42">
      <c r="A1206" s="108" t="s">
        <v>237</v>
      </c>
      <c r="B1206" s="108">
        <v>2018</v>
      </c>
      <c r="C1206" s="110" t="s">
        <v>238</v>
      </c>
      <c r="D1206" s="108" t="s">
        <v>1147</v>
      </c>
      <c r="E1206" s="108" t="s">
        <v>1147</v>
      </c>
      <c r="F1206" s="108"/>
      <c r="G1206" s="117" t="s">
        <v>46</v>
      </c>
      <c r="H1206" s="117" t="s">
        <v>46</v>
      </c>
      <c r="I1206" s="117" t="s">
        <v>46</v>
      </c>
      <c r="J1206" s="117" t="s">
        <v>46</v>
      </c>
      <c r="K1206" s="117" t="s">
        <v>46</v>
      </c>
      <c r="L1206" s="108" t="s">
        <v>689</v>
      </c>
      <c r="M1206" s="108" t="s">
        <v>46</v>
      </c>
      <c r="N1206" s="108" t="s">
        <v>46</v>
      </c>
      <c r="O1206" s="108" t="s">
        <v>46</v>
      </c>
      <c r="P1206" s="108" t="s">
        <v>46</v>
      </c>
      <c r="Q1206" s="108" t="s">
        <v>46</v>
      </c>
      <c r="R1206" s="108" t="s">
        <v>46</v>
      </c>
      <c r="S1206" s="108" t="s">
        <v>46</v>
      </c>
      <c r="T1206" s="108" t="s">
        <v>46</v>
      </c>
      <c r="U1206" s="108" t="s">
        <v>46</v>
      </c>
      <c r="V1206" s="108" t="s">
        <v>46</v>
      </c>
      <c r="W1206" s="108" t="s">
        <v>46</v>
      </c>
      <c r="X1206" s="108" t="s">
        <v>46</v>
      </c>
      <c r="Y1206" s="108" t="s">
        <v>46</v>
      </c>
      <c r="Z1206" s="108" t="s">
        <v>46</v>
      </c>
      <c r="AA1206" s="108" t="s">
        <v>46</v>
      </c>
      <c r="AB1206" s="108" t="s">
        <v>46</v>
      </c>
      <c r="AC1206" s="108" t="s">
        <v>46</v>
      </c>
      <c r="AD1206" s="108" t="s">
        <v>46</v>
      </c>
      <c r="AE1206" s="108" t="s">
        <v>46</v>
      </c>
      <c r="AF1206" s="108" t="s">
        <v>46</v>
      </c>
      <c r="AG1206" s="108" t="s">
        <v>46</v>
      </c>
    </row>
    <row r="1207" spans="1:42">
      <c r="A1207" s="108" t="s">
        <v>260</v>
      </c>
      <c r="B1207" s="108">
        <v>1973</v>
      </c>
      <c r="C1207" s="110" t="s">
        <v>261</v>
      </c>
      <c r="D1207" s="108" t="s">
        <v>1147</v>
      </c>
      <c r="E1207" s="109" t="s">
        <v>45</v>
      </c>
      <c r="G1207" s="117" t="s">
        <v>46</v>
      </c>
      <c r="H1207" s="117" t="s">
        <v>46</v>
      </c>
      <c r="I1207" s="117" t="s">
        <v>46</v>
      </c>
      <c r="J1207" s="117" t="s">
        <v>46</v>
      </c>
      <c r="K1207" s="117" t="s">
        <v>46</v>
      </c>
      <c r="L1207" s="108" t="s">
        <v>46</v>
      </c>
      <c r="M1207" s="108" t="s">
        <v>46</v>
      </c>
      <c r="N1207" s="108" t="s">
        <v>46</v>
      </c>
      <c r="O1207" s="109">
        <v>51</v>
      </c>
      <c r="P1207" s="108" t="s">
        <v>46</v>
      </c>
      <c r="Q1207" s="108" t="s">
        <v>46</v>
      </c>
      <c r="R1207" s="108" t="s">
        <v>46</v>
      </c>
      <c r="S1207" s="108" t="s">
        <v>46</v>
      </c>
      <c r="T1207" s="108" t="s">
        <v>46</v>
      </c>
      <c r="U1207" s="109">
        <v>51</v>
      </c>
      <c r="V1207" s="108" t="s">
        <v>46</v>
      </c>
      <c r="W1207" s="108" t="s">
        <v>46</v>
      </c>
      <c r="X1207" s="108" t="s">
        <v>46</v>
      </c>
      <c r="Y1207" s="108" t="s">
        <v>46</v>
      </c>
      <c r="Z1207" s="108" t="s">
        <v>46</v>
      </c>
      <c r="AA1207" s="108" t="s">
        <v>46</v>
      </c>
      <c r="AB1207" s="108" t="s">
        <v>46</v>
      </c>
      <c r="AC1207" s="108" t="s">
        <v>46</v>
      </c>
      <c r="AD1207" s="108" t="s">
        <v>46</v>
      </c>
      <c r="AE1207" s="108" t="s">
        <v>46</v>
      </c>
      <c r="AF1207" s="108" t="s">
        <v>46</v>
      </c>
      <c r="AG1207" s="108" t="s">
        <v>46</v>
      </c>
    </row>
    <row r="1208" spans="1:42">
      <c r="A1208" s="108" t="s">
        <v>282</v>
      </c>
      <c r="B1208" s="108">
        <v>2007</v>
      </c>
      <c r="C1208" s="110" t="s">
        <v>283</v>
      </c>
      <c r="D1208" s="108" t="s">
        <v>1147</v>
      </c>
      <c r="E1208" s="109" t="s">
        <v>45</v>
      </c>
      <c r="G1208" s="117" t="s">
        <v>46</v>
      </c>
      <c r="H1208" s="117" t="s">
        <v>46</v>
      </c>
      <c r="I1208" s="117" t="s">
        <v>46</v>
      </c>
      <c r="J1208" s="117" t="s">
        <v>46</v>
      </c>
      <c r="K1208" s="117" t="s">
        <v>46</v>
      </c>
      <c r="L1208" s="108" t="s">
        <v>46</v>
      </c>
      <c r="M1208" s="108" t="s">
        <v>46</v>
      </c>
      <c r="N1208" s="108" t="s">
        <v>46</v>
      </c>
      <c r="O1208" s="109">
        <v>44.9</v>
      </c>
      <c r="P1208" s="108" t="s">
        <v>46</v>
      </c>
      <c r="Q1208" s="108" t="s">
        <v>46</v>
      </c>
      <c r="R1208" s="108" t="s">
        <v>46</v>
      </c>
      <c r="S1208" s="108" t="s">
        <v>46</v>
      </c>
      <c r="T1208" s="108" t="s">
        <v>46</v>
      </c>
      <c r="U1208" s="109">
        <v>44.9</v>
      </c>
      <c r="V1208" s="108" t="s">
        <v>46</v>
      </c>
      <c r="W1208" s="108" t="s">
        <v>46</v>
      </c>
      <c r="X1208" s="108" t="s">
        <v>46</v>
      </c>
      <c r="Y1208" s="108" t="s">
        <v>46</v>
      </c>
      <c r="Z1208" s="108" t="s">
        <v>46</v>
      </c>
      <c r="AA1208" s="108" t="s">
        <v>46</v>
      </c>
      <c r="AB1208" s="108" t="s">
        <v>46</v>
      </c>
      <c r="AC1208" s="108" t="s">
        <v>46</v>
      </c>
      <c r="AD1208" s="108" t="s">
        <v>46</v>
      </c>
      <c r="AE1208" s="108" t="s">
        <v>46</v>
      </c>
      <c r="AF1208" s="108" t="s">
        <v>46</v>
      </c>
      <c r="AG1208" s="108" t="s">
        <v>46</v>
      </c>
    </row>
    <row r="1209" spans="1:42">
      <c r="A1209" s="109" t="s">
        <v>330</v>
      </c>
      <c r="B1209" s="109">
        <v>2018</v>
      </c>
      <c r="C1209" s="110" t="s">
        <v>216</v>
      </c>
      <c r="D1209" s="108" t="s">
        <v>1147</v>
      </c>
      <c r="E1209" s="109" t="s">
        <v>45</v>
      </c>
      <c r="G1209" s="117" t="s">
        <v>46</v>
      </c>
      <c r="H1209" s="117" t="s">
        <v>46</v>
      </c>
      <c r="I1209" s="117" t="s">
        <v>46</v>
      </c>
      <c r="J1209" s="117" t="s">
        <v>46</v>
      </c>
      <c r="K1209" s="117" t="s">
        <v>46</v>
      </c>
      <c r="L1209" s="108" t="s">
        <v>46</v>
      </c>
      <c r="M1209" s="108" t="s">
        <v>46</v>
      </c>
      <c r="N1209" s="108" t="s">
        <v>46</v>
      </c>
      <c r="O1209" s="109">
        <v>77</v>
      </c>
      <c r="P1209" s="108" t="s">
        <v>46</v>
      </c>
      <c r="Q1209" s="108" t="s">
        <v>46</v>
      </c>
      <c r="R1209" s="108" t="s">
        <v>46</v>
      </c>
      <c r="S1209" s="108" t="s">
        <v>46</v>
      </c>
      <c r="T1209" s="108" t="s">
        <v>46</v>
      </c>
      <c r="U1209" s="109">
        <v>77</v>
      </c>
      <c r="V1209" s="108" t="s">
        <v>46</v>
      </c>
      <c r="W1209" s="108" t="s">
        <v>46</v>
      </c>
      <c r="X1209" s="108" t="s">
        <v>46</v>
      </c>
      <c r="Y1209" s="108" t="s">
        <v>46</v>
      </c>
      <c r="Z1209" s="108" t="s">
        <v>46</v>
      </c>
      <c r="AA1209" s="108" t="s">
        <v>46</v>
      </c>
      <c r="AB1209" s="108" t="s">
        <v>46</v>
      </c>
      <c r="AC1209" s="108" t="s">
        <v>46</v>
      </c>
      <c r="AD1209" s="108" t="s">
        <v>46</v>
      </c>
      <c r="AE1209" s="108" t="s">
        <v>46</v>
      </c>
      <c r="AF1209" s="108" t="s">
        <v>46</v>
      </c>
      <c r="AG1209" s="108" t="s">
        <v>46</v>
      </c>
    </row>
    <row r="1210" spans="1:42">
      <c r="A1210" s="108" t="s">
        <v>332</v>
      </c>
      <c r="B1210" s="108">
        <v>2018</v>
      </c>
      <c r="C1210" s="108" t="s">
        <v>333</v>
      </c>
      <c r="D1210" s="108" t="s">
        <v>1147</v>
      </c>
      <c r="E1210" s="108" t="s">
        <v>82</v>
      </c>
      <c r="F1210" s="108"/>
      <c r="G1210" s="117" t="s">
        <v>46</v>
      </c>
      <c r="H1210" s="117" t="s">
        <v>334</v>
      </c>
      <c r="I1210" s="117" t="s">
        <v>46</v>
      </c>
      <c r="J1210" s="117" t="s">
        <v>46</v>
      </c>
      <c r="K1210" s="117" t="s">
        <v>46</v>
      </c>
      <c r="L1210" s="108" t="s">
        <v>46</v>
      </c>
      <c r="M1210" s="108" t="s">
        <v>46</v>
      </c>
      <c r="N1210" s="108" t="s">
        <v>46</v>
      </c>
      <c r="O1210" s="108" t="s">
        <v>1162</v>
      </c>
      <c r="P1210" s="108" t="s">
        <v>46</v>
      </c>
      <c r="Q1210" s="108" t="s">
        <v>46</v>
      </c>
      <c r="R1210" s="108" t="s">
        <v>46</v>
      </c>
      <c r="S1210" s="108" t="s">
        <v>46</v>
      </c>
      <c r="T1210" s="108" t="s">
        <v>46</v>
      </c>
      <c r="U1210" s="108" t="s">
        <v>1162</v>
      </c>
      <c r="V1210" s="108" t="s">
        <v>46</v>
      </c>
      <c r="W1210" s="108" t="s">
        <v>46</v>
      </c>
      <c r="X1210" s="108" t="s">
        <v>46</v>
      </c>
      <c r="Y1210" s="108" t="s">
        <v>46</v>
      </c>
      <c r="Z1210" s="108" t="s">
        <v>46</v>
      </c>
      <c r="AA1210" s="108" t="s">
        <v>46</v>
      </c>
      <c r="AB1210" s="108" t="s">
        <v>46</v>
      </c>
      <c r="AC1210" s="108" t="s">
        <v>46</v>
      </c>
      <c r="AD1210" s="108" t="s">
        <v>46</v>
      </c>
      <c r="AE1210" s="108" t="s">
        <v>46</v>
      </c>
      <c r="AF1210" s="108" t="s">
        <v>46</v>
      </c>
      <c r="AG1210" s="108" t="s">
        <v>46</v>
      </c>
    </row>
    <row r="1211" spans="1:42" s="127" customFormat="1">
      <c r="A1211" s="129"/>
      <c r="B1211" s="129"/>
      <c r="C1211" s="128"/>
      <c r="D1211" s="108" t="s">
        <v>1147</v>
      </c>
      <c r="E1211" s="129"/>
      <c r="F1211" s="127" t="s">
        <v>52</v>
      </c>
      <c r="G1211" s="129"/>
      <c r="H1211" s="129"/>
      <c r="I1211" s="129"/>
      <c r="J1211" s="129"/>
      <c r="K1211" s="130"/>
      <c r="L1211" s="129"/>
      <c r="M1211" s="129"/>
      <c r="N1211" s="129">
        <f>AVERAGE(N1162:N1210)</f>
        <v>56.5</v>
      </c>
      <c r="O1211" s="129">
        <f t="shared" ref="O1211:AG1211" si="122">AVERAGE(O1162:O1210)</f>
        <v>50.842857142857142</v>
      </c>
      <c r="P1211" s="129" t="e">
        <f t="shared" si="122"/>
        <v>#DIV/0!</v>
      </c>
      <c r="Q1211" s="129" t="e">
        <f t="shared" si="122"/>
        <v>#DIV/0!</v>
      </c>
      <c r="R1211" s="129">
        <f t="shared" si="122"/>
        <v>52</v>
      </c>
      <c r="S1211" s="129">
        <f t="shared" si="122"/>
        <v>56.5</v>
      </c>
      <c r="T1211" s="129" t="e">
        <f t="shared" si="122"/>
        <v>#DIV/0!</v>
      </c>
      <c r="U1211" s="129">
        <f t="shared" si="122"/>
        <v>50.65</v>
      </c>
      <c r="V1211" s="129" t="e">
        <f t="shared" si="122"/>
        <v>#DIV/0!</v>
      </c>
      <c r="W1211" s="129">
        <f t="shared" si="122"/>
        <v>42.5</v>
      </c>
      <c r="X1211" s="129" t="e">
        <f t="shared" si="122"/>
        <v>#DIV/0!</v>
      </c>
      <c r="Y1211" s="129" t="e">
        <f t="shared" si="122"/>
        <v>#DIV/0!</v>
      </c>
      <c r="Z1211" s="129" t="e">
        <f t="shared" si="122"/>
        <v>#DIV/0!</v>
      </c>
      <c r="AA1211" s="129" t="e">
        <f t="shared" si="122"/>
        <v>#DIV/0!</v>
      </c>
      <c r="AB1211" s="129" t="e">
        <f t="shared" si="122"/>
        <v>#DIV/0!</v>
      </c>
      <c r="AC1211" s="129">
        <f t="shared" si="122"/>
        <v>99</v>
      </c>
      <c r="AD1211" s="129" t="e">
        <f t="shared" si="122"/>
        <v>#DIV/0!</v>
      </c>
      <c r="AE1211" s="129" t="e">
        <f t="shared" si="122"/>
        <v>#DIV/0!</v>
      </c>
      <c r="AF1211" s="129">
        <f t="shared" si="122"/>
        <v>39</v>
      </c>
      <c r="AG1211" s="129" t="e">
        <f t="shared" si="122"/>
        <v>#DIV/0!</v>
      </c>
    </row>
    <row r="1212" spans="1:42" s="127" customFormat="1">
      <c r="A1212" s="129"/>
      <c r="B1212" s="129"/>
      <c r="C1212" s="128"/>
      <c r="D1212" s="108" t="s">
        <v>1147</v>
      </c>
      <c r="E1212" s="129"/>
      <c r="F1212" s="127" t="s">
        <v>53</v>
      </c>
      <c r="G1212" s="129"/>
      <c r="H1212" s="129"/>
      <c r="I1212" s="129"/>
      <c r="J1212" s="129"/>
      <c r="K1212" s="130"/>
      <c r="L1212" s="129"/>
      <c r="M1212" s="129"/>
      <c r="N1212" s="129">
        <f>STDEV((N1162:N1210))</f>
        <v>18.458060569843191</v>
      </c>
      <c r="O1212" s="129">
        <f t="shared" ref="O1212:AG1212" si="123">STDEV((O1162:O1210))</f>
        <v>12.302012998266781</v>
      </c>
      <c r="P1212" s="129" t="e">
        <f t="shared" si="123"/>
        <v>#DIV/0!</v>
      </c>
      <c r="Q1212" s="129" t="e">
        <f t="shared" si="123"/>
        <v>#DIV/0!</v>
      </c>
      <c r="R1212" s="129" t="e">
        <f t="shared" si="123"/>
        <v>#DIV/0!</v>
      </c>
      <c r="S1212" s="129">
        <f t="shared" si="123"/>
        <v>18.458060569843191</v>
      </c>
      <c r="T1212" s="129" t="e">
        <f t="shared" si="123"/>
        <v>#DIV/0!</v>
      </c>
      <c r="U1212" s="129">
        <f t="shared" si="123"/>
        <v>13.464583172159488</v>
      </c>
      <c r="V1212" s="129" t="e">
        <f t="shared" si="123"/>
        <v>#DIV/0!</v>
      </c>
      <c r="W1212" s="129">
        <f t="shared" si="123"/>
        <v>17.677669529663689</v>
      </c>
      <c r="X1212" s="129" t="e">
        <f t="shared" si="123"/>
        <v>#DIV/0!</v>
      </c>
      <c r="Y1212" s="129" t="e">
        <f t="shared" si="123"/>
        <v>#DIV/0!</v>
      </c>
      <c r="Z1212" s="129" t="e">
        <f t="shared" si="123"/>
        <v>#DIV/0!</v>
      </c>
      <c r="AA1212" s="129" t="e">
        <f t="shared" si="123"/>
        <v>#DIV/0!</v>
      </c>
      <c r="AB1212" s="129" t="e">
        <f t="shared" si="123"/>
        <v>#DIV/0!</v>
      </c>
      <c r="AC1212" s="129" t="e">
        <f t="shared" si="123"/>
        <v>#DIV/0!</v>
      </c>
      <c r="AD1212" s="129" t="e">
        <f t="shared" si="123"/>
        <v>#DIV/0!</v>
      </c>
      <c r="AE1212" s="129" t="e">
        <f t="shared" si="123"/>
        <v>#DIV/0!</v>
      </c>
      <c r="AF1212" s="129" t="e">
        <f t="shared" si="123"/>
        <v>#DIV/0!</v>
      </c>
      <c r="AG1212" s="129" t="e">
        <f t="shared" si="123"/>
        <v>#DIV/0!</v>
      </c>
    </row>
    <row r="1213" spans="1:42" s="127" customFormat="1">
      <c r="A1213" s="129"/>
      <c r="B1213" s="129"/>
      <c r="C1213" s="128"/>
      <c r="D1213" s="108" t="s">
        <v>1147</v>
      </c>
      <c r="E1213" s="129"/>
      <c r="F1213" s="127" t="s">
        <v>55</v>
      </c>
      <c r="G1213" s="129"/>
      <c r="H1213" s="129"/>
      <c r="I1213" s="129"/>
      <c r="J1213" s="129"/>
      <c r="K1213" s="130"/>
      <c r="L1213" s="129"/>
      <c r="M1213" s="129"/>
      <c r="N1213" s="155">
        <f>AI1213</f>
        <v>0.64471627413652599</v>
      </c>
      <c r="O1213" s="155">
        <f>AN1213-AI1213</f>
        <v>0.35204764941514943</v>
      </c>
      <c r="P1213" s="129"/>
      <c r="Q1213" s="129"/>
      <c r="R1213" s="129"/>
      <c r="S1213" s="129"/>
      <c r="T1213" s="129"/>
      <c r="U1213" s="129"/>
      <c r="V1213" s="155">
        <f>AK1213-AI1213</f>
        <v>0.35395872045815235</v>
      </c>
      <c r="W1213" s="129"/>
      <c r="X1213" s="129"/>
      <c r="Y1213" s="129"/>
      <c r="Z1213" s="129"/>
      <c r="AA1213" s="129"/>
      <c r="AB1213" s="129"/>
      <c r="AC1213" s="129"/>
      <c r="AD1213" s="129"/>
      <c r="AE1213" s="129"/>
      <c r="AF1213" s="129"/>
      <c r="AH1213" s="144">
        <v>193560.26475378283</v>
      </c>
      <c r="AI1213" s="135">
        <v>0.64471627413652599</v>
      </c>
      <c r="AJ1213" s="135">
        <v>8.8797116364821658E-3</v>
      </c>
      <c r="AK1213" s="135">
        <v>0.99867499459467834</v>
      </c>
      <c r="AL1213" s="135">
        <v>1.3250054053215974E-3</v>
      </c>
      <c r="AM1213" s="135">
        <v>2.4666959117717279E-2</v>
      </c>
      <c r="AN1213" s="135">
        <v>0.99676392355167542</v>
      </c>
      <c r="AO1213" s="135">
        <v>3.2360764483243829E-3</v>
      </c>
      <c r="AP1213" s="136">
        <v>-1</v>
      </c>
    </row>
    <row r="1214" spans="1:42" s="127" customFormat="1">
      <c r="A1214" s="129"/>
      <c r="B1214" s="129"/>
      <c r="C1214" s="128"/>
      <c r="D1214" s="108" t="s">
        <v>1147</v>
      </c>
      <c r="E1214" s="129"/>
      <c r="F1214" s="127" t="s">
        <v>56</v>
      </c>
      <c r="G1214" s="129"/>
      <c r="H1214" s="129"/>
      <c r="I1214" s="129"/>
      <c r="J1214" s="129"/>
      <c r="K1214" s="130"/>
      <c r="L1214" s="129"/>
      <c r="M1214" s="129"/>
      <c r="N1214" s="129">
        <f>N1211</f>
        <v>56.5</v>
      </c>
      <c r="O1214" s="129">
        <f>O1211</f>
        <v>50.842857142857142</v>
      </c>
      <c r="P1214" s="129"/>
      <c r="Q1214" s="129"/>
      <c r="R1214" s="129"/>
      <c r="S1214" s="129"/>
      <c r="T1214" s="129"/>
      <c r="U1214" s="129"/>
      <c r="V1214" s="129">
        <f>O1214</f>
        <v>50.842857142857142</v>
      </c>
      <c r="W1214" s="129">
        <f>O1214</f>
        <v>50.842857142857142</v>
      </c>
      <c r="X1214" s="129"/>
      <c r="Y1214" s="129"/>
      <c r="Z1214" s="129"/>
      <c r="AA1214" s="129"/>
      <c r="AB1214" s="129"/>
      <c r="AC1214" s="129"/>
      <c r="AD1214" s="129"/>
      <c r="AE1214" s="129"/>
      <c r="AF1214" s="129"/>
      <c r="AH1214" s="144"/>
      <c r="AI1214" s="135"/>
      <c r="AJ1214" s="135"/>
      <c r="AK1214" s="135"/>
      <c r="AL1214" s="135"/>
      <c r="AM1214" s="135"/>
      <c r="AN1214" s="135"/>
      <c r="AO1214" s="135"/>
      <c r="AP1214" s="136"/>
    </row>
    <row r="1215" spans="1:42">
      <c r="A1215" s="108"/>
      <c r="B1215" s="108"/>
      <c r="C1215" s="110"/>
      <c r="D1215" s="108"/>
      <c r="E1215" s="108"/>
      <c r="F1215" s="108"/>
      <c r="G1215" s="117"/>
      <c r="H1215" s="117"/>
      <c r="I1215" s="117"/>
      <c r="J1215" s="117"/>
      <c r="K1215" s="118"/>
      <c r="L1215" s="108"/>
      <c r="M1215" s="108"/>
      <c r="N1215" s="123"/>
      <c r="O1215" s="123"/>
      <c r="P1215" s="123"/>
      <c r="Q1215" s="108"/>
      <c r="R1215" s="108"/>
      <c r="S1215" s="108"/>
      <c r="T1215" s="108"/>
      <c r="U1215" s="108"/>
      <c r="V1215" s="108"/>
      <c r="W1215" s="108"/>
      <c r="X1215" s="108"/>
      <c r="Y1215" s="108"/>
      <c r="Z1215" s="108"/>
      <c r="AA1215" s="108"/>
      <c r="AB1215" s="108"/>
      <c r="AC1215" s="108"/>
      <c r="AD1215" s="108"/>
      <c r="AE1215" s="108"/>
      <c r="AF1215" s="108"/>
    </row>
    <row r="1216" spans="1:42">
      <c r="A1216" s="108"/>
      <c r="B1216" s="108"/>
      <c r="C1216" s="110"/>
      <c r="D1216" s="108"/>
      <c r="E1216" s="108"/>
      <c r="F1216" s="108"/>
      <c r="G1216" s="117"/>
      <c r="H1216" s="117"/>
      <c r="I1216" s="117"/>
      <c r="J1216" s="117"/>
      <c r="K1216" s="118"/>
      <c r="L1216" s="108"/>
      <c r="M1216" s="108"/>
      <c r="N1216" s="123"/>
      <c r="O1216" s="123"/>
      <c r="P1216" s="123"/>
      <c r="Q1216" s="108"/>
      <c r="R1216" s="108"/>
      <c r="S1216" s="108"/>
      <c r="T1216" s="108"/>
      <c r="U1216" s="108"/>
      <c r="V1216" s="108"/>
      <c r="W1216" s="108"/>
      <c r="X1216" s="108"/>
      <c r="Y1216" s="108"/>
      <c r="Z1216" s="108"/>
      <c r="AA1216" s="108"/>
      <c r="AB1216" s="108"/>
      <c r="AC1216" s="108"/>
      <c r="AD1216" s="108"/>
      <c r="AE1216" s="108"/>
      <c r="AF1216" s="108"/>
    </row>
    <row r="1217" spans="1:32">
      <c r="A1217" s="108"/>
      <c r="B1217" s="108"/>
      <c r="C1217" s="110"/>
      <c r="D1217" s="108"/>
      <c r="E1217" s="108"/>
      <c r="F1217" s="108"/>
      <c r="G1217" s="117"/>
      <c r="H1217" s="117"/>
      <c r="I1217" s="117"/>
      <c r="J1217" s="117"/>
      <c r="K1217" s="118"/>
      <c r="L1217" s="108"/>
      <c r="M1217" s="108"/>
      <c r="N1217" s="123"/>
      <c r="O1217" s="123"/>
      <c r="P1217" s="123"/>
      <c r="Q1217" s="108"/>
      <c r="R1217" s="108"/>
      <c r="S1217" s="108"/>
      <c r="T1217" s="108"/>
      <c r="U1217" s="108"/>
      <c r="V1217" s="108"/>
      <c r="W1217" s="108"/>
      <c r="X1217" s="108"/>
      <c r="Y1217" s="108"/>
      <c r="Z1217" s="108"/>
      <c r="AA1217" s="108"/>
      <c r="AB1217" s="108"/>
      <c r="AC1217" s="108"/>
      <c r="AD1217" s="108"/>
      <c r="AE1217" s="108"/>
      <c r="AF1217" s="108"/>
    </row>
    <row r="1218" spans="1:32">
      <c r="A1218" s="108"/>
      <c r="B1218" s="108"/>
      <c r="C1218" s="110"/>
      <c r="D1218" s="108"/>
      <c r="E1218" s="108"/>
      <c r="F1218" s="108"/>
      <c r="G1218" s="117"/>
      <c r="H1218" s="117"/>
      <c r="I1218" s="117"/>
      <c r="J1218" s="117"/>
      <c r="K1218" s="118"/>
      <c r="L1218" s="108"/>
      <c r="M1218" s="108"/>
      <c r="N1218" s="123"/>
      <c r="O1218" s="123"/>
      <c r="P1218" s="123"/>
      <c r="Q1218" s="108"/>
      <c r="R1218" s="108"/>
      <c r="S1218" s="108"/>
      <c r="T1218" s="108"/>
      <c r="U1218" s="108"/>
      <c r="V1218" s="108"/>
      <c r="W1218" s="108"/>
      <c r="X1218" s="108"/>
      <c r="Y1218" s="108"/>
      <c r="Z1218" s="108"/>
      <c r="AA1218" s="108"/>
      <c r="AB1218" s="108"/>
      <c r="AC1218" s="108"/>
      <c r="AD1218" s="108"/>
      <c r="AE1218" s="108"/>
      <c r="AF1218" s="108"/>
    </row>
    <row r="1219" spans="1:32">
      <c r="A1219" s="108"/>
      <c r="B1219" s="108"/>
      <c r="C1219" s="108"/>
      <c r="D1219" s="108"/>
      <c r="E1219" s="108"/>
      <c r="F1219" s="108"/>
      <c r="G1219" s="117"/>
      <c r="H1219" s="117"/>
      <c r="I1219" s="117"/>
      <c r="J1219" s="117"/>
      <c r="K1219" s="117"/>
      <c r="L1219" s="108"/>
      <c r="M1219" s="108"/>
      <c r="N1219" s="123"/>
      <c r="O1219" s="123"/>
      <c r="P1219" s="123"/>
      <c r="Q1219" s="108"/>
      <c r="R1219" s="108"/>
      <c r="S1219" s="108"/>
      <c r="T1219" s="108"/>
      <c r="U1219" s="108"/>
      <c r="V1219" s="108"/>
      <c r="W1219" s="108"/>
      <c r="X1219" s="108"/>
      <c r="Y1219" s="108"/>
      <c r="Z1219" s="108"/>
      <c r="AA1219" s="108"/>
      <c r="AB1219" s="108"/>
      <c r="AC1219" s="108"/>
      <c r="AD1219" s="108"/>
      <c r="AE1219" s="108"/>
      <c r="AF1219" s="108"/>
    </row>
    <row r="1220" spans="1:32">
      <c r="A1220" s="108"/>
      <c r="B1220" s="108"/>
      <c r="C1220" s="108"/>
      <c r="D1220" s="108"/>
      <c r="E1220" s="108"/>
      <c r="F1220" s="108"/>
      <c r="G1220" s="117"/>
      <c r="H1220" s="117"/>
      <c r="I1220" s="117"/>
      <c r="J1220" s="117"/>
      <c r="K1220" s="117"/>
      <c r="L1220" s="108"/>
      <c r="M1220" s="108"/>
      <c r="N1220" s="123"/>
      <c r="O1220" s="123"/>
      <c r="P1220" s="123"/>
      <c r="Q1220" s="108"/>
      <c r="R1220" s="108"/>
      <c r="S1220" s="108"/>
      <c r="T1220" s="108"/>
      <c r="U1220" s="108"/>
      <c r="V1220" s="108"/>
      <c r="W1220" s="108"/>
      <c r="X1220" s="108"/>
      <c r="Y1220" s="108"/>
      <c r="Z1220" s="108"/>
      <c r="AA1220" s="108"/>
      <c r="AB1220" s="108"/>
      <c r="AC1220" s="108"/>
      <c r="AD1220" s="108"/>
      <c r="AE1220" s="108"/>
      <c r="AF1220" s="108"/>
    </row>
    <row r="1221" spans="1:32">
      <c r="A1221" s="108"/>
      <c r="B1221" s="108"/>
      <c r="C1221" s="108"/>
      <c r="D1221" s="108"/>
      <c r="E1221" s="108"/>
      <c r="F1221" s="108"/>
      <c r="G1221" s="117"/>
      <c r="H1221" s="117"/>
      <c r="I1221" s="117"/>
      <c r="J1221" s="117"/>
      <c r="K1221" s="117"/>
      <c r="L1221" s="108"/>
      <c r="M1221" s="108"/>
      <c r="N1221" s="123"/>
      <c r="O1221" s="123"/>
      <c r="P1221" s="123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8"/>
      <c r="AA1221" s="108"/>
      <c r="AB1221" s="108"/>
      <c r="AC1221" s="108"/>
      <c r="AD1221" s="108"/>
      <c r="AE1221" s="108"/>
      <c r="AF1221" s="108"/>
    </row>
    <row r="1222" spans="1:32">
      <c r="A1222" s="108"/>
      <c r="B1222" s="108"/>
      <c r="C1222" s="108"/>
      <c r="D1222" s="108"/>
      <c r="E1222" s="108"/>
      <c r="F1222" s="108"/>
      <c r="G1222" s="117"/>
      <c r="H1222" s="117"/>
      <c r="I1222" s="117"/>
      <c r="J1222" s="117"/>
      <c r="K1222" s="117"/>
      <c r="L1222" s="108"/>
      <c r="M1222" s="108"/>
      <c r="N1222" s="123"/>
      <c r="O1222" s="123"/>
      <c r="P1222" s="123"/>
      <c r="Q1222" s="108"/>
      <c r="R1222" s="108"/>
      <c r="S1222" s="108"/>
      <c r="T1222" s="108"/>
      <c r="U1222" s="108"/>
      <c r="V1222" s="108"/>
      <c r="W1222" s="108"/>
      <c r="X1222" s="108"/>
      <c r="Y1222" s="108"/>
      <c r="Z1222" s="108"/>
      <c r="AA1222" s="108"/>
      <c r="AB1222" s="108"/>
      <c r="AC1222" s="108"/>
      <c r="AD1222" s="108"/>
      <c r="AE1222" s="108"/>
      <c r="AF1222" s="108"/>
    </row>
    <row r="1223" spans="1:32">
      <c r="A1223" s="108"/>
      <c r="B1223" s="108"/>
      <c r="C1223" s="108"/>
      <c r="D1223" s="108"/>
      <c r="E1223" s="108"/>
      <c r="F1223" s="108"/>
      <c r="G1223" s="117"/>
      <c r="H1223" s="117"/>
      <c r="I1223" s="117"/>
      <c r="J1223" s="117"/>
      <c r="K1223" s="117"/>
      <c r="L1223" s="108"/>
      <c r="M1223" s="108"/>
      <c r="N1223" s="123"/>
      <c r="O1223" s="123"/>
      <c r="P1223" s="123"/>
      <c r="Q1223" s="108"/>
      <c r="R1223" s="108"/>
      <c r="S1223" s="108"/>
      <c r="T1223" s="108"/>
      <c r="U1223" s="108"/>
      <c r="V1223" s="108"/>
      <c r="W1223" s="108"/>
      <c r="X1223" s="108"/>
      <c r="Y1223" s="108"/>
      <c r="Z1223" s="108"/>
      <c r="AA1223" s="108"/>
      <c r="AB1223" s="108"/>
      <c r="AC1223" s="108"/>
      <c r="AD1223" s="108"/>
      <c r="AE1223" s="108"/>
      <c r="AF1223" s="108"/>
    </row>
    <row r="1224" spans="1:32">
      <c r="A1224" s="108"/>
      <c r="B1224" s="108"/>
      <c r="C1224" s="108"/>
      <c r="D1224" s="108"/>
      <c r="E1224" s="108"/>
      <c r="F1224" s="108"/>
      <c r="G1224" s="117"/>
      <c r="H1224" s="117"/>
      <c r="I1224" s="117"/>
      <c r="J1224" s="117"/>
      <c r="K1224" s="117"/>
      <c r="L1224" s="108"/>
      <c r="M1224" s="108"/>
      <c r="N1224" s="123"/>
      <c r="O1224" s="123"/>
      <c r="P1224" s="123"/>
      <c r="Q1224" s="108"/>
      <c r="R1224" s="108"/>
      <c r="S1224" s="108"/>
      <c r="T1224" s="108"/>
      <c r="U1224" s="108"/>
      <c r="V1224" s="108"/>
      <c r="W1224" s="108"/>
      <c r="X1224" s="108"/>
      <c r="Y1224" s="108"/>
      <c r="Z1224" s="108"/>
      <c r="AA1224" s="108"/>
      <c r="AB1224" s="108"/>
      <c r="AC1224" s="108"/>
      <c r="AD1224" s="108"/>
      <c r="AE1224" s="108"/>
      <c r="AF1224" s="108"/>
    </row>
    <row r="1225" spans="1:32">
      <c r="A1225" s="108"/>
      <c r="B1225" s="108"/>
      <c r="C1225" s="108"/>
      <c r="D1225" s="108"/>
      <c r="E1225" s="108"/>
      <c r="F1225" s="108"/>
      <c r="G1225" s="117"/>
      <c r="H1225" s="117"/>
      <c r="I1225" s="117"/>
      <c r="J1225" s="117"/>
      <c r="K1225" s="117"/>
      <c r="L1225" s="108"/>
      <c r="M1225" s="108"/>
      <c r="N1225" s="123"/>
      <c r="O1225" s="123"/>
      <c r="P1225" s="123"/>
      <c r="Q1225" s="108"/>
      <c r="R1225" s="108"/>
      <c r="S1225" s="108"/>
      <c r="T1225" s="108"/>
      <c r="U1225" s="108"/>
      <c r="V1225" s="108"/>
      <c r="W1225" s="108"/>
      <c r="X1225" s="108"/>
      <c r="Y1225" s="108"/>
      <c r="Z1225" s="108"/>
      <c r="AA1225" s="108"/>
      <c r="AB1225" s="108"/>
      <c r="AC1225" s="108"/>
      <c r="AD1225" s="108"/>
      <c r="AE1225" s="108"/>
      <c r="AF1225" s="108"/>
    </row>
    <row r="1226" spans="1:32">
      <c r="A1226" s="108"/>
      <c r="B1226" s="108"/>
      <c r="C1226" s="110"/>
      <c r="D1226" s="108"/>
      <c r="E1226" s="108"/>
      <c r="F1226" s="108"/>
      <c r="G1226" s="117"/>
      <c r="H1226" s="117"/>
      <c r="I1226" s="117"/>
      <c r="J1226" s="117"/>
      <c r="K1226" s="117"/>
      <c r="L1226" s="108"/>
      <c r="M1226" s="108"/>
      <c r="N1226" s="123"/>
      <c r="O1226" s="123"/>
      <c r="P1226" s="123"/>
      <c r="Q1226" s="108"/>
      <c r="R1226" s="108"/>
      <c r="S1226" s="108"/>
      <c r="T1226" s="108"/>
      <c r="U1226" s="108"/>
      <c r="V1226" s="108"/>
      <c r="W1226" s="108"/>
      <c r="X1226" s="108"/>
      <c r="Y1226" s="108"/>
      <c r="Z1226" s="108"/>
      <c r="AA1226" s="108"/>
      <c r="AB1226" s="108"/>
      <c r="AC1226" s="108"/>
      <c r="AD1226" s="108"/>
      <c r="AE1226" s="108"/>
      <c r="AF1226" s="108"/>
    </row>
    <row r="1227" spans="1:32">
      <c r="A1227" s="108"/>
      <c r="B1227" s="108"/>
      <c r="C1227" s="110"/>
      <c r="G1227" s="117"/>
      <c r="H1227" s="117"/>
      <c r="I1227" s="117"/>
      <c r="J1227" s="117"/>
      <c r="K1227" s="117"/>
      <c r="L1227" s="108"/>
      <c r="M1227" s="108"/>
      <c r="N1227" s="123"/>
      <c r="O1227" s="123"/>
      <c r="P1227" s="123"/>
      <c r="Q1227" s="108"/>
      <c r="R1227" s="108"/>
      <c r="S1227" s="108"/>
      <c r="T1227" s="108"/>
      <c r="U1227" s="108"/>
      <c r="V1227" s="108"/>
      <c r="W1227" s="108"/>
      <c r="X1227" s="108"/>
      <c r="Y1227" s="108"/>
      <c r="Z1227" s="108"/>
      <c r="AB1227" s="108"/>
      <c r="AC1227" s="108"/>
      <c r="AD1227" s="108"/>
      <c r="AE1227" s="108"/>
      <c r="AF1227" s="108"/>
    </row>
    <row r="1228" spans="1:32">
      <c r="A1228" s="108"/>
      <c r="B1228" s="108"/>
      <c r="C1228" s="108"/>
      <c r="D1228" s="108"/>
      <c r="E1228" s="108"/>
      <c r="F1228" s="108"/>
      <c r="G1228" s="117"/>
      <c r="H1228" s="117"/>
      <c r="I1228" s="117"/>
      <c r="J1228" s="117"/>
      <c r="K1228" s="117"/>
      <c r="L1228" s="108"/>
      <c r="M1228" s="108"/>
      <c r="N1228" s="123"/>
      <c r="O1228" s="123"/>
      <c r="P1228" s="123"/>
      <c r="Q1228" s="108"/>
      <c r="R1228" s="108"/>
      <c r="S1228" s="108"/>
      <c r="T1228" s="108"/>
      <c r="U1228" s="108"/>
      <c r="V1228" s="108"/>
      <c r="W1228" s="108"/>
      <c r="X1228" s="108"/>
      <c r="Y1228" s="108"/>
      <c r="Z1228" s="108"/>
      <c r="AA1228" s="108"/>
      <c r="AB1228" s="108"/>
      <c r="AC1228" s="108"/>
      <c r="AD1228" s="108"/>
      <c r="AE1228" s="108"/>
      <c r="AF1228" s="108"/>
    </row>
    <row r="1229" spans="1:32">
      <c r="A1229" s="108"/>
      <c r="B1229" s="108"/>
      <c r="C1229" s="108"/>
      <c r="D1229" s="108"/>
      <c r="E1229" s="108"/>
      <c r="F1229" s="108"/>
      <c r="G1229" s="117"/>
      <c r="H1229" s="117"/>
      <c r="I1229" s="117"/>
      <c r="J1229" s="117"/>
      <c r="K1229" s="117"/>
      <c r="L1229" s="108"/>
      <c r="M1229" s="108"/>
      <c r="N1229" s="123"/>
      <c r="O1229" s="123"/>
      <c r="P1229" s="123"/>
      <c r="Q1229" s="108"/>
      <c r="R1229" s="108"/>
      <c r="S1229" s="108"/>
      <c r="T1229" s="108"/>
      <c r="U1229" s="108"/>
      <c r="V1229" s="108"/>
      <c r="W1229" s="108"/>
      <c r="X1229" s="108"/>
      <c r="Y1229" s="108"/>
      <c r="Z1229" s="108"/>
      <c r="AA1229" s="108"/>
      <c r="AB1229" s="108"/>
      <c r="AC1229" s="108"/>
      <c r="AD1229" s="108"/>
      <c r="AE1229" s="108"/>
      <c r="AF1229" s="108"/>
    </row>
    <row r="1230" spans="1:32">
      <c r="A1230" s="108"/>
      <c r="B1230" s="108"/>
      <c r="C1230" s="108"/>
      <c r="D1230" s="108"/>
      <c r="E1230" s="108"/>
      <c r="F1230" s="108"/>
      <c r="G1230" s="117"/>
      <c r="H1230" s="117"/>
      <c r="I1230" s="117"/>
      <c r="J1230" s="117"/>
      <c r="K1230" s="117"/>
      <c r="L1230" s="108"/>
      <c r="M1230" s="108"/>
      <c r="N1230" s="123"/>
      <c r="O1230" s="123"/>
      <c r="P1230" s="123"/>
      <c r="Q1230" s="108"/>
      <c r="R1230" s="108"/>
      <c r="S1230" s="108"/>
      <c r="T1230" s="108"/>
      <c r="U1230" s="108"/>
      <c r="V1230" s="108"/>
      <c r="W1230" s="108"/>
      <c r="X1230" s="108"/>
      <c r="Y1230" s="108"/>
      <c r="Z1230" s="108"/>
      <c r="AA1230" s="108"/>
      <c r="AB1230" s="108"/>
      <c r="AC1230" s="108"/>
      <c r="AD1230" s="108"/>
      <c r="AE1230" s="108"/>
      <c r="AF1230" s="108"/>
    </row>
    <row r="1231" spans="1:32">
      <c r="A1231" s="108"/>
      <c r="B1231" s="108"/>
      <c r="C1231" s="110"/>
      <c r="D1231" s="108"/>
      <c r="E1231" s="108"/>
      <c r="F1231" s="108"/>
      <c r="G1231" s="117"/>
      <c r="H1231" s="117"/>
      <c r="I1231" s="117"/>
      <c r="J1231" s="117"/>
      <c r="K1231" s="117"/>
      <c r="L1231" s="108"/>
      <c r="M1231" s="108"/>
      <c r="N1231" s="123"/>
      <c r="O1231" s="123"/>
      <c r="P1231" s="123"/>
      <c r="Q1231" s="108"/>
      <c r="R1231" s="108"/>
      <c r="S1231" s="108"/>
      <c r="T1231" s="108"/>
      <c r="U1231" s="108"/>
      <c r="V1231" s="108"/>
      <c r="W1231" s="108"/>
      <c r="X1231" s="108"/>
      <c r="Y1231" s="108"/>
      <c r="Z1231" s="108"/>
      <c r="AA1231" s="108"/>
      <c r="AB1231" s="108"/>
      <c r="AC1231" s="108"/>
      <c r="AD1231" s="108"/>
      <c r="AE1231" s="108"/>
      <c r="AF1231" s="108"/>
    </row>
    <row r="1232" spans="1:32">
      <c r="A1232" s="108"/>
      <c r="B1232" s="108"/>
      <c r="C1232" s="108"/>
      <c r="D1232" s="108"/>
      <c r="E1232" s="108"/>
      <c r="F1232" s="108"/>
      <c r="G1232" s="117"/>
      <c r="H1232" s="117"/>
      <c r="I1232" s="117"/>
      <c r="J1232" s="117"/>
      <c r="K1232" s="117"/>
      <c r="L1232" s="108"/>
      <c r="M1232" s="108"/>
      <c r="N1232" s="123"/>
      <c r="O1232" s="123"/>
      <c r="P1232" s="123"/>
      <c r="Q1232" s="108"/>
      <c r="R1232" s="108"/>
      <c r="S1232" s="108"/>
      <c r="T1232" s="108"/>
      <c r="U1232" s="108"/>
      <c r="V1232" s="108"/>
      <c r="W1232" s="108"/>
      <c r="X1232" s="108"/>
      <c r="Y1232" s="108"/>
      <c r="Z1232" s="108"/>
      <c r="AA1232" s="108"/>
      <c r="AB1232" s="108"/>
      <c r="AC1232" s="108"/>
      <c r="AD1232" s="108"/>
      <c r="AE1232" s="108"/>
      <c r="AF1232" s="108"/>
    </row>
    <row r="1233" spans="1:32">
      <c r="A1233" s="108"/>
      <c r="B1233" s="108"/>
      <c r="C1233" s="110"/>
      <c r="D1233" s="108"/>
      <c r="E1233" s="108"/>
      <c r="F1233" s="108"/>
      <c r="G1233" s="117"/>
      <c r="H1233" s="117"/>
      <c r="I1233" s="117"/>
      <c r="J1233" s="117"/>
      <c r="K1233" s="117"/>
      <c r="L1233" s="108"/>
      <c r="M1233" s="108"/>
      <c r="N1233" s="123"/>
      <c r="O1233" s="123"/>
      <c r="P1233" s="123"/>
      <c r="Q1233" s="108"/>
      <c r="R1233" s="108"/>
      <c r="S1233" s="108"/>
      <c r="T1233" s="108"/>
      <c r="U1233" s="108"/>
      <c r="V1233" s="108"/>
      <c r="W1233" s="108"/>
      <c r="X1233" s="108"/>
      <c r="Y1233" s="108"/>
      <c r="Z1233" s="108"/>
      <c r="AA1233" s="108"/>
      <c r="AB1233" s="108"/>
      <c r="AC1233" s="108"/>
      <c r="AD1233" s="108"/>
      <c r="AE1233" s="108"/>
      <c r="AF1233" s="108"/>
    </row>
    <row r="1234" spans="1:32">
      <c r="C1234" s="110"/>
      <c r="G1234" s="117"/>
      <c r="H1234" s="117"/>
      <c r="I1234" s="117"/>
      <c r="J1234" s="117"/>
      <c r="K1234" s="117"/>
      <c r="L1234" s="108"/>
      <c r="M1234" s="108"/>
      <c r="N1234" s="123"/>
      <c r="O1234" s="123"/>
      <c r="P1234" s="123"/>
      <c r="Q1234" s="108"/>
      <c r="R1234" s="108"/>
      <c r="S1234" s="108"/>
      <c r="T1234" s="108"/>
      <c r="U1234" s="108"/>
      <c r="V1234" s="108"/>
      <c r="W1234" s="108"/>
      <c r="X1234" s="108"/>
      <c r="Y1234" s="108"/>
      <c r="Z1234" s="108"/>
      <c r="AA1234" s="108"/>
      <c r="AB1234" s="108"/>
      <c r="AC1234" s="108"/>
      <c r="AD1234" s="108"/>
      <c r="AE1234" s="108"/>
      <c r="AF1234" s="108"/>
    </row>
    <row r="1235" spans="1:32">
      <c r="C1235" s="110"/>
      <c r="G1235" s="117"/>
      <c r="H1235" s="117"/>
      <c r="I1235" s="117"/>
      <c r="J1235" s="117"/>
      <c r="K1235" s="117"/>
      <c r="L1235" s="108"/>
      <c r="M1235" s="108"/>
      <c r="N1235" s="123"/>
      <c r="O1235" s="123"/>
      <c r="P1235" s="123"/>
      <c r="Q1235" s="108"/>
      <c r="R1235" s="108"/>
      <c r="S1235" s="108"/>
      <c r="T1235" s="108"/>
      <c r="U1235" s="108"/>
      <c r="W1235" s="108"/>
      <c r="X1235" s="108"/>
      <c r="Y1235" s="108"/>
      <c r="Z1235" s="108"/>
      <c r="AA1235" s="108"/>
      <c r="AB1235" s="108"/>
      <c r="AC1235" s="108"/>
      <c r="AD1235" s="108"/>
      <c r="AE1235" s="108"/>
      <c r="AF1235" s="108"/>
    </row>
    <row r="1236" spans="1:32">
      <c r="C1236" s="110"/>
      <c r="G1236" s="117"/>
      <c r="H1236" s="117"/>
      <c r="I1236" s="117"/>
      <c r="J1236" s="117"/>
      <c r="K1236" s="117"/>
      <c r="L1236" s="108"/>
      <c r="M1236" s="108"/>
      <c r="N1236" s="123"/>
      <c r="O1236" s="123"/>
      <c r="P1236" s="123"/>
      <c r="Q1236" s="108"/>
      <c r="R1236" s="108"/>
      <c r="S1236" s="108"/>
      <c r="T1236" s="108"/>
      <c r="U1236" s="108"/>
      <c r="V1236" s="108"/>
      <c r="W1236" s="108"/>
      <c r="X1236" s="108"/>
      <c r="Y1236" s="108"/>
      <c r="Z1236" s="108"/>
      <c r="AA1236" s="108"/>
      <c r="AB1236" s="108"/>
      <c r="AC1236" s="108"/>
      <c r="AD1236" s="108"/>
      <c r="AF1236" s="108"/>
    </row>
    <row r="1237" spans="1:32">
      <c r="C1237" s="110"/>
      <c r="E1237" s="108"/>
      <c r="F1237" s="108"/>
      <c r="G1237" s="117"/>
      <c r="H1237" s="117"/>
      <c r="I1237" s="117"/>
      <c r="J1237" s="117"/>
      <c r="K1237" s="117"/>
      <c r="L1237" s="108"/>
      <c r="M1237" s="108"/>
      <c r="N1237" s="123"/>
      <c r="O1237" s="123"/>
      <c r="P1237" s="123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8"/>
      <c r="AA1237" s="108"/>
      <c r="AB1237" s="108"/>
      <c r="AC1237" s="108"/>
      <c r="AD1237" s="108"/>
      <c r="AF1237" s="108"/>
    </row>
    <row r="1238" spans="1:32">
      <c r="C1238" s="110"/>
      <c r="E1238" s="108"/>
      <c r="F1238" s="108"/>
      <c r="G1238" s="117"/>
      <c r="H1238" s="117"/>
      <c r="I1238" s="117"/>
      <c r="J1238" s="117"/>
      <c r="K1238" s="117"/>
      <c r="L1238" s="108"/>
      <c r="M1238" s="108"/>
      <c r="N1238" s="123"/>
      <c r="O1238" s="123"/>
      <c r="P1238" s="123"/>
      <c r="Q1238" s="108"/>
      <c r="R1238" s="108"/>
      <c r="S1238" s="108"/>
      <c r="T1238" s="108"/>
      <c r="U1238" s="108"/>
      <c r="V1238" s="108"/>
      <c r="W1238" s="108"/>
      <c r="X1238" s="108"/>
      <c r="Y1238" s="108"/>
      <c r="Z1238" s="108"/>
      <c r="AA1238" s="108"/>
      <c r="AB1238" s="108"/>
      <c r="AC1238" s="108"/>
      <c r="AD1238" s="108"/>
      <c r="AF1238" s="108"/>
    </row>
    <row r="1239" spans="1:32">
      <c r="A1239" s="108"/>
      <c r="B1239" s="108"/>
      <c r="C1239" s="110"/>
      <c r="D1239" s="108"/>
      <c r="E1239" s="108"/>
      <c r="F1239" s="108"/>
      <c r="G1239" s="117"/>
      <c r="H1239" s="117"/>
      <c r="I1239" s="117"/>
      <c r="J1239" s="117"/>
      <c r="K1239" s="117"/>
      <c r="L1239" s="108"/>
      <c r="M1239" s="108"/>
      <c r="N1239" s="123"/>
      <c r="O1239" s="123"/>
      <c r="P1239" s="123"/>
      <c r="Q1239" s="108"/>
      <c r="R1239" s="108"/>
      <c r="S1239" s="108"/>
      <c r="T1239" s="108"/>
      <c r="U1239" s="108"/>
      <c r="V1239" s="108"/>
      <c r="W1239" s="108"/>
      <c r="X1239" s="108"/>
      <c r="Y1239" s="108"/>
      <c r="Z1239" s="108"/>
      <c r="AA1239" s="108"/>
      <c r="AB1239" s="108"/>
      <c r="AC1239" s="108"/>
      <c r="AD1239" s="108"/>
      <c r="AE1239" s="108"/>
      <c r="AF1239" s="108"/>
    </row>
    <row r="1240" spans="1:32">
      <c r="A1240" s="108"/>
      <c r="B1240" s="108"/>
      <c r="C1240" s="110"/>
      <c r="D1240" s="108"/>
      <c r="E1240" s="108"/>
      <c r="F1240" s="108"/>
      <c r="G1240" s="117"/>
      <c r="H1240" s="117"/>
      <c r="I1240" s="117"/>
      <c r="J1240" s="117"/>
      <c r="K1240" s="117"/>
      <c r="L1240" s="108"/>
      <c r="M1240" s="108"/>
      <c r="N1240" s="123"/>
      <c r="O1240" s="123"/>
      <c r="P1240" s="123"/>
      <c r="Q1240" s="108"/>
      <c r="R1240" s="108"/>
      <c r="S1240" s="108"/>
      <c r="T1240" s="108"/>
      <c r="U1240" s="108"/>
      <c r="V1240" s="108"/>
      <c r="W1240" s="108"/>
      <c r="X1240" s="108"/>
      <c r="Y1240" s="108"/>
      <c r="Z1240" s="108"/>
      <c r="AA1240" s="108"/>
      <c r="AB1240" s="108"/>
      <c r="AC1240" s="108"/>
      <c r="AD1240" s="108"/>
      <c r="AE1240" s="108"/>
      <c r="AF1240" s="108"/>
    </row>
    <row r="1241" spans="1:32">
      <c r="A1241" s="108"/>
      <c r="B1241" s="108"/>
      <c r="C1241" s="110"/>
      <c r="D1241" s="108"/>
      <c r="E1241" s="108"/>
      <c r="F1241" s="108"/>
      <c r="G1241" s="117"/>
      <c r="H1241" s="117"/>
      <c r="I1241" s="117"/>
      <c r="J1241" s="117"/>
      <c r="K1241" s="117"/>
      <c r="L1241" s="108"/>
      <c r="M1241" s="108"/>
      <c r="N1241" s="123"/>
      <c r="O1241" s="123"/>
      <c r="P1241" s="123"/>
      <c r="Q1241" s="108"/>
      <c r="R1241" s="108"/>
      <c r="S1241" s="108"/>
      <c r="T1241" s="108"/>
      <c r="U1241" s="108"/>
      <c r="V1241" s="108"/>
      <c r="W1241" s="108"/>
      <c r="X1241" s="108"/>
      <c r="Y1241" s="108"/>
      <c r="Z1241" s="108"/>
      <c r="AA1241" s="108"/>
      <c r="AB1241" s="108"/>
      <c r="AC1241" s="108"/>
      <c r="AD1241" s="108"/>
      <c r="AE1241" s="108"/>
      <c r="AF1241" s="108"/>
    </row>
    <row r="1242" spans="1:32">
      <c r="A1242" s="108"/>
      <c r="B1242" s="108"/>
      <c r="C1242" s="110"/>
      <c r="D1242" s="108"/>
      <c r="E1242" s="108"/>
      <c r="F1242" s="108"/>
      <c r="G1242" s="117"/>
      <c r="H1242" s="117"/>
      <c r="I1242" s="117"/>
      <c r="J1242" s="117"/>
      <c r="K1242" s="117"/>
      <c r="L1242" s="108"/>
      <c r="M1242" s="108"/>
      <c r="N1242" s="123"/>
      <c r="O1242" s="123"/>
      <c r="P1242" s="123"/>
      <c r="Q1242" s="108"/>
      <c r="R1242" s="108"/>
      <c r="S1242" s="108"/>
      <c r="T1242" s="108"/>
      <c r="U1242" s="108"/>
      <c r="V1242" s="108"/>
      <c r="W1242" s="108"/>
      <c r="X1242" s="108"/>
      <c r="Y1242" s="108"/>
      <c r="Z1242" s="108"/>
      <c r="AA1242" s="108"/>
      <c r="AB1242" s="108"/>
      <c r="AC1242" s="108"/>
      <c r="AD1242" s="108"/>
      <c r="AE1242" s="108"/>
      <c r="AF1242" s="108"/>
    </row>
    <row r="1243" spans="1:32">
      <c r="A1243" s="108"/>
      <c r="B1243" s="108"/>
      <c r="C1243" s="110"/>
      <c r="D1243" s="108"/>
      <c r="E1243" s="108"/>
      <c r="F1243" s="108"/>
      <c r="G1243" s="117"/>
      <c r="H1243" s="117"/>
      <c r="I1243" s="117"/>
      <c r="J1243" s="117"/>
      <c r="K1243" s="117"/>
      <c r="L1243" s="108"/>
      <c r="M1243" s="108"/>
      <c r="N1243" s="123"/>
      <c r="O1243" s="123"/>
      <c r="P1243" s="123"/>
      <c r="Q1243" s="108"/>
      <c r="R1243" s="108"/>
      <c r="S1243" s="108"/>
      <c r="T1243" s="108"/>
      <c r="U1243" s="108"/>
      <c r="V1243" s="108"/>
      <c r="W1243" s="108"/>
      <c r="X1243" s="108"/>
      <c r="Y1243" s="108"/>
      <c r="Z1243" s="108"/>
      <c r="AA1243" s="108"/>
      <c r="AB1243" s="108"/>
      <c r="AC1243" s="108"/>
      <c r="AD1243" s="108"/>
      <c r="AE1243" s="108"/>
      <c r="AF1243" s="108"/>
    </row>
    <row r="1244" spans="1:32">
      <c r="A1244" s="108"/>
      <c r="B1244" s="108"/>
      <c r="C1244" s="110"/>
      <c r="D1244" s="108"/>
      <c r="E1244" s="108"/>
      <c r="F1244" s="108"/>
      <c r="G1244" s="117"/>
      <c r="H1244" s="117"/>
      <c r="I1244" s="117"/>
      <c r="J1244" s="117"/>
      <c r="K1244" s="117"/>
      <c r="L1244" s="108"/>
      <c r="M1244" s="108"/>
      <c r="N1244" s="123"/>
      <c r="O1244" s="123"/>
      <c r="P1244" s="123"/>
      <c r="Q1244" s="108"/>
      <c r="R1244" s="108"/>
      <c r="S1244" s="108"/>
      <c r="T1244" s="108"/>
      <c r="U1244" s="108"/>
      <c r="V1244" s="108"/>
      <c r="W1244" s="108"/>
      <c r="X1244" s="108"/>
      <c r="Y1244" s="108"/>
      <c r="Z1244" s="108"/>
      <c r="AA1244" s="108"/>
      <c r="AB1244" s="108"/>
      <c r="AC1244" s="108"/>
      <c r="AD1244" s="108"/>
      <c r="AE1244" s="108"/>
      <c r="AF1244" s="108"/>
    </row>
    <row r="1245" spans="1:32">
      <c r="A1245" s="108"/>
      <c r="B1245" s="108"/>
      <c r="C1245" s="110"/>
      <c r="D1245" s="108"/>
      <c r="E1245" s="108"/>
      <c r="F1245" s="108"/>
      <c r="G1245" s="117"/>
      <c r="H1245" s="117"/>
      <c r="I1245" s="117"/>
      <c r="J1245" s="117"/>
      <c r="K1245" s="117"/>
      <c r="L1245" s="108"/>
      <c r="M1245" s="108"/>
      <c r="N1245" s="123"/>
      <c r="O1245" s="123"/>
      <c r="P1245" s="123"/>
      <c r="Q1245" s="108"/>
      <c r="R1245" s="108"/>
      <c r="S1245" s="108"/>
      <c r="T1245" s="108"/>
      <c r="U1245" s="108"/>
      <c r="V1245" s="108"/>
      <c r="W1245" s="108"/>
      <c r="X1245" s="108"/>
      <c r="Y1245" s="108"/>
      <c r="Z1245" s="108"/>
      <c r="AA1245" s="108"/>
      <c r="AB1245" s="108"/>
      <c r="AC1245" s="108"/>
      <c r="AD1245" s="108"/>
      <c r="AE1245" s="108"/>
      <c r="AF1245" s="108"/>
    </row>
    <row r="1246" spans="1:32">
      <c r="A1246" s="108"/>
      <c r="B1246" s="108"/>
      <c r="C1246" s="110"/>
      <c r="G1246" s="117"/>
      <c r="H1246" s="117"/>
      <c r="I1246" s="117"/>
      <c r="J1246" s="117"/>
      <c r="K1246" s="117"/>
      <c r="L1246" s="108"/>
      <c r="M1246" s="108"/>
      <c r="N1246" s="123"/>
      <c r="O1246" s="123"/>
      <c r="P1246" s="123"/>
      <c r="Q1246" s="108"/>
      <c r="R1246" s="108"/>
      <c r="S1246" s="108"/>
      <c r="T1246" s="108"/>
      <c r="U1246" s="108"/>
      <c r="V1246" s="108"/>
      <c r="W1246" s="108"/>
      <c r="X1246" s="108"/>
      <c r="Y1246" s="108"/>
      <c r="Z1246" s="108"/>
      <c r="AA1246" s="108"/>
      <c r="AB1246" s="108"/>
      <c r="AD1246" s="108"/>
      <c r="AE1246" s="108"/>
      <c r="AF1246" s="108"/>
    </row>
    <row r="1247" spans="1:32">
      <c r="A1247" s="108"/>
      <c r="B1247" s="108"/>
      <c r="C1247" s="110"/>
      <c r="D1247" s="108"/>
      <c r="E1247" s="108"/>
      <c r="F1247" s="108"/>
      <c r="G1247" s="117"/>
      <c r="H1247" s="117"/>
      <c r="I1247" s="117"/>
      <c r="J1247" s="117"/>
      <c r="K1247" s="117"/>
      <c r="L1247" s="108"/>
      <c r="M1247" s="108"/>
      <c r="N1247" s="123"/>
      <c r="O1247" s="123"/>
      <c r="P1247" s="123"/>
      <c r="Q1247" s="108"/>
      <c r="R1247" s="108"/>
      <c r="S1247" s="108"/>
      <c r="T1247" s="108"/>
      <c r="U1247" s="108"/>
      <c r="V1247" s="108"/>
      <c r="W1247" s="108"/>
      <c r="X1247" s="108"/>
      <c r="Y1247" s="108"/>
      <c r="Z1247" s="108"/>
      <c r="AA1247" s="108"/>
      <c r="AB1247" s="108"/>
      <c r="AC1247" s="108"/>
      <c r="AD1247" s="108"/>
      <c r="AE1247" s="108"/>
      <c r="AF1247" s="108"/>
    </row>
    <row r="1248" spans="1:32">
      <c r="A1248" s="108"/>
      <c r="B1248" s="108"/>
      <c r="C1248" s="110"/>
      <c r="D1248" s="108"/>
      <c r="E1248" s="108"/>
      <c r="F1248" s="108"/>
      <c r="G1248" s="117"/>
      <c r="H1248" s="117"/>
      <c r="I1248" s="117"/>
      <c r="J1248" s="117"/>
      <c r="K1248" s="117"/>
      <c r="L1248" s="108"/>
      <c r="M1248" s="108"/>
      <c r="N1248" s="123"/>
      <c r="O1248" s="123"/>
      <c r="P1248" s="123"/>
      <c r="Q1248" s="108"/>
      <c r="R1248" s="108"/>
      <c r="S1248" s="108"/>
      <c r="T1248" s="108"/>
      <c r="U1248" s="108"/>
      <c r="V1248" s="108"/>
      <c r="W1248" s="108"/>
      <c r="X1248" s="108"/>
      <c r="Y1248" s="108"/>
      <c r="Z1248" s="108"/>
      <c r="AA1248" s="108"/>
      <c r="AB1248" s="108"/>
      <c r="AC1248" s="108"/>
      <c r="AD1248" s="108"/>
      <c r="AE1248" s="108"/>
      <c r="AF1248" s="108"/>
    </row>
    <row r="1249" spans="1:32">
      <c r="A1249" s="108"/>
      <c r="B1249" s="108"/>
      <c r="C1249" s="110"/>
      <c r="D1249" s="108"/>
      <c r="E1249" s="108"/>
      <c r="F1249" s="108"/>
      <c r="G1249" s="117"/>
      <c r="H1249" s="117"/>
      <c r="I1249" s="117"/>
      <c r="J1249" s="117"/>
      <c r="K1249" s="117"/>
      <c r="L1249" s="108"/>
      <c r="M1249" s="108"/>
      <c r="N1249" s="123"/>
      <c r="O1249" s="123"/>
      <c r="P1249" s="123"/>
      <c r="Q1249" s="108"/>
      <c r="R1249" s="108"/>
      <c r="S1249" s="108"/>
      <c r="T1249" s="108"/>
      <c r="U1249" s="108"/>
      <c r="V1249" s="108"/>
      <c r="W1249" s="108"/>
      <c r="X1249" s="108"/>
      <c r="Y1249" s="108"/>
      <c r="Z1249" s="108"/>
      <c r="AA1249" s="108"/>
      <c r="AB1249" s="108"/>
      <c r="AC1249" s="108"/>
      <c r="AD1249" s="108"/>
      <c r="AE1249" s="108"/>
      <c r="AF1249" s="108"/>
    </row>
    <row r="1250" spans="1:32">
      <c r="A1250" s="108"/>
      <c r="B1250" s="108"/>
      <c r="C1250" s="110"/>
      <c r="D1250" s="108"/>
      <c r="E1250" s="108"/>
      <c r="F1250" s="108"/>
      <c r="G1250" s="117"/>
      <c r="H1250" s="117"/>
      <c r="I1250" s="117"/>
      <c r="J1250" s="117"/>
      <c r="K1250" s="117"/>
      <c r="L1250" s="108"/>
      <c r="M1250" s="108"/>
      <c r="N1250" s="123"/>
      <c r="O1250" s="123"/>
      <c r="P1250" s="123"/>
      <c r="Q1250" s="108"/>
      <c r="R1250" s="108"/>
      <c r="S1250" s="108"/>
      <c r="T1250" s="108"/>
      <c r="U1250" s="108"/>
      <c r="V1250" s="108"/>
      <c r="W1250" s="108"/>
      <c r="X1250" s="108"/>
      <c r="Y1250" s="108"/>
      <c r="Z1250" s="108"/>
      <c r="AA1250" s="108"/>
      <c r="AB1250" s="108"/>
      <c r="AC1250" s="108"/>
      <c r="AD1250" s="108"/>
      <c r="AE1250" s="108"/>
      <c r="AF1250" s="108"/>
    </row>
    <row r="1251" spans="1:32">
      <c r="A1251" s="108"/>
      <c r="B1251" s="108"/>
      <c r="C1251" s="110"/>
      <c r="D1251" s="108"/>
      <c r="E1251" s="108"/>
      <c r="F1251" s="108"/>
      <c r="G1251" s="117"/>
      <c r="H1251" s="117"/>
      <c r="I1251" s="117"/>
      <c r="J1251" s="117"/>
      <c r="K1251" s="117"/>
      <c r="L1251" s="108"/>
      <c r="M1251" s="108"/>
      <c r="N1251" s="123"/>
      <c r="O1251" s="123"/>
      <c r="P1251" s="123"/>
      <c r="Q1251" s="108"/>
      <c r="R1251" s="108"/>
      <c r="S1251" s="108"/>
      <c r="T1251" s="108"/>
      <c r="U1251" s="108"/>
      <c r="V1251" s="108"/>
      <c r="W1251" s="108"/>
      <c r="X1251" s="108"/>
      <c r="Y1251" s="108"/>
      <c r="Z1251" s="108"/>
      <c r="AA1251" s="108"/>
      <c r="AB1251" s="108"/>
      <c r="AC1251" s="108"/>
      <c r="AD1251" s="108"/>
      <c r="AE1251" s="108"/>
      <c r="AF1251" s="108"/>
    </row>
    <row r="1252" spans="1:32">
      <c r="A1252" s="108"/>
      <c r="B1252" s="108"/>
      <c r="C1252" s="110"/>
      <c r="D1252" s="108"/>
      <c r="E1252" s="108"/>
      <c r="F1252" s="108"/>
      <c r="G1252" s="117"/>
      <c r="H1252" s="117"/>
      <c r="I1252" s="117"/>
      <c r="J1252" s="117"/>
      <c r="K1252" s="117"/>
      <c r="L1252" s="108"/>
      <c r="M1252" s="108"/>
      <c r="N1252" s="123"/>
      <c r="O1252" s="123"/>
      <c r="P1252" s="123"/>
      <c r="Q1252" s="108"/>
      <c r="R1252" s="108"/>
      <c r="S1252" s="108"/>
      <c r="T1252" s="108"/>
      <c r="U1252" s="108"/>
      <c r="V1252" s="108"/>
      <c r="W1252" s="108"/>
      <c r="X1252" s="108"/>
      <c r="Y1252" s="108"/>
      <c r="Z1252" s="108"/>
      <c r="AA1252" s="108"/>
      <c r="AB1252" s="108"/>
      <c r="AC1252" s="108"/>
      <c r="AD1252" s="108"/>
      <c r="AE1252" s="108"/>
      <c r="AF1252" s="108"/>
    </row>
    <row r="1253" spans="1:32">
      <c r="A1253" s="108"/>
      <c r="B1253" s="108"/>
      <c r="C1253" s="110"/>
      <c r="D1253" s="108"/>
      <c r="E1253" s="108"/>
      <c r="F1253" s="108"/>
      <c r="G1253" s="117"/>
      <c r="H1253" s="117"/>
      <c r="I1253" s="117"/>
      <c r="J1253" s="117"/>
      <c r="K1253" s="117"/>
      <c r="L1253" s="108"/>
      <c r="M1253" s="108"/>
      <c r="N1253" s="123"/>
      <c r="O1253" s="123"/>
      <c r="P1253" s="123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8"/>
      <c r="AA1253" s="108"/>
      <c r="AB1253" s="108"/>
      <c r="AC1253" s="108"/>
      <c r="AD1253" s="108"/>
      <c r="AE1253" s="108"/>
      <c r="AF1253" s="108"/>
    </row>
    <row r="1254" spans="1:32">
      <c r="A1254" s="108"/>
      <c r="B1254" s="108"/>
      <c r="C1254" s="110"/>
      <c r="D1254" s="108"/>
      <c r="E1254" s="108"/>
      <c r="F1254" s="108"/>
      <c r="G1254" s="117"/>
      <c r="H1254" s="117"/>
      <c r="I1254" s="117"/>
      <c r="J1254" s="117"/>
      <c r="K1254" s="117"/>
      <c r="L1254" s="108"/>
      <c r="M1254" s="108"/>
      <c r="N1254" s="123"/>
      <c r="O1254" s="123"/>
      <c r="P1254" s="123"/>
      <c r="Q1254" s="108"/>
      <c r="R1254" s="108"/>
      <c r="S1254" s="108"/>
      <c r="T1254" s="108"/>
      <c r="U1254" s="108"/>
      <c r="V1254" s="108"/>
      <c r="W1254" s="108"/>
      <c r="X1254" s="108"/>
      <c r="Y1254" s="108"/>
      <c r="Z1254" s="108"/>
      <c r="AA1254" s="108"/>
      <c r="AB1254" s="108"/>
      <c r="AC1254" s="108"/>
      <c r="AD1254" s="108"/>
      <c r="AE1254" s="108"/>
      <c r="AF1254" s="108"/>
    </row>
    <row r="1255" spans="1:32">
      <c r="A1255" s="108"/>
      <c r="B1255" s="108"/>
      <c r="C1255" s="110"/>
      <c r="D1255" s="108"/>
      <c r="E1255" s="108"/>
      <c r="F1255" s="108"/>
      <c r="G1255" s="117"/>
      <c r="H1255" s="117"/>
      <c r="I1255" s="117"/>
      <c r="J1255" s="117"/>
      <c r="K1255" s="117"/>
      <c r="L1255" s="108"/>
      <c r="M1255" s="108"/>
      <c r="N1255" s="123"/>
      <c r="O1255" s="123"/>
      <c r="P1255" s="123"/>
      <c r="Q1255" s="108"/>
      <c r="R1255" s="108"/>
      <c r="S1255" s="108"/>
      <c r="T1255" s="108"/>
      <c r="U1255" s="108"/>
      <c r="V1255" s="108"/>
      <c r="W1255" s="108"/>
      <c r="X1255" s="108"/>
      <c r="Y1255" s="108"/>
      <c r="Z1255" s="108"/>
      <c r="AA1255" s="108"/>
      <c r="AB1255" s="108"/>
      <c r="AC1255" s="108"/>
      <c r="AD1255" s="108"/>
      <c r="AE1255" s="108"/>
      <c r="AF1255" s="108"/>
    </row>
    <row r="1256" spans="1:32">
      <c r="A1256" s="108"/>
      <c r="B1256" s="108"/>
      <c r="C1256" s="108"/>
      <c r="D1256" s="108"/>
      <c r="E1256" s="108"/>
      <c r="F1256" s="108"/>
      <c r="G1256" s="117"/>
      <c r="H1256" s="117"/>
      <c r="I1256" s="117"/>
      <c r="J1256" s="117"/>
      <c r="K1256" s="117"/>
      <c r="L1256" s="108"/>
      <c r="M1256" s="108"/>
      <c r="N1256" s="123"/>
      <c r="O1256" s="123"/>
      <c r="P1256" s="123"/>
      <c r="Q1256" s="108"/>
      <c r="R1256" s="108"/>
      <c r="S1256" s="108"/>
      <c r="T1256" s="108"/>
      <c r="U1256" s="108"/>
      <c r="V1256" s="108"/>
      <c r="W1256" s="108"/>
      <c r="X1256" s="108"/>
      <c r="Y1256" s="108"/>
      <c r="Z1256" s="108"/>
      <c r="AA1256" s="108"/>
      <c r="AB1256" s="108"/>
      <c r="AC1256" s="108"/>
      <c r="AD1256" s="108"/>
      <c r="AE1256" s="108"/>
      <c r="AF1256" s="108"/>
    </row>
    <row r="1257" spans="1:32">
      <c r="A1257" s="108"/>
      <c r="B1257" s="108"/>
      <c r="C1257" s="108"/>
      <c r="D1257" s="108"/>
      <c r="E1257" s="108"/>
      <c r="F1257" s="108"/>
      <c r="G1257" s="117"/>
      <c r="H1257" s="117"/>
      <c r="I1257" s="117"/>
      <c r="J1257" s="117"/>
      <c r="K1257" s="117"/>
      <c r="L1257" s="108"/>
      <c r="M1257" s="108"/>
      <c r="N1257" s="123"/>
      <c r="O1257" s="123"/>
      <c r="P1257" s="123"/>
      <c r="Q1257" s="108"/>
      <c r="R1257" s="108"/>
      <c r="S1257" s="108"/>
      <c r="T1257" s="108"/>
      <c r="U1257" s="108"/>
      <c r="V1257" s="108"/>
      <c r="W1257" s="108"/>
      <c r="X1257" s="108"/>
      <c r="Y1257" s="108"/>
      <c r="Z1257" s="108"/>
      <c r="AA1257" s="108"/>
      <c r="AB1257" s="108"/>
      <c r="AC1257" s="108"/>
      <c r="AD1257" s="108"/>
      <c r="AE1257" s="108"/>
      <c r="AF1257" s="108"/>
    </row>
    <row r="1258" spans="1:32">
      <c r="A1258" s="108"/>
      <c r="B1258" s="108"/>
      <c r="C1258" s="108"/>
      <c r="D1258" s="108"/>
      <c r="E1258" s="108"/>
      <c r="F1258" s="108"/>
      <c r="G1258" s="117"/>
      <c r="H1258" s="117"/>
      <c r="I1258" s="117"/>
      <c r="J1258" s="117"/>
      <c r="K1258" s="117"/>
      <c r="L1258" s="108"/>
      <c r="M1258" s="108"/>
      <c r="N1258" s="123"/>
      <c r="O1258" s="123"/>
      <c r="P1258" s="123"/>
      <c r="Q1258" s="108"/>
      <c r="R1258" s="108"/>
      <c r="S1258" s="108"/>
      <c r="T1258" s="108"/>
      <c r="U1258" s="108"/>
      <c r="V1258" s="108"/>
      <c r="W1258" s="108"/>
      <c r="X1258" s="108"/>
      <c r="Y1258" s="108"/>
      <c r="Z1258" s="108"/>
      <c r="AA1258" s="108"/>
      <c r="AB1258" s="108"/>
      <c r="AC1258" s="108"/>
      <c r="AD1258" s="108"/>
      <c r="AE1258" s="108"/>
      <c r="AF1258" s="108"/>
    </row>
    <row r="1259" spans="1:32">
      <c r="A1259" s="108"/>
      <c r="B1259" s="108"/>
      <c r="C1259" s="108"/>
      <c r="D1259" s="108"/>
      <c r="E1259" s="108"/>
      <c r="F1259" s="108"/>
      <c r="G1259" s="117"/>
      <c r="H1259" s="117"/>
      <c r="I1259" s="117"/>
      <c r="J1259" s="117"/>
      <c r="K1259" s="117"/>
      <c r="L1259" s="108"/>
      <c r="M1259" s="108"/>
      <c r="N1259" s="123"/>
      <c r="O1259" s="123"/>
      <c r="P1259" s="123"/>
      <c r="Q1259" s="108"/>
      <c r="R1259" s="108"/>
      <c r="S1259" s="108"/>
      <c r="T1259" s="108"/>
      <c r="U1259" s="108"/>
      <c r="V1259" s="108"/>
      <c r="W1259" s="108"/>
      <c r="X1259" s="108"/>
      <c r="Y1259" s="108"/>
      <c r="Z1259" s="108"/>
      <c r="AA1259" s="108"/>
      <c r="AB1259" s="108"/>
      <c r="AC1259" s="108"/>
      <c r="AD1259" s="108"/>
      <c r="AE1259" s="108"/>
      <c r="AF1259" s="108"/>
    </row>
    <row r="1260" spans="1:32">
      <c r="A1260" s="108"/>
      <c r="B1260" s="108"/>
      <c r="C1260" s="108"/>
      <c r="D1260" s="108"/>
      <c r="E1260" s="108"/>
      <c r="F1260" s="108"/>
      <c r="G1260" s="117"/>
      <c r="H1260" s="117"/>
      <c r="I1260" s="117"/>
      <c r="J1260" s="117"/>
      <c r="K1260" s="117"/>
      <c r="L1260" s="108"/>
      <c r="M1260" s="108"/>
      <c r="N1260" s="123"/>
      <c r="O1260" s="123"/>
      <c r="P1260" s="123"/>
      <c r="Q1260" s="108"/>
      <c r="R1260" s="108"/>
      <c r="S1260" s="108"/>
      <c r="T1260" s="108"/>
      <c r="U1260" s="108"/>
      <c r="V1260" s="108"/>
      <c r="W1260" s="108"/>
      <c r="X1260" s="108"/>
      <c r="Y1260" s="108"/>
      <c r="Z1260" s="108"/>
      <c r="AA1260" s="108"/>
      <c r="AB1260" s="108"/>
      <c r="AC1260" s="108"/>
      <c r="AD1260" s="108"/>
      <c r="AE1260" s="108"/>
      <c r="AF1260" s="108"/>
    </row>
  </sheetData>
  <autoFilter ref="A1:AG1210" xr:uid="{C999F3D3-F943-4EBB-AC94-B9774CCEA2A7}"/>
  <sortState xmlns:xlrd2="http://schemas.microsoft.com/office/spreadsheetml/2017/richdata2" ref="A2:AG1260">
    <sortCondition ref="D2:D1260"/>
  </sortState>
  <hyperlinks>
    <hyperlink ref="C10" r:id="rId1" xr:uid="{01A0CA7B-29D6-4585-9F2A-881928FF614B}"/>
    <hyperlink ref="C102" r:id="rId2" xr:uid="{A3640CC2-2485-4774-A972-59239339EC02}"/>
    <hyperlink ref="C101" r:id="rId3" xr:uid="{08039695-4929-4DE6-BFFF-09F3181C94FE}"/>
    <hyperlink ref="C84" r:id="rId4" xr:uid="{198E0E77-DFD6-4F4C-AD43-BDB5276F2F13}"/>
    <hyperlink ref="C93" r:id="rId5" xr:uid="{CF42F563-8843-4075-B414-2F590272D6D4}"/>
    <hyperlink ref="C96" r:id="rId6" xr:uid="{C2AEF802-2DA5-4B18-9E71-9B6882EEF871}"/>
    <hyperlink ref="C81" r:id="rId7" xr:uid="{F79FB971-0161-4B2C-9A07-E91E1E929ACF}"/>
    <hyperlink ref="C45" r:id="rId8" xr:uid="{ACA6EC91-F975-44E9-B9C3-9C71BC5AEA8E}"/>
    <hyperlink ref="C94" r:id="rId9" xr:uid="{35ED43CF-4065-4CBC-90F9-5B3E57A1BA3D}"/>
    <hyperlink ref="C95" r:id="rId10" xr:uid="{746CF064-08E2-4F0D-BCC7-79CF899E9085}"/>
    <hyperlink ref="C97" r:id="rId11" xr:uid="{A3CC0D33-46CE-493D-A89B-6BC0FEB68F2E}"/>
    <hyperlink ref="C98" r:id="rId12" xr:uid="{789A025D-E8BD-4073-B14C-21B8A34C58A9}"/>
    <hyperlink ref="C99" r:id="rId13" xr:uid="{BD3DF13F-3846-4A2F-9C19-B7BB41105753}"/>
    <hyperlink ref="C80" r:id="rId14" xr:uid="{70D6A341-025A-4C8B-94DB-548744CC782E}"/>
    <hyperlink ref="C83" r:id="rId15" xr:uid="{5664FAB1-A3E9-4693-9E61-3F71340374F1}"/>
    <hyperlink ref="C113" r:id="rId16" xr:uid="{FE5F81CC-E7E7-4EC8-8D1A-90DFF5D6B355}"/>
    <hyperlink ref="C115" r:id="rId17" xr:uid="{366396DF-FC5E-4CD0-8CA8-9ECE642FA99E}"/>
    <hyperlink ref="C118" r:id="rId18" xr:uid="{BA024073-0317-4EC2-9985-036A4B2263B7}"/>
    <hyperlink ref="C114" r:id="rId19" xr:uid="{CF5BA10C-A6E7-448D-B503-8A24038B200B}"/>
    <hyperlink ref="C124" r:id="rId20" xr:uid="{FB7AE4FE-F1A4-44E9-8344-A4F42D2EB1DA}"/>
    <hyperlink ref="C125" r:id="rId21" xr:uid="{DA55CE01-70D0-40C3-8987-85236F45592A}"/>
    <hyperlink ref="C120" r:id="rId22" xr:uid="{633DA323-2CCE-4948-8966-1B7C52F286BF}"/>
    <hyperlink ref="C129" r:id="rId23" xr:uid="{03428156-B215-4E32-B4DD-F189AA490D8E}"/>
    <hyperlink ref="C112" r:id="rId24" xr:uid="{69D38FCE-8B30-4D48-BAA8-9F44D47242EB}"/>
    <hyperlink ref="C130" r:id="rId25" xr:uid="{6A29CE10-7E5F-4CDB-8C91-502ED485853E}"/>
    <hyperlink ref="C160" r:id="rId26" xr:uid="{EA8A6FF6-9FA9-465A-84E4-472124ED95C6}"/>
    <hyperlink ref="C189" r:id="rId27" xr:uid="{BBEA7D68-3B0C-4424-BC33-95003A41B588}"/>
    <hyperlink ref="C190" r:id="rId28" xr:uid="{9657082B-34FB-4506-A4EC-502FE794BAEA}"/>
    <hyperlink ref="C170" r:id="rId29" xr:uid="{AF9A7772-2070-4171-A86C-0F50196FA10C}"/>
    <hyperlink ref="C158" r:id="rId30" xr:uid="{46AB40C9-67D0-485B-85BA-695C28CC1436}"/>
    <hyperlink ref="C173" r:id="rId31" xr:uid="{3431F37F-7D04-4718-8681-03771EB5002D}"/>
    <hyperlink ref="C176" r:id="rId32" xr:uid="{48542C6C-6661-4E8B-9C01-5E415F0B5559}"/>
    <hyperlink ref="C197" r:id="rId33" xr:uid="{9743DE50-EADC-483C-BCF6-92490B6A5791}"/>
    <hyperlink ref="C198" r:id="rId34" xr:uid="{FBA03AAD-E897-419D-8C8C-5A3E601339F1}"/>
    <hyperlink ref="C199" r:id="rId35" xr:uid="{C58BEDA8-072F-498D-9AF5-519D1E8438EF}"/>
    <hyperlink ref="C200" r:id="rId36" xr:uid="{52043C63-2636-4099-8228-4917BC77564D}"/>
    <hyperlink ref="C201" r:id="rId37" xr:uid="{5C688623-AE3C-49F3-942F-1D6D01009362}"/>
    <hyperlink ref="C185" r:id="rId38" xr:uid="{11767708-FA78-4C41-8A2A-2D3A236FDF86}"/>
    <hyperlink ref="C204" r:id="rId39" xr:uid="{ECE45B19-1AF4-4A9C-ACB9-75D9EE6BF69C}"/>
    <hyperlink ref="C205" r:id="rId40" xr:uid="{608986CF-C12F-41BD-9811-36214176DCF6}"/>
    <hyperlink ref="C161" r:id="rId41" xr:uid="{EEE4587A-F7D9-4DA4-9C23-BB4629C74164}"/>
    <hyperlink ref="C206" r:id="rId42" xr:uid="{34AE8266-40FE-4952-8FE0-486E068D5575}"/>
    <hyperlink ref="C207" r:id="rId43" xr:uid="{D55D2326-C971-4F35-821B-14C9B4674883}"/>
    <hyperlink ref="C159" r:id="rId44" xr:uid="{7F0BFDA2-8C84-4303-B591-8BC813CF5A67}"/>
    <hyperlink ref="C194" r:id="rId45" xr:uid="{94E51CED-FEB6-4084-9192-B37BD96420A9}"/>
    <hyperlink ref="C209" r:id="rId46" xr:uid="{0D755BFA-E647-43E0-8F08-545DA509C7DC}"/>
    <hyperlink ref="C202" r:id="rId47" xr:uid="{B652BBC7-23C4-4318-8730-7BD9A9AE5A5E}"/>
    <hyperlink ref="C210" r:id="rId48" xr:uid="{E2EA906B-9D8D-4A53-8225-2DA8B9C7DA5A}"/>
    <hyperlink ref="C215" r:id="rId49" xr:uid="{724D1733-ED30-42B1-A6D3-4688424730A0}"/>
    <hyperlink ref="C254" r:id="rId50" xr:uid="{60BD2008-AC2C-4C66-A5BE-F6DF3B2D6C39}"/>
    <hyperlink ref="C280" r:id="rId51" xr:uid="{6227B88A-3845-4684-8AB7-033A29D633B5}"/>
    <hyperlink ref="C281" r:id="rId52" xr:uid="{F7A84AAB-2E55-405D-BE7D-94899CF4DD34}"/>
    <hyperlink ref="C303" r:id="rId53" xr:uid="{E317D22B-CA60-4F4C-96EE-D5E78F58E54D}"/>
    <hyperlink ref="C284" r:id="rId54" xr:uid="{38BC9479-ACF2-440C-B048-96B0E7E6464E}"/>
    <hyperlink ref="C286" r:id="rId55" xr:uid="{4E7489EE-AA1D-44BB-A326-C9F2092ED5D4}"/>
    <hyperlink ref="C288" r:id="rId56" xr:uid="{1A09EAE3-7A62-4E9F-A53A-C25E8EF0AAE6}"/>
    <hyperlink ref="C253" r:id="rId57" xr:uid="{93779DC7-5C0E-4F46-BF1C-CE83AA31A525}"/>
    <hyperlink ref="C293" r:id="rId58" xr:uid="{B6A7F7C3-FC14-4889-B1D7-AD580D6994E3}"/>
    <hyperlink ref="C294" r:id="rId59" xr:uid="{6166F436-8DA3-4383-94E1-9E68757083DC}"/>
    <hyperlink ref="C295" r:id="rId60" xr:uid="{3FB95F60-41CE-4AB6-A678-E21BF15231D4}"/>
    <hyperlink ref="C296" r:id="rId61" xr:uid="{AC325E29-619A-4278-9A63-1A385554A28A}"/>
    <hyperlink ref="C297" r:id="rId62" xr:uid="{37716E61-EE33-44FD-A326-33CAB709EF48}"/>
    <hyperlink ref="C283" r:id="rId63" xr:uid="{FDE66FEA-994A-43E7-A12B-299407E1DEEC}"/>
    <hyperlink ref="C300" r:id="rId64" xr:uid="{85C9CD45-23B6-4610-A832-4219C2E85DB6}"/>
    <hyperlink ref="C301" r:id="rId65" xr:uid="{2834C44A-2516-4E2C-9788-B04B9E2090D0}"/>
    <hyperlink ref="C302" r:id="rId66" xr:uid="{755B73BE-40B1-4185-AAD7-F8DAC147D483}"/>
    <hyperlink ref="C298" r:id="rId67" xr:uid="{6BF99B13-D6F3-40B1-A6A0-63344BF5F0CE}"/>
    <hyperlink ref="C257" r:id="rId68" xr:uid="{AD8C6726-331C-41CD-BA53-4D882D949F76}"/>
    <hyperlink ref="C265" r:id="rId69" xr:uid="{0D1C7F95-1545-41C6-BD76-54F2CB257004}"/>
    <hyperlink ref="C304" r:id="rId70" xr:uid="{88A23F72-8A49-4FE2-90AF-1B999BC93930}"/>
    <hyperlink ref="C346" r:id="rId71" xr:uid="{20FB7865-7FE6-43A5-A55D-91B7EC67F8C9}"/>
    <hyperlink ref="C309" r:id="rId72" xr:uid="{991C3519-030F-4004-89C0-9BD4F65F6703}"/>
    <hyperlink ref="C326" r:id="rId73" xr:uid="{7653D7DD-AF1F-4EF2-B06D-EC1B0C661F43}"/>
    <hyperlink ref="C327" r:id="rId74" xr:uid="{0F1DDF12-49AC-43B0-AD54-F0BDAAF3BC59}"/>
    <hyperlink ref="C328" r:id="rId75" xr:uid="{E24134A8-911D-429A-99F7-B047313EDA82}"/>
    <hyperlink ref="C329" r:id="rId76" xr:uid="{99CC435C-3866-4730-BEE8-9FEC066F73F2}"/>
    <hyperlink ref="C330" r:id="rId77" xr:uid="{25DB5368-F5FF-4E2E-ACC0-8A4FF2194EB7}"/>
    <hyperlink ref="C331" r:id="rId78" xr:uid="{03488D92-32F0-41FD-9995-209160AA8E23}"/>
    <hyperlink ref="C332" r:id="rId79" xr:uid="{729A3C54-E77D-4C6B-A33A-B9EE86734909}"/>
    <hyperlink ref="C335" r:id="rId80" xr:uid="{AC812853-ACD2-4204-B26F-954AD7497F76}"/>
    <hyperlink ref="C339" r:id="rId81" xr:uid="{1F11E46B-58A4-4FF9-B1DA-E9BC6CB209DC}"/>
    <hyperlink ref="C340" r:id="rId82" xr:uid="{2149B6B1-1E12-4193-A61F-27F6D6572ECD}"/>
    <hyperlink ref="C337" r:id="rId83" xr:uid="{B20F6BCF-0119-4AE5-A7BE-B90B3E4572FF}"/>
    <hyperlink ref="C342" r:id="rId84" xr:uid="{DDE9F179-0270-4572-9841-CD09AC98DBF6}"/>
    <hyperlink ref="C314" r:id="rId85" xr:uid="{59DF8A2E-4726-4CE7-A06F-F4181E9128E7}"/>
    <hyperlink ref="C338" r:id="rId86" xr:uid="{2C0CE851-7145-42F6-8EF2-5EA1A0D066B6}"/>
    <hyperlink ref="C345" r:id="rId87" xr:uid="{38E1B7B7-596C-4F41-8F6D-FCB05742AE97}"/>
    <hyperlink ref="C347" r:id="rId88" xr:uid="{FB75F7F5-E6BC-433F-8A11-31FCF54473E1}"/>
    <hyperlink ref="C359" r:id="rId89" xr:uid="{36C1335A-A008-40F9-B8B4-27FD90D49C28}"/>
    <hyperlink ref="C358" r:id="rId90" xr:uid="{050AB6EE-5C1A-4E93-ADC8-EC1762E77CDF}"/>
    <hyperlink ref="C360" r:id="rId91" xr:uid="{5831F92C-820A-46E6-8353-532928721950}"/>
    <hyperlink ref="C398" r:id="rId92" xr:uid="{1B243720-1A92-4B50-938F-D891707600C8}"/>
    <hyperlink ref="C370" r:id="rId93" xr:uid="{94986795-64A3-4604-9D7B-AD1967A20081}"/>
    <hyperlink ref="C374" r:id="rId94" xr:uid="{6D6D8B3C-5F27-455E-847A-06E2D3FAE342}"/>
    <hyperlink ref="C366" r:id="rId95" xr:uid="{49010EF3-CFF8-45E8-ABEA-183A490B9047}"/>
    <hyperlink ref="C384" r:id="rId96" xr:uid="{5825C8D8-D8E6-4AD3-A79A-B64B68C5B54B}"/>
    <hyperlink ref="C393" r:id="rId97" xr:uid="{969FB6B0-D545-4F3B-95A4-0B9F8726F623}"/>
    <hyperlink ref="C396" r:id="rId98" xr:uid="{CC3EFFB6-58F5-4E2E-91DC-E61571604694}"/>
    <hyperlink ref="C397" r:id="rId99" xr:uid="{D2FB2311-B916-48DE-AB8E-38B72DAD6FC7}"/>
    <hyperlink ref="C399" r:id="rId100" xr:uid="{69072F1B-CE8E-404A-95AE-8CF5B1F2D216}"/>
    <hyperlink ref="C380" r:id="rId101" xr:uid="{AAF9751A-8D93-4D47-9ACC-E218C556C50C}"/>
    <hyperlink ref="C365" r:id="rId102" xr:uid="{35F11BF3-2986-436C-BC95-DA2D1F7350F2}"/>
    <hyperlink ref="C381" r:id="rId103" xr:uid="{C6118CF4-6DE3-4A49-A883-A1B02A221852}"/>
    <hyperlink ref="C382" r:id="rId104" xr:uid="{BA9783B1-D879-4FFE-905A-2AD27B9D0C02}"/>
    <hyperlink ref="C412" r:id="rId105" xr:uid="{4EDCD818-5B1A-4719-AA80-D8DAD58AD524}"/>
    <hyperlink ref="C413" r:id="rId106" xr:uid="{C1413F96-423D-46F1-8E79-C319F2D052AF}"/>
    <hyperlink ref="C414" r:id="rId107" xr:uid="{EF92D13E-AB45-4428-8786-242F9B4CB3EC}"/>
    <hyperlink ref="C415" r:id="rId108" xr:uid="{D827ED7B-7C53-4890-A13F-7C92D1FDB283}"/>
    <hyperlink ref="C416" r:id="rId109" xr:uid="{BF5D27ED-2637-479D-8E78-A391E85E2DB2}"/>
    <hyperlink ref="C417" r:id="rId110" xr:uid="{04FFEC54-FD71-4D0E-8C3D-A059C4B5C954}"/>
    <hyperlink ref="C404" r:id="rId111" xr:uid="{6754CBC5-8922-4E04-BD50-44ABDE56B954}"/>
    <hyperlink ref="C405" r:id="rId112" xr:uid="{5001C5DE-42C9-422E-9016-08EA1F5930B4}"/>
    <hyperlink ref="C378" r:id="rId113" xr:uid="{B41B3DC3-52C3-4DB8-B872-FD1D68A56396}"/>
    <hyperlink ref="C375" r:id="rId114" xr:uid="{4DBABFA4-5364-464F-8470-701FCBC6DA2F}"/>
    <hyperlink ref="C367" r:id="rId115" xr:uid="{C5D175E4-0262-4DB8-8912-3724C5263C40}"/>
    <hyperlink ref="C372" r:id="rId116" xr:uid="{0FD5C88B-C125-482A-B820-1B313C43FCBE}"/>
    <hyperlink ref="C373" r:id="rId117" xr:uid="{B8D45C9D-B9DB-4D6F-8728-B3C5A0FF290D}"/>
    <hyperlink ref="C425" r:id="rId118" xr:uid="{30340400-517A-40C9-BE12-07F87F37F3AB}"/>
    <hyperlink ref="C424" r:id="rId119" xr:uid="{7F62274E-1FC5-4506-B5D6-EA56D442F43D}"/>
    <hyperlink ref="C368" r:id="rId120" xr:uid="{1FCF70C8-52D2-4067-BC33-E530932D8188}"/>
    <hyperlink ref="C377" r:id="rId121" xr:uid="{DB0598C1-AD2D-4183-A813-2D4FE599E016}"/>
    <hyperlink ref="C376" r:id="rId122" xr:uid="{8BF500B0-01B4-4A3B-9BA7-892AE5E3C359}"/>
    <hyperlink ref="C369" r:id="rId123" xr:uid="{13E8339A-941D-48CE-8C1D-C636C1423902}"/>
    <hyperlink ref="C423" r:id="rId124" xr:uid="{BFB0C46A-BBE4-4E38-9D96-1BFDC0319F53}"/>
    <hyperlink ref="C408" r:id="rId125" xr:uid="{38DD0AD9-13B5-4004-B674-94127B82EA81}"/>
    <hyperlink ref="C422" r:id="rId126" xr:uid="{51A5415D-9E9A-4102-A3A4-4498E169E1EF}"/>
    <hyperlink ref="C426" r:id="rId127" xr:uid="{AA192835-1033-495B-A58A-A545264762CE}"/>
    <hyperlink ref="C431" r:id="rId128" xr:uid="{D473801F-B1E3-4C19-A6DF-D58FAE72342B}"/>
    <hyperlink ref="C491" r:id="rId129" xr:uid="{65F2C1C7-13E4-4820-A697-391BACD1305A}"/>
    <hyperlink ref="C506" r:id="rId130" xr:uid="{D64AE22E-C346-4C71-8641-8230D602C810}"/>
    <hyperlink ref="C507" r:id="rId131" xr:uid="{61EDBA51-660E-4D14-A762-F1B179BF35BC}"/>
    <hyperlink ref="C508" r:id="rId132" xr:uid="{F19CE2A1-E218-4450-8383-46432681B1FF}"/>
    <hyperlink ref="C526" r:id="rId133" xr:uid="{F07F7F3B-2AF1-4533-A733-3B6F6ED7E658}"/>
    <hyperlink ref="C557" r:id="rId134" xr:uid="{B75C10F6-300C-4483-A9F9-E249DBB3FAD3}"/>
    <hyperlink ref="C539" r:id="rId135" xr:uid="{6F395DEA-ABEF-4CF8-AA58-CCD8BEE1CBF8}"/>
    <hyperlink ref="C558" r:id="rId136" xr:uid="{7B5B7C71-0A26-41FF-8340-58032E63A73A}"/>
    <hyperlink ref="C560" r:id="rId137" xr:uid="{63063512-5AAD-4FAA-A591-EC1649E49501}"/>
    <hyperlink ref="C556" r:id="rId138" xr:uid="{2BE84B89-C42E-405C-92EC-EE92EC2358B2}"/>
    <hyperlink ref="C595" r:id="rId139" xr:uid="{5D8059D6-C91C-486F-8132-F407636B41FB}"/>
    <hyperlink ref="C620" r:id="rId140" xr:uid="{7AD3CEEF-6967-4737-AC45-4621B269BBB6}"/>
    <hyperlink ref="C621" r:id="rId141" xr:uid="{AABD8F8E-63A6-48B3-B0F3-815AC681BADF}"/>
    <hyperlink ref="C622" r:id="rId142" xr:uid="{22CFCE02-1519-4279-8A2F-F06457313356}"/>
    <hyperlink ref="C623" r:id="rId143" xr:uid="{95AFE9AF-B69D-41E8-8A3A-5BD3E5BD8015}"/>
    <hyperlink ref="C615" r:id="rId144" xr:uid="{EC84EC53-73B5-4510-AB8D-47E20D6D603B}"/>
    <hyperlink ref="C625" r:id="rId145" xr:uid="{21EC2FDE-9D8E-4847-A3E0-EE1615277C9F}"/>
    <hyperlink ref="C626" r:id="rId146" xr:uid="{D0A57EF9-DC48-44BD-A12D-3229821D43DE}"/>
    <hyperlink ref="C627" r:id="rId147" xr:uid="{AB257B15-2054-4444-8B34-91418B1E0D01}"/>
    <hyperlink ref="C628" r:id="rId148" xr:uid="{4627E72D-DC22-4E32-B7B9-87C25BB0DC51}"/>
    <hyperlink ref="C629" r:id="rId149" xr:uid="{2C80C8A9-5E00-4923-9ECE-AD4FB51D01AA}"/>
    <hyperlink ref="C630" r:id="rId150" xr:uid="{FC4BA13D-1465-4DCC-9EF1-3479E23FB9C8}"/>
    <hyperlink ref="C631" r:id="rId151" xr:uid="{035D44B5-7DE4-4D41-802D-1B8F22187FF3}"/>
    <hyperlink ref="C632" r:id="rId152" xr:uid="{39C9121D-D4E9-45A8-A867-397EECE52442}"/>
    <hyperlink ref="C633" r:id="rId153" xr:uid="{87C63435-3072-40FD-8E37-4F9211EA6306}"/>
    <hyperlink ref="C634" r:id="rId154" xr:uid="{16F6A945-D9A6-4B29-A142-9E6E8AD5AEAC}"/>
    <hyperlink ref="C635" r:id="rId155" xr:uid="{FEE017B6-8350-4B6D-BA5C-41C3DB80AE68}"/>
    <hyperlink ref="C636" r:id="rId156" xr:uid="{66003A15-4252-47D2-AD4C-B562CC2456A0}"/>
    <hyperlink ref="C637" r:id="rId157" xr:uid="{734988AF-A648-44CE-B9EE-4A9B4C3D5160}"/>
    <hyperlink ref="C619" r:id="rId158" xr:uid="{EC441753-A6DB-4729-9320-C3B5EDA136FA}"/>
    <hyperlink ref="C624" r:id="rId159" xr:uid="{6AF5F43C-3AC5-431B-832A-95A1C89186CE}"/>
    <hyperlink ref="C666" r:id="rId160" xr:uid="{B320B3A2-FA32-4268-AACE-AC587F28E009}"/>
    <hyperlink ref="C677" r:id="rId161" xr:uid="{BDDC0DD8-DFE7-49EC-818B-BEB916B868EB}"/>
    <hyperlink ref="C722" r:id="rId162" xr:uid="{C04D09AA-9E96-4757-9FCD-F4DA0B5850B0}"/>
    <hyperlink ref="C695" r:id="rId163" xr:uid="{90E1711A-EF37-4BE0-B0A4-31DB9937C664}"/>
    <hyperlink ref="C671" r:id="rId164" xr:uid="{E42A0FFF-DAD7-4DF8-B8E2-7647CB9C3604}"/>
    <hyperlink ref="C683" r:id="rId165" xr:uid="{0867E768-93C3-450E-A164-5F396181758E}"/>
    <hyperlink ref="C672" r:id="rId166" xr:uid="{F7F4FE0F-9D7C-455C-80E1-0CB20AB09F23}"/>
    <hyperlink ref="C694" r:id="rId167" xr:uid="{E962E509-BD84-41B3-93AB-FA8D873D48F1}"/>
    <hyperlink ref="C720" r:id="rId168" xr:uid="{6C2A92EE-B193-4C78-AC2D-875D0C33DEA7}"/>
    <hyperlink ref="C675" r:id="rId169" xr:uid="{299DF636-76F9-4F39-A691-3AD8F555588E}"/>
    <hyperlink ref="C665" r:id="rId170" xr:uid="{4424683F-5D47-4977-AF7C-1212DC75B259}"/>
    <hyperlink ref="C680" r:id="rId171" xr:uid="{821AE103-7190-45FE-BF25-1D718405776C}"/>
    <hyperlink ref="C669" r:id="rId172" xr:uid="{F0BE223F-EF4A-49D2-807F-B61FFF684DDA}"/>
    <hyperlink ref="C703" r:id="rId173" xr:uid="{C70CC3B9-7635-4B29-AA21-57F3551FDC5D}"/>
    <hyperlink ref="C704" r:id="rId174" xr:uid="{E9DEF53E-F425-4A8C-BFB5-2867558FA811}"/>
    <hyperlink ref="C705" r:id="rId175" xr:uid="{222B118B-AA37-4D9F-8CF0-311475995615}"/>
    <hyperlink ref="C706" r:id="rId176" xr:uid="{C8A45CF9-6D64-4C6D-9D1C-0F1153C3ABF0}"/>
    <hyperlink ref="C707" r:id="rId177" xr:uid="{B11A0BA7-0A9E-4510-BB63-A4E3420D2314}"/>
    <hyperlink ref="C708" r:id="rId178" xr:uid="{66481D74-A907-4687-8D24-367FD879E730}"/>
    <hyperlink ref="C709" r:id="rId179" xr:uid="{A0722C4B-1EA4-49F2-9A98-FFCD3DB394ED}"/>
    <hyperlink ref="C710" r:id="rId180" xr:uid="{0AD40B91-7FD8-4839-92C8-156733C04321}"/>
    <hyperlink ref="C711" r:id="rId181" xr:uid="{9F0C64B3-4831-4897-9BFD-46A0C154D677}"/>
    <hyperlink ref="C713" r:id="rId182" xr:uid="{A66296B4-2C7C-4C14-B5ED-3FFFC97C3B9B}"/>
    <hyperlink ref="C714" r:id="rId183" xr:uid="{C9966769-E665-4FB1-832C-E1FEEF98EB84}"/>
    <hyperlink ref="C715" r:id="rId184" xr:uid="{CA8010C9-920B-4D4B-9D30-C9EA40A2FB3D}"/>
    <hyperlink ref="C716" r:id="rId185" xr:uid="{75927BB5-23E4-4AB7-86EB-4BA746F0495D}"/>
    <hyperlink ref="C692" r:id="rId186" xr:uid="{B0511360-98A1-4420-9D8D-9DA5730465C2}"/>
    <hyperlink ref="C717" r:id="rId187" xr:uid="{63A4121F-3A46-47AC-ABA3-53DE94495DD4}"/>
    <hyperlink ref="C721" r:id="rId188" xr:uid="{BF861EC7-07EE-463D-AF0C-9210E423EA8B}"/>
    <hyperlink ref="C729" r:id="rId189" xr:uid="{CB907F1C-F3F6-4284-A963-4C8248AE2978}"/>
    <hyperlink ref="C741" r:id="rId190" xr:uid="{504DA03C-F933-42D4-9C98-6E83D9A295E2}"/>
    <hyperlink ref="C742" r:id="rId191" xr:uid="{9D85ADC4-DDB8-41EA-A2F6-2A8D823CED34}"/>
    <hyperlink ref="C728" r:id="rId192" xr:uid="{9756903B-648E-4486-936A-3985C82BEC95}"/>
    <hyperlink ref="C738" r:id="rId193" xr:uid="{0BBCBB0F-D200-4BD6-A8A9-4D9DB78CB4F8}"/>
    <hyperlink ref="C739" r:id="rId194" xr:uid="{5A4B0328-F9D6-4422-B3C3-25496650A3B0}"/>
    <hyperlink ref="C761" r:id="rId195" xr:uid="{27238C01-1936-4058-8A99-8C3036FCD00C}"/>
    <hyperlink ref="C767" r:id="rId196" xr:uid="{9E678547-E127-4D8B-9CE0-B4330DB4F3D0}"/>
    <hyperlink ref="C757" r:id="rId197" xr:uid="{8ED7FE90-3706-422D-B69E-1DE2ADD0A2E3}"/>
    <hyperlink ref="C731" r:id="rId198" xr:uid="{AAA27E07-6C2E-4CEE-AA32-C738F801D916}"/>
    <hyperlink ref="C745" r:id="rId199" xr:uid="{067A7D89-74EA-48A1-ADA1-517241187A49}"/>
    <hyperlink ref="C747" r:id="rId200" xr:uid="{E638337F-1C7B-4F8E-A4A1-A15A5C2B8938}"/>
    <hyperlink ref="C748" r:id="rId201" xr:uid="{4878DE2F-485D-4026-994A-C30EE4549B8F}"/>
    <hyperlink ref="C765" r:id="rId202" xr:uid="{9D8A7718-5BA1-49DF-8E59-72BCE328A8CC}"/>
    <hyperlink ref="C764" r:id="rId203" xr:uid="{D06C837D-AA96-4AFD-BDD1-F2F9DEB41115}"/>
    <hyperlink ref="C730" r:id="rId204" xr:uid="{206B9428-5D83-4E2C-9B5E-308EEC4FB361}"/>
    <hyperlink ref="C766" r:id="rId205" xr:uid="{DADED528-108D-42AE-AAC1-8D46493D0485}"/>
    <hyperlink ref="C780" r:id="rId206" xr:uid="{A29D6EB4-3536-4152-91B3-D8CA61896622}"/>
    <hyperlink ref="C781" r:id="rId207" xr:uid="{45B02897-CBC4-41B3-8749-4C7256DD540F}"/>
    <hyperlink ref="C786" r:id="rId208" xr:uid="{41E84531-A0AE-4708-8DF1-1F1D0A75B9D9}"/>
    <hyperlink ref="C808" r:id="rId209" xr:uid="{9C855E3E-EC1F-4D4D-AB04-1AA381580DCF}"/>
    <hyperlink ref="C809" r:id="rId210" xr:uid="{B8B2FC52-5A6F-4558-9914-32F962BC210B}"/>
    <hyperlink ref="C811" r:id="rId211" xr:uid="{5F839C7E-37E5-47CA-BB06-DDD69DE93DF6}"/>
    <hyperlink ref="C798" r:id="rId212" xr:uid="{22139D31-3332-432C-926C-CC46ECD5B1A3}"/>
    <hyperlink ref="C817" r:id="rId213" xr:uid="{7D79E476-6FFB-4F35-819D-70F59CE5A0C2}"/>
    <hyperlink ref="C818" r:id="rId214" xr:uid="{A614D31C-8EF8-4375-BEBC-3F8EA34ABC95}"/>
    <hyperlink ref="C819" r:id="rId215" xr:uid="{A309164D-D4C7-47D3-B77A-1983F4B5AA08}"/>
    <hyperlink ref="C820" r:id="rId216" xr:uid="{3F194F45-E852-4A1C-BA14-094BD3FBA54E}"/>
    <hyperlink ref="C821" r:id="rId217" xr:uid="{E839DE47-A840-4A4F-8B30-45B05DC8C785}"/>
    <hyperlink ref="C822" r:id="rId218" xr:uid="{0CAE785C-2C38-4A74-B31A-BD639518130B}"/>
    <hyperlink ref="C823" r:id="rId219" xr:uid="{B877F97D-8AFA-470C-9230-FC909DAEF18A}"/>
    <hyperlink ref="C827" r:id="rId220" xr:uid="{52088CAB-C7F9-447B-A674-E3613A3B4959}"/>
    <hyperlink ref="C831" r:id="rId221" xr:uid="{F8B113B5-909A-496B-9191-20AF0F0C650D}"/>
    <hyperlink ref="C832" r:id="rId222" xr:uid="{D2F8DCCB-6066-4593-A652-7D72D3F704DB}"/>
    <hyperlink ref="C833" r:id="rId223" xr:uid="{1A77A409-90DF-4E32-9442-71F0C5556A12}"/>
    <hyperlink ref="C835" r:id="rId224" xr:uid="{49EC749B-83AD-46E8-90A3-14B5F2FEE0DC}"/>
    <hyperlink ref="C836" r:id="rId225" xr:uid="{8C1F8DAF-130C-4C96-816F-DD1508F1D8B1}"/>
    <hyperlink ref="C837" r:id="rId226" xr:uid="{557D749F-FD8D-4678-9201-BA0F7530D114}"/>
    <hyperlink ref="C886" r:id="rId227" xr:uid="{C6FB2BAD-E946-4DD3-A6C3-EFEF81914705}"/>
    <hyperlink ref="C945" r:id="rId228" xr:uid="{2743C985-221A-442A-99C3-03E76629C625}"/>
    <hyperlink ref="C946" r:id="rId229" xr:uid="{5412B296-4C12-4B69-B87F-513740186D4A}"/>
    <hyperlink ref="C935" r:id="rId230" xr:uid="{94157D92-5895-4CDC-9C35-6D219E9A4276}"/>
    <hyperlink ref="C947" r:id="rId231" xr:uid="{E3B17815-0883-49FE-B7B0-56CA04BDA9F9}"/>
    <hyperlink ref="C908" r:id="rId232" xr:uid="{54CA8306-A072-4489-9883-C230333D39BD}"/>
    <hyperlink ref="C909" r:id="rId233" xr:uid="{A8F0DAA8-B348-4355-A0F1-3BAB45A884DE}"/>
    <hyperlink ref="C910" r:id="rId234" xr:uid="{246D06CE-4018-4E8E-9BC4-EA88FC83B816}"/>
    <hyperlink ref="C911" r:id="rId235" xr:uid="{57091105-08CA-4BA5-8028-44E3A38461D6}"/>
    <hyperlink ref="C912" r:id="rId236" xr:uid="{01D9D7D2-AD2C-4E4D-9DA8-603E8732D4AB}"/>
    <hyperlink ref="C913" r:id="rId237" xr:uid="{0D552984-937F-430C-90CD-8DAC0460B181}"/>
    <hyperlink ref="C914" r:id="rId238" xr:uid="{CFD6B32D-1D54-4996-A07E-C69AC429A2AE}"/>
    <hyperlink ref="C915" r:id="rId239" xr:uid="{651D0442-10A1-46C2-B0B2-4CAEE9B11D4E}"/>
    <hyperlink ref="C916" r:id="rId240" xr:uid="{8EB8EE1C-1776-41D5-BF40-B3A3AEFBE725}"/>
    <hyperlink ref="C917" r:id="rId241" xr:uid="{5F729EF3-BC5A-41BC-83D3-41AE8CDA1DE6}"/>
    <hyperlink ref="C918" r:id="rId242" xr:uid="{425676F6-94C0-420A-A5DF-ADE8BAAD2C92}"/>
    <hyperlink ref="C919" r:id="rId243" xr:uid="{A112EB0B-FDEC-4484-A809-2827F54FBD17}"/>
    <hyperlink ref="C922" r:id="rId244" xr:uid="{7A0A9D76-2D73-4E9B-A164-2283E247AE51}"/>
    <hyperlink ref="C897" r:id="rId245" xr:uid="{29EE673A-E13A-462E-9803-B2BCBD65110E}"/>
    <hyperlink ref="C936" r:id="rId246" xr:uid="{E594594C-93E6-45DA-8F0B-ED62844D2328}"/>
    <hyperlink ref="C925" r:id="rId247" xr:uid="{27E4A080-1FB7-4F35-805B-7A27CB14828F}"/>
    <hyperlink ref="C937" r:id="rId248" xr:uid="{6CE633FC-5176-4548-9202-978CF946992A}"/>
    <hyperlink ref="C944" r:id="rId249" xr:uid="{D38D1F27-0C74-448D-B32A-8F9FF1738CDB}"/>
    <hyperlink ref="C952" r:id="rId250" xr:uid="{270C1480-E641-40E8-AC6B-FB5BB4F8BD29}"/>
    <hyperlink ref="C926" r:id="rId251" xr:uid="{87AC8232-ED50-4549-8506-783EBD836CA0}"/>
    <hyperlink ref="C929" r:id="rId252" xr:uid="{9E91DFBB-5C58-43A4-925A-8DDD8B691449}"/>
    <hyperlink ref="C900" r:id="rId253" xr:uid="{8D099972-E82C-4EE1-9070-1B3030C6EEE5}"/>
    <hyperlink ref="C930" r:id="rId254" xr:uid="{79529F08-911F-4C45-828B-ADB0A1ECF28A}"/>
    <hyperlink ref="C932" r:id="rId255" xr:uid="{9F741512-614B-4B26-9580-1EE3F038B812}"/>
    <hyperlink ref="C933" r:id="rId256" xr:uid="{AE6411FF-E70E-4B0D-B6A6-5B29C8EA2450}"/>
    <hyperlink ref="C958" r:id="rId257" xr:uid="{86490D8C-BD7F-4914-87AE-E922FE31608A}"/>
    <hyperlink ref="C934" r:id="rId258" xr:uid="{E69E5017-B832-4EA4-9E98-733EAD2791F2}"/>
    <hyperlink ref="C938" r:id="rId259" xr:uid="{ABF00048-AEFE-4C0D-874E-F828C895C81C}"/>
    <hyperlink ref="C901" r:id="rId260" xr:uid="{00ED1063-6B21-4725-A2C2-C3B43942699F}"/>
    <hyperlink ref="C939" r:id="rId261" xr:uid="{60612050-62AF-4293-AEE2-081777E3ED49}"/>
    <hyperlink ref="C941" r:id="rId262" xr:uid="{2316E056-F2BA-4877-BCC1-57D2A93B2E16}"/>
    <hyperlink ref="C942" r:id="rId263" xr:uid="{43DC72BD-5B6E-45F6-B014-356B13E4E957}"/>
    <hyperlink ref="C949" r:id="rId264" xr:uid="{D976E68E-D76D-4D40-8287-A9CD8505139D}"/>
    <hyperlink ref="C950" r:id="rId265" xr:uid="{753995C0-21E6-4469-BC4D-30E8A8EFA9F5}"/>
    <hyperlink ref="C957" r:id="rId266" xr:uid="{06607770-0FCC-4B09-876D-DEBF071B0F01}"/>
    <hyperlink ref="C959" r:id="rId267" xr:uid="{5AC17511-30A8-457C-A47C-BE56C02FB6E4}"/>
    <hyperlink ref="C960" r:id="rId268" xr:uid="{C8E19917-D5E9-4746-9283-87B6F40DB612}"/>
    <hyperlink ref="C961" r:id="rId269" xr:uid="{052F4AEC-C926-4337-A092-68E7DBE60648}"/>
    <hyperlink ref="C962" r:id="rId270" xr:uid="{27AB3FE7-5568-4313-89F5-A5663F8865AA}"/>
    <hyperlink ref="C963" r:id="rId271" xr:uid="{A5329C94-4622-490A-982C-333EDC47AD6A}"/>
    <hyperlink ref="C899" r:id="rId272" xr:uid="{FF9ED8AE-F2E6-420F-8511-9CACD1151245}"/>
    <hyperlink ref="C964" r:id="rId273" xr:uid="{FC1C0491-2DA0-4AC1-8B62-43DF9C411FB2}"/>
    <hyperlink ref="C965" r:id="rId274" xr:uid="{77CD4B1B-B49D-47EA-B6FD-945A3D6D63B5}"/>
    <hyperlink ref="C966" r:id="rId275" xr:uid="{57879E4B-DAEC-4E72-980B-76FF1BC5EFCC}"/>
    <hyperlink ref="C967" r:id="rId276" xr:uid="{398FF190-4B81-4E57-88B4-A8CEAE97F766}"/>
    <hyperlink ref="C968" r:id="rId277" xr:uid="{3D5C4ED2-5C2C-4C86-B340-BDE38D603D3A}"/>
    <hyperlink ref="C969" r:id="rId278" xr:uid="{2985B7E9-C2E1-49D4-B6B9-33CECE512333}"/>
    <hyperlink ref="C970" r:id="rId279" xr:uid="{A21DB515-68FD-40A7-B259-317701CBBBCC}"/>
    <hyperlink ref="C971" r:id="rId280" xr:uid="{A8D7EE4C-A943-4067-B480-1CBA66AFD3DD}"/>
    <hyperlink ref="C972" r:id="rId281" xr:uid="{4B5BC254-895E-4E2A-AB27-1EB9D1EC933C}"/>
    <hyperlink ref="C973" r:id="rId282" xr:uid="{618BAA57-4BB2-4B90-8E5D-55671C3EE686}"/>
    <hyperlink ref="C974" r:id="rId283" xr:uid="{05CC99BC-2C18-4981-820B-B906A5E9AD8A}"/>
    <hyperlink ref="C975" r:id="rId284" xr:uid="{A8640248-05F1-42B3-8FC2-297E72801AD2}"/>
    <hyperlink ref="C976" r:id="rId285" xr:uid="{D9A9BB9F-C2F1-46C4-B631-2B8BF0EF9625}"/>
    <hyperlink ref="C977" r:id="rId286" xr:uid="{07EF30D1-3CB9-4B05-BEFE-700576AA0DF7}"/>
    <hyperlink ref="C978" r:id="rId287" xr:uid="{E9652C04-B82F-49D3-94EA-92F6893C93D1}"/>
    <hyperlink ref="C984" r:id="rId288" xr:uid="{97D4D1D5-CB47-48AE-A35A-57E4598BB429}"/>
    <hyperlink ref="C898" r:id="rId289" xr:uid="{19A7485B-1F3B-4577-BDCD-B201EC2262D2}"/>
    <hyperlink ref="C903" r:id="rId290" xr:uid="{5AA7A214-4575-4302-8B90-C59C62265EB1}"/>
    <hyperlink ref="C1034" r:id="rId291" xr:uid="{A4D7314B-14B9-4231-B7B1-45EDAB2D5063}"/>
    <hyperlink ref="C1089" r:id="rId292" xr:uid="{CF1F1082-C2A9-4BBD-A449-6375FB785AF6}"/>
    <hyperlink ref="C1059" r:id="rId293" xr:uid="{F7C03A6D-54E9-451D-A8A1-F9C315E73788}"/>
    <hyperlink ref="C1072" r:id="rId294" xr:uid="{EABF1265-6FAA-4BAE-918B-F1AD520AF154}"/>
    <hyperlink ref="C1076" r:id="rId295" xr:uid="{4D65F6C6-3648-42AF-9F0D-64D24AE675B1}"/>
    <hyperlink ref="C1058" r:id="rId296" xr:uid="{BF29C3DF-5344-4B92-8FC3-D7976B868A45}"/>
    <hyperlink ref="C1062" r:id="rId297" xr:uid="{02F684F1-492E-46E5-91FA-DD154BD38AA1}"/>
    <hyperlink ref="C1078" r:id="rId298" xr:uid="{2CEADFD5-2F59-478E-8057-F510369A8855}"/>
    <hyperlink ref="C1080" r:id="rId299" xr:uid="{0D1BE551-E609-4F84-8E97-98C99A8D6894}"/>
    <hyperlink ref="C1088" r:id="rId300" xr:uid="{91D512BE-2062-4F76-94A7-069DE7F97C2C}"/>
    <hyperlink ref="C1081" r:id="rId301" xr:uid="{EA0DF24B-DDBA-44F5-9253-29882BFD3D76}"/>
    <hyperlink ref="C1061" r:id="rId302" xr:uid="{D11CF63B-FDA6-453A-9C38-3FCC1DF99B5D}"/>
    <hyperlink ref="C1082" r:id="rId303" xr:uid="{8F44EDB6-74BB-42E7-9921-D5BC28F6B521}"/>
    <hyperlink ref="C1084" r:id="rId304" xr:uid="{3B89BA37-53D1-4838-A071-F5E9AE9A54C1}"/>
    <hyperlink ref="C1085" r:id="rId305" xr:uid="{2F6559B9-29DC-4001-8676-F646A8657F90}"/>
    <hyperlink ref="C1086" r:id="rId306" xr:uid="{512E74F5-7A0F-4129-BAAF-C8E3BB20A96E}"/>
    <hyperlink ref="C1087" r:id="rId307" xr:uid="{24D60084-5F6C-4DB0-B458-BBB52A48053B}"/>
    <hyperlink ref="C1090" r:id="rId308" xr:uid="{7F759D82-3E3A-4655-85E6-08E373532E51}"/>
    <hyperlink ref="C1092" r:id="rId309" xr:uid="{41BD795F-0D29-46D5-83DC-9D4B8BAF25B8}"/>
    <hyperlink ref="C1091" r:id="rId310" xr:uid="{F22F88A9-3359-4A6C-A30A-B86135CE60D1}"/>
    <hyperlink ref="C1109" r:id="rId311" xr:uid="{B6F974A8-E5F8-408A-8E50-42E05CB460E1}"/>
    <hyperlink ref="C1093" r:id="rId312" xr:uid="{299BD2F9-32F4-47E6-A863-FF06753114D0}"/>
    <hyperlink ref="C1060" r:id="rId313" xr:uid="{61552733-8809-487C-9AF5-F313CB614EC0}"/>
    <hyperlink ref="C1095" r:id="rId314" xr:uid="{D96E2CE9-9927-46CD-8DC6-910DB46A3573}"/>
    <hyperlink ref="C1096" r:id="rId315" xr:uid="{E63D9C72-FAB1-4938-8A5E-95A5CE9991EB}"/>
    <hyperlink ref="C1097" r:id="rId316" xr:uid="{45D43B89-B82A-4A82-8DE3-0EC5E2FC11BB}"/>
    <hyperlink ref="C1098" r:id="rId317" xr:uid="{E751DB18-5C19-4827-A10D-30C18477F66B}"/>
    <hyperlink ref="C1099" r:id="rId318" xr:uid="{BD632D9E-C978-44D9-9702-2E0F1D3AA241}"/>
    <hyperlink ref="C1100" r:id="rId319" xr:uid="{5498E10A-5F16-4458-B201-C2A51F0056E6}"/>
    <hyperlink ref="C1101" r:id="rId320" xr:uid="{E0A73A59-045C-4E2B-937A-2F2380861203}"/>
    <hyperlink ref="C1102" r:id="rId321" xr:uid="{F24800FC-240F-4CAB-A974-C341CD96AE6C}"/>
    <hyperlink ref="C1103" r:id="rId322" xr:uid="{8E2977EE-0E3C-44BB-AA3B-AB6A9CDCCF8A}"/>
    <hyperlink ref="C1105" r:id="rId323" xr:uid="{CFE7C945-C4D2-40B5-B2CB-B5FF39EC0C3D}"/>
    <hyperlink ref="C1107" r:id="rId324" xr:uid="{A9F95CBA-13D6-43CB-95C2-D4E2D6B96543}"/>
    <hyperlink ref="C1121" r:id="rId325" xr:uid="{B03A377E-3969-45B6-90F5-85A68E06EC65}"/>
    <hyperlink ref="C1122" r:id="rId326" xr:uid="{AC5D2EC9-1A4B-4F30-B7F9-2DCC45160CF1}"/>
    <hyperlink ref="C1147" r:id="rId327" xr:uid="{F1657454-D0F4-4855-8789-9B5C35BCD209}"/>
    <hyperlink ref="C1116" r:id="rId328" xr:uid="{6133DFC8-B74F-4200-BC42-458FDBE8242A}"/>
    <hyperlink ref="C1123" r:id="rId329" xr:uid="{0041243F-049F-4B60-9C76-E3C3F71A10E7}"/>
    <hyperlink ref="C1124" r:id="rId330" xr:uid="{5929E1C8-EE99-4E7D-8818-2D4AC20043FA}"/>
    <hyperlink ref="C1125" r:id="rId331" xr:uid="{DD1C94E6-0A2B-4443-A99F-BD3FDDFE6B80}"/>
    <hyperlink ref="C1126" r:id="rId332" xr:uid="{4A1F589D-8818-42CB-ACC4-5B16BAD91544}"/>
    <hyperlink ref="C1127" r:id="rId333" xr:uid="{FA2F40BB-03C3-4182-BF22-EBD31DDD8D17}"/>
    <hyperlink ref="C1128" r:id="rId334" xr:uid="{7B8DDB2E-EBA9-4C4E-A1AF-08C3C59827B7}"/>
    <hyperlink ref="C1114" r:id="rId335" xr:uid="{AB96E9C8-72FB-4ABA-9061-9EDE41150D0A}"/>
    <hyperlink ref="C1129" r:id="rId336" xr:uid="{1DDD4685-7D76-4B79-B8D0-2520887B18A1}"/>
    <hyperlink ref="C1117" r:id="rId337" xr:uid="{E2BFB75E-AEC8-42A2-9E92-24FE50E19F6B}"/>
    <hyperlink ref="C1138" r:id="rId338" xr:uid="{7D1D2DAB-9295-43CE-A92D-AE05C2B79287}"/>
    <hyperlink ref="C1120" r:id="rId339" xr:uid="{3F639B9F-DD3C-434B-926E-8AFDDBC887DA}"/>
    <hyperlink ref="C1139" r:id="rId340" xr:uid="{EBFE8ED6-6BB0-4BB4-8E06-66AC4F50CEFF}"/>
    <hyperlink ref="C1140" r:id="rId341" xr:uid="{4660192D-291E-4AB1-8C44-B838B2A21F3B}"/>
    <hyperlink ref="C1141" r:id="rId342" xr:uid="{A3C92996-F847-463B-A8A7-793AD9FA73F9}"/>
    <hyperlink ref="C1143" r:id="rId343" xr:uid="{7E65E5AE-BCDB-42DF-973A-D832B89DD11D}"/>
    <hyperlink ref="C1144" r:id="rId344" xr:uid="{F2FE6A3A-F808-42EC-BCED-6BB31DA3B833}"/>
    <hyperlink ref="C1145" r:id="rId345" xr:uid="{ADFF66A2-FF57-49BE-8327-CACF833DF3A0}"/>
    <hyperlink ref="C1119" r:id="rId346" xr:uid="{4321A451-8BF8-49C0-8E9C-B085762490E4}"/>
    <hyperlink ref="C1146" r:id="rId347" xr:uid="{453F0BFF-33D1-4B53-A24D-46D3F47364D1}"/>
    <hyperlink ref="C1115" r:id="rId348" xr:uid="{6F58A836-3FE9-4567-844B-1C93C79A9BE9}"/>
    <hyperlink ref="C1162" r:id="rId349" xr:uid="{A70A3F93-42EA-48F1-AA5F-0D454E91852C}"/>
    <hyperlink ref="C1176" r:id="rId350" xr:uid="{498624BA-3F41-47D6-88C4-BC058EC42C3B}"/>
    <hyperlink ref="C1177" r:id="rId351" xr:uid="{0F6933A3-2980-4E91-A347-F609A4EEABEF}"/>
    <hyperlink ref="C1178" r:id="rId352" xr:uid="{20E3142E-48B1-4922-AB4F-055B69B9EA88}"/>
    <hyperlink ref="C1179" r:id="rId353" xr:uid="{72A439CC-827F-4EB9-885E-7C5E6BBE2608}"/>
    <hyperlink ref="C1180" r:id="rId354" xr:uid="{6DE4BE1B-93CF-41BC-B643-4D1119F7B6B9}"/>
    <hyperlink ref="C1181" r:id="rId355" xr:uid="{77A7B052-59AA-4A89-A5C3-E173C90C09EC}"/>
    <hyperlink ref="C1183" r:id="rId356" xr:uid="{192EFA9C-EADF-4D34-BA25-2AA6375B82DF}"/>
    <hyperlink ref="C1184" r:id="rId357" xr:uid="{941E98DE-BD6A-46AF-9FE7-4E9B58D1B031}"/>
    <hyperlink ref="C1185" r:id="rId358" xr:uid="{FC72015D-259D-4215-A410-16771BA76E3E}"/>
    <hyperlink ref="C1186" r:id="rId359" xr:uid="{BFB6CDE3-4D9E-48CD-860C-875EA155CF40}"/>
    <hyperlink ref="C1187" r:id="rId360" xr:uid="{DB2A2E68-9733-4B10-A736-08878D43E7F6}"/>
    <hyperlink ref="C1188" r:id="rId361" xr:uid="{A5A5E854-37EC-4452-8751-6F68ED5689D8}"/>
    <hyperlink ref="C1189" r:id="rId362" xr:uid="{4A20ACEF-DC86-49AE-9AE4-A827D5CCE84A}"/>
    <hyperlink ref="C1190" r:id="rId363" xr:uid="{0D16E8E5-890D-4C70-84C2-A86D01CCADCB}"/>
    <hyperlink ref="C1196" r:id="rId364" xr:uid="{4A7DBE2C-E5B4-4AEA-AA99-527A4E0B2FE3}"/>
    <hyperlink ref="C1205" r:id="rId365" xr:uid="{948589D5-5610-4A5B-9A66-6917913F4596}"/>
    <hyperlink ref="C1204" r:id="rId366" xr:uid="{D42A9244-03AD-4CE6-9F6F-EA45D955F8B5}"/>
    <hyperlink ref="C1163" r:id="rId367" xr:uid="{54C58EA5-DB7F-4748-A456-4399479D1154}"/>
    <hyperlink ref="C1174" r:id="rId368" xr:uid="{EA9316A1-B5D0-4119-8597-E7F1EB9040A6}"/>
    <hyperlink ref="C1197" r:id="rId369" xr:uid="{AEBF1C0B-3AB8-4909-A96F-C1B589D3115F}"/>
    <hyperlink ref="C1206" r:id="rId370" xr:uid="{25E0402B-79FF-4BB4-8C7B-132A4DC2F966}"/>
    <hyperlink ref="C169" r:id="rId371" xr:uid="{5A74847C-AE09-40CC-84E7-BBF3F8DD6CAC}"/>
    <hyperlink ref="C277" r:id="rId372" xr:uid="{9928F11E-6246-45ED-B6F3-4110137E101F}"/>
    <hyperlink ref="C1042" r:id="rId373" xr:uid="{A3AF183D-8BE2-478E-95A2-8FD2993D8CE4}"/>
    <hyperlink ref="C434" r:id="rId374" xr:uid="{CB9931D1-0F0F-461F-9702-3B8B91F7EE28}"/>
    <hyperlink ref="C1019" r:id="rId375" xr:uid="{8A3954C2-C4C7-418F-ABBE-2F40180FFF25}"/>
    <hyperlink ref="C1040" r:id="rId376" xr:uid="{480B5CF7-0F56-4F3F-A3CC-FCFDB8135BF0}"/>
    <hyperlink ref="C221" r:id="rId377" xr:uid="{49F90281-DEC8-4017-A567-BC223A9FFD41}"/>
    <hyperlink ref="C1083" r:id="rId378" xr:uid="{2407A239-A1DC-4FD6-A5C8-E9BA437A0015}"/>
    <hyperlink ref="C1031" r:id="rId379" xr:uid="{5E9320EF-E7C0-44C6-A243-DA2D56CCBDEF}"/>
    <hyperlink ref="C1007" r:id="rId380" xr:uid="{E0EE7AF7-770B-4AB9-8515-E4F7488F48ED}"/>
    <hyperlink ref="C1001" r:id="rId381" xr:uid="{DA128957-FD74-4636-8924-0A8D9DF7EC6F}"/>
    <hyperlink ref="C1157" r:id="rId382" xr:uid="{2DDB14DD-491F-4B0B-957C-9108F5235EAB}"/>
    <hyperlink ref="C136" r:id="rId383" xr:uid="{D1AD0696-4304-43C0-8CE7-0E74FC2D7730}"/>
    <hyperlink ref="C890" r:id="rId384" xr:uid="{E9145B27-96AF-46E7-AF2F-DB5D5EAA5C10}"/>
    <hyperlink ref="C464" r:id="rId385" xr:uid="{4B1E4131-B01A-456A-8635-0E0B2C294C07}"/>
    <hyperlink ref="C655" r:id="rId386" xr:uid="{8C0D588E-5C94-452B-9DC8-57D2173B92CB}"/>
    <hyperlink ref="C179" r:id="rId387" xr:uid="{0F90CCA6-1D17-4B3E-B204-67AAEBF6F469}"/>
    <hyperlink ref="C828" r:id="rId388" xr:uid="{7B076605-DE40-47B5-94DD-4E2C29EFB75A}"/>
    <hyperlink ref="C826" r:id="rId389" xr:uid="{3FF61CC1-07EA-4377-B906-500709CF25E0}"/>
    <hyperlink ref="C451" r:id="rId390" xr:uid="{BC927D01-6855-4587-A22C-94006016F719}"/>
    <hyperlink ref="C608" r:id="rId391" xr:uid="{EEE50EA9-52AA-42C0-8668-48B8E9287331}"/>
    <hyperlink ref="C11" r:id="rId392" xr:uid="{0632D376-627B-4E1B-9CC4-9895D749C74C}"/>
    <hyperlink ref="C352" r:id="rId393" xr:uid="{2EDC2E12-3948-4C65-9643-D57D5DB46750}"/>
    <hyperlink ref="C1030" r:id="rId394" xr:uid="{D69FA3BF-BA43-44B3-BBAD-AC76B6B0B3E9}"/>
    <hyperlink ref="C400" r:id="rId395" xr:uid="{8B155E0C-7F50-46F9-978B-1BC38177F885}"/>
    <hyperlink ref="C183" r:id="rId396" xr:uid="{18B59E63-4C61-4BC9-936B-28AB84E00A93}"/>
    <hyperlink ref="C498" r:id="rId397" xr:uid="{A8538FC7-71FC-4D3B-87FE-1C9CA56448EF}"/>
    <hyperlink ref="C180" r:id="rId398" xr:uid="{19F7CCB1-CCA0-4893-9560-8BB0D81E2014}"/>
    <hyperlink ref="C241" r:id="rId399" xr:uid="{B28D01C2-4790-4A5B-B049-43AB49E67578}"/>
    <hyperlink ref="C2" r:id="rId400" xr:uid="{2A4B0C14-6846-46D3-926A-0B70C78DA543}"/>
    <hyperlink ref="C181" r:id="rId401" xr:uid="{22656225-7C8A-4EB7-A730-4E78D2B9D303}"/>
    <hyperlink ref="C222" r:id="rId402" xr:uid="{874483FB-4611-4211-A3C5-1A19AF17FC5E}"/>
    <hyperlink ref="C1041" r:id="rId403" xr:uid="{A73858D5-07B6-4F44-B4CA-1A479D0845B8}"/>
    <hyperlink ref="C1193" r:id="rId404" xr:uid="{A91F905C-2FB2-487F-AAF9-F6300BE9CCFC}"/>
    <hyperlink ref="C12" r:id="rId405" xr:uid="{82522AF9-51BC-40B0-A690-9B55B4D4D7D3}"/>
    <hyperlink ref="C223" r:id="rId406" xr:uid="{76401BDD-C4A9-4042-8067-277D1F4A1C74}"/>
    <hyperlink ref="C1006" r:id="rId407" xr:uid="{A60EAD17-E65F-43A9-BDDB-077AFECBDABB}"/>
    <hyperlink ref="C182" r:id="rId408" xr:uid="{C97C2DBA-005D-4833-BC15-F8E171BD5F2B}"/>
    <hyperlink ref="C759" r:id="rId409" xr:uid="{09125B5E-B4C8-4FE8-983D-AB55929299B3}"/>
    <hyperlink ref="C220" r:id="rId410" xr:uid="{3E7C1CFA-0E77-4EA1-8F4F-84C7B7D3B250}"/>
    <hyperlink ref="C267" r:id="rId411" xr:uid="{50894FAB-DF69-405D-B44A-754DC990DED4}"/>
    <hyperlink ref="C940" r:id="rId412" xr:uid="{368CEFBF-FA25-479C-B0D0-83B0DD1674CC}"/>
    <hyperlink ref="C701" r:id="rId413" xr:uid="{AE054ECA-45E4-438C-8ED9-D4C836F8D588}"/>
    <hyperlink ref="C13" r:id="rId414" xr:uid="{B31C8E28-6186-40A5-82C1-2951C214F1D4}"/>
    <hyperlink ref="C760" r:id="rId415" xr:uid="{EABAB710-C9E2-4FC4-8729-DE46ADE58AC7}"/>
    <hyperlink ref="C268" r:id="rId416" xr:uid="{7735B10E-9A06-4769-9AFC-52AC5EE22A82}"/>
    <hyperlink ref="C21" r:id="rId417" xr:uid="{3D94F80B-A986-448E-A238-934EC5A059CF}"/>
    <hyperlink ref="C844" r:id="rId418" xr:uid="{23D8879F-C75F-40F1-AF15-D559E3B6A4D9}"/>
    <hyperlink ref="C1194" r:id="rId419" xr:uid="{C001E78A-90D9-4A3B-B40E-837572593090}"/>
    <hyperlink ref="C758" r:id="rId420" xr:uid="{31E2B7E5-437C-4374-8424-27AD82B2A1D7}"/>
    <hyperlink ref="C762" r:id="rId421" xr:uid="{F0719CE7-0E08-4DAF-9975-5A1B846E3BC7}"/>
    <hyperlink ref="C406" r:id="rId422" xr:uid="{ED0B2F92-BDC1-4AD2-BED5-63A1FB0D93B1}"/>
    <hyperlink ref="C853" r:id="rId423" xr:uid="{253A3B1A-A185-4BC0-A507-925DD0EFCC4A}"/>
    <hyperlink ref="C702" r:id="rId424" xr:uid="{84A57465-2FFB-4642-B251-F98F1D9759C7}"/>
    <hyperlink ref="C401" r:id="rId425" xr:uid="{9BAF6104-2193-47FB-B828-7D261D83D1B5}"/>
    <hyperlink ref="C1198" r:id="rId426" xr:uid="{4B51CB73-B71B-4DED-847A-984C81484DCB}"/>
    <hyperlink ref="C1195" r:id="rId427" xr:uid="{619BDD32-F2F6-4A52-B0E2-7E8EFAA59A3D}"/>
    <hyperlink ref="C402" r:id="rId428" xr:uid="{31835F81-31F3-46B2-9FAA-16713642C958}"/>
    <hyperlink ref="C403" r:id="rId429" xr:uid="{A46B6592-F171-4CD1-8C41-784F297A9C77}"/>
    <hyperlink ref="C122" r:id="rId430" xr:uid="{BE2FA7AA-754D-4D36-BE0D-5D6B3590CD3F}"/>
    <hyperlink ref="C22" r:id="rId431" xr:uid="{5211121E-6D6E-4CB9-B554-778AD9685756}"/>
    <hyperlink ref="C121" r:id="rId432" xr:uid="{E92D0C7C-4D54-4DD2-99BD-96EA334E7C30}"/>
    <hyperlink ref="C177" r:id="rId433" xr:uid="{D0F5F98C-1578-4D32-8412-0BCEF7C02DCB}"/>
    <hyperlink ref="C751" r:id="rId434" xr:uid="{A0D5FDF4-6D4A-4320-A08C-967D7A6DB616}"/>
    <hyperlink ref="C752" r:id="rId435" xr:uid="{187AEA9E-84FE-4FF2-8835-93540443F6E1}"/>
    <hyperlink ref="C270" r:id="rId436" xr:uid="{6A5BF6D9-A5DF-4F58-9EA9-7AC29080AE80}"/>
    <hyperlink ref="C275" r:id="rId437" xr:uid="{0E8416A4-BC3A-461C-B599-97872D5F9DEF}"/>
    <hyperlink ref="C1043" r:id="rId438" xr:uid="{166236C4-2DE3-4B12-A1D0-725E28DD3E32}"/>
    <hyperlink ref="C792" r:id="rId439" xr:uid="{9F178382-390B-43F8-96E3-7F5616AA1B71}"/>
    <hyperlink ref="C386" r:id="rId440" xr:uid="{7815F592-BBD4-4D71-A989-2D2BD80D6353}"/>
    <hyperlink ref="C178" r:id="rId441" xr:uid="{65228E19-49D9-40B0-A7F7-3AB1EB4BECAA}"/>
    <hyperlink ref="C495" r:id="rId442" xr:uid="{691D9A3C-C9FE-4B59-A0EA-C2B895594BD3}"/>
    <hyperlink ref="C848" r:id="rId443" xr:uid="{39C34442-8369-4873-96E1-2C4AC9E41C49}"/>
    <hyperlink ref="C271" r:id="rId444" xr:uid="{6E1C7C55-3083-4AE0-A545-D1DE678822FB}"/>
    <hyperlink ref="C693" r:id="rId445" xr:uid="{EC4BF76C-482C-4BA7-92C8-FD1AA0535BCC}"/>
    <hyperlink ref="C686" r:id="rId446" xr:uid="{D8081F63-1D21-4D0E-9B85-21046F562646}"/>
    <hyperlink ref="C1200" r:id="rId447" xr:uid="{E4A716A5-2FB2-41D5-8591-0121025EA33F}"/>
    <hyperlink ref="C391" r:id="rId448" xr:uid="{A655F509-C427-4E9A-8548-22B868576CBB}"/>
    <hyperlink ref="C1208" r:id="rId449" xr:uid="{3D418F04-8BC7-4C37-82F6-F35A593253B0}"/>
    <hyperlink ref="C753" r:id="rId450" xr:uid="{82703B70-7480-472F-BB73-A7C16086AC60}"/>
    <hyperlink ref="C1201" r:id="rId451" xr:uid="{209753E9-63CD-4B25-B71C-05D3E5A1078E}"/>
    <hyperlink ref="C825" r:id="rId452" xr:uid="{5380C59D-626D-4E62-A0A1-952E7C1A0111}"/>
    <hyperlink ref="C1207" r:id="rId453" xr:uid="{603DEBF3-EBF5-4AB8-855F-996B1255A618}"/>
    <hyperlink ref="C830" r:id="rId454" xr:uid="{D06D0165-DA6A-4222-8698-0E907CDC18AD}"/>
    <hyperlink ref="C272" r:id="rId455" xr:uid="{1811F1E6-B200-4F00-9C6C-3D65C62E0F98}"/>
    <hyperlink ref="C184" r:id="rId456" xr:uid="{1A634124-B909-4354-B339-95B89D004138}"/>
    <hyperlink ref="C387" r:id="rId457" xr:uid="{2096CACA-ACCD-40FE-BD8A-68C61D0B3AF4}"/>
    <hyperlink ref="C511" r:id="rId458" xr:uid="{154829DB-E1AA-4A93-8105-29ADE576D8E2}"/>
    <hyperlink ref="C756" r:id="rId459" xr:uid="{84795036-D457-4669-98D1-DBDB1652D2D1}"/>
    <hyperlink ref="C388" r:id="rId460" xr:uid="{D7896AF6-F8D7-45CD-B759-BC0C99CEB40F}"/>
    <hyperlink ref="C687" r:id="rId461" xr:uid="{555D7ECD-D9AC-4C46-B60F-13D1F960C021}"/>
    <hyperlink ref="C688" r:id="rId462" xr:uid="{2F11121B-F859-4E5A-B909-A7C45FC44B45}"/>
    <hyperlink ref="C20" r:id="rId463" xr:uid="{4BDF73EC-349E-452F-B614-CFA1E098E331}"/>
    <hyperlink ref="C1012" r:id="rId464" xr:uid="{0DCB83BF-0928-40FE-9DC5-901470FCA82D}"/>
    <hyperlink ref="C1209" r:id="rId465" xr:uid="{29C59FB4-8FB3-4D08-8DE8-321AE5EDF001}"/>
    <hyperlink ref="C273" r:id="rId466" xr:uid="{06DB743F-9029-4502-958C-C0401C797C9D}"/>
    <hyperlink ref="C754" r:id="rId467" xr:uid="{F49683FC-6C93-4110-89A2-BFA042B72E9A}"/>
    <hyperlink ref="C274" r:id="rId468" xr:uid="{D0467BAC-5C4C-4B28-B869-A0D22230225C}"/>
    <hyperlink ref="C392" r:id="rId469" xr:uid="{B92B0517-B337-4E45-BF58-73C419BD5BF7}"/>
    <hyperlink ref="C689" r:id="rId470" xr:uid="{7E68A4C8-3E35-4FF3-ACA7-4CFD32EB8C33}"/>
    <hyperlink ref="C276" r:id="rId471" xr:uid="{1C7A1DF4-8FA8-4407-97B9-11C3E05A62EB}"/>
    <hyperlink ref="C390" r:id="rId472" xr:uid="{4A8B2647-E00C-4A5C-A0B5-385373E7EE2D}"/>
    <hyperlink ref="C755" r:id="rId473" xr:uid="{D5A4F5AA-968B-431C-8F5E-5AB03313A972}"/>
    <hyperlink ref="C1011" r:id="rId474" xr:uid="{D42CBD25-84B0-4A98-B88E-F14A8CF6B8B2}"/>
    <hyperlink ref="C4" r:id="rId475" xr:uid="{D9F167FD-9CC8-4DF4-B6B4-07B58841BAFC}"/>
    <hyperlink ref="C224" r:id="rId476" xr:uid="{07957D04-0E1E-4691-B25E-8A3130C15CC1}"/>
    <hyperlink ref="C1032" r:id="rId477" xr:uid="{639687E7-D8E8-403F-85D4-89FF58B361F2}"/>
    <hyperlink ref="C494" r:id="rId478" xr:uid="{C8D7DBF9-5B17-4B00-A234-ABCCCE7A7A56}"/>
    <hyperlink ref="C282" r:id="rId479" xr:uid="{51E2A9C3-AB25-4E7B-87FB-5463F331EAF1}"/>
    <hyperlink ref="C240" r:id="rId480" xr:uid="{0701FEEA-74B6-4D96-9B33-C05BB105C4BE}"/>
    <hyperlink ref="C466" r:id="rId481" xr:uid="{AB1FDD46-4327-441F-BA3F-F26C7C164EAB}"/>
    <hyperlink ref="C143" r:id="rId482" xr:uid="{4BAD720A-AE0A-43F8-98CB-15A7CBC9ED9B}"/>
    <hyperlink ref="C467" r:id="rId483" xr:uid="{A270F571-210D-4C78-8783-2F74FA3DCD0D}"/>
    <hyperlink ref="C656" r:id="rId484" xr:uid="{B5BA7640-8E92-4110-89DB-9F6CC88C0102}"/>
    <hyperlink ref="C461" r:id="rId485" xr:uid="{B7C8D187-BA34-4DA2-894E-67FD58BBC50E}"/>
    <hyperlink ref="C144" r:id="rId486" xr:uid="{5B129DEE-4CA0-4375-97CF-C8AC9ABB7A8F}"/>
    <hyperlink ref="C657" r:id="rId487" xr:uid="{86F1FEE5-2AB1-41A7-BC2C-BAE51AA17216}"/>
    <hyperlink ref="C195" r:id="rId488" xr:uid="{94A3F150-13AC-40DC-8351-83EC16D31BD9}"/>
    <hyperlink ref="C1035" r:id="rId489" xr:uid="{F270427D-6F45-4106-B815-339730A5A8F6}"/>
    <hyperlink ref="C196" r:id="rId490" xr:uid="{DD766C21-9891-43F7-9A52-990E62C0BA83}"/>
    <hyperlink ref="C789" r:id="rId491" xr:uid="{777EB107-71A7-4E8B-ADBD-42789AE0971F}"/>
    <hyperlink ref="C814" r:id="rId492" xr:uid="{B9BA5140-06A7-4798-A35A-9AC66E03C0ED}"/>
    <hyperlink ref="C1191" r:id="rId493" xr:uid="{26F43C58-AF02-4282-B835-5F285CBD818B}"/>
    <hyperlink ref="C14" r:id="rId494" xr:uid="{556769FB-711E-4787-A634-2E27EBEAB6FE}"/>
    <hyperlink ref="C982" r:id="rId495" xr:uid="{5AE3D3BB-5D8A-4D46-8E0C-76FFA3340876}"/>
    <hyperlink ref="C815" r:id="rId496" xr:uid="{21B7F016-B712-4DB4-917D-CB9E1B0369F1}"/>
    <hyperlink ref="C353" r:id="rId497" xr:uid="{9469FA0B-E462-4421-8BE8-41ABD1B13625}"/>
    <hyperlink ref="C816" r:id="rId498" xr:uid="{984B6F34-A4E2-48C9-993B-257959DD40C0}"/>
    <hyperlink ref="C697" r:id="rId499" xr:uid="{00DD5E1C-0165-48AA-BFA6-BA6F435F476A}"/>
    <hyperlink ref="C290" r:id="rId500" xr:uid="{225B8C9B-20FB-475A-A5B4-2D2C8982697F}"/>
    <hyperlink ref="C513" r:id="rId501" xr:uid="{459E7E24-F48F-4C74-B5EA-7640A4B6B7D2}"/>
    <hyperlink ref="C532" r:id="rId502" xr:uid="{A1FB1B79-A76E-4D41-905E-BD8C1B05088A}"/>
    <hyperlink ref="C1192" r:id="rId503" xr:uid="{6EB08ABA-5FBC-4831-B710-BF251115A2A0}"/>
    <hyperlink ref="C845" r:id="rId504" xr:uid="{2D1D526C-46BE-4D1A-8848-23ABBEE41B63}"/>
    <hyperlink ref="C698" r:id="rId505" xr:uid="{C688916A-1C36-4285-A073-95A0FB97A7BC}"/>
    <hyperlink ref="C225" r:id="rId506" xr:uid="{E31EEB0E-181D-4CF6-830B-FF4FEDE57C96}"/>
    <hyperlink ref="C409" r:id="rId507" xr:uid="{1AF9D678-6B14-4205-9D2F-DEFF428242F8}"/>
    <hyperlink ref="C854" r:id="rId508" xr:uid="{3080E762-D4D4-4BD7-8C28-A65AB19BF3A7}"/>
    <hyperlink ref="C924" r:id="rId509" xr:uid="{74E07808-44EA-4B32-A0DE-A1C6E419B2F5}"/>
    <hyperlink ref="C1036" r:id="rId510" xr:uid="{E9EC125E-E656-48A2-B8C1-2716C636C908}"/>
    <hyperlink ref="C514" r:id="rId511" xr:uid="{5B58C193-5B1E-4175-B318-AA8E305E01DC}"/>
    <hyperlink ref="C790" r:id="rId512" xr:uid="{B8C5887D-7C40-43C1-8E61-0951081A5D1C}"/>
    <hyperlink ref="C533" r:id="rId513" xr:uid="{82F177D0-9B11-429B-A593-C67D264AFEE4}"/>
    <hyperlink ref="C699" r:id="rId514" xr:uid="{DC6BDFC5-A11D-4567-BBF2-09C646EAA26F}"/>
    <hyperlink ref="C1038" r:id="rId515" xr:uid="{9CA8C07A-567B-443E-8081-0421904CBBEC}"/>
    <hyperlink ref="C534" r:id="rId516" xr:uid="{5A1FCC63-6023-4D48-A432-1AE29C555FCA}"/>
    <hyperlink ref="C226" r:id="rId517" xr:uid="{E7A39B4A-09AD-40CB-BAC2-C606309FDC35}"/>
    <hyperlink ref="C499" r:id="rId518" xr:uid="{A5BA5E18-E08C-45FE-96AC-4B1BAED439DE}"/>
    <hyperlink ref="C1156" r:id="rId519" xr:uid="{641865A6-EB36-4D25-8B06-B255AF4C4B3C}"/>
    <hyperlink ref="C419" r:id="rId520" xr:uid="{DBCFE806-78FE-43C7-99AF-288238F7FBBA}"/>
    <hyperlink ref="C1029" r:id="rId521" xr:uid="{C16305DD-6853-4C03-B3EF-EC525D9CE801}"/>
    <hyperlink ref="C1020" r:id="rId522" xr:uid="{01117FEB-4C3A-4D2B-A084-691E6E37B464}"/>
    <hyperlink ref="C500" r:id="rId523" xr:uid="{6664AF48-DA01-44B4-942E-0AB371492DD7}"/>
    <hyperlink ref="C291" r:id="rId524" xr:uid="{634E9AF2-1B18-4F57-9C88-70716AC1707C}"/>
    <hyperlink ref="C227" r:id="rId525" xr:uid="{1E33915A-9542-4C33-A904-E41ABE425509}"/>
    <hyperlink ref="C410" r:id="rId526" xr:uid="{C98BAD95-9432-4FBD-9FF9-BE3BA58196CF}"/>
    <hyperlink ref="C1039" r:id="rId527" xr:uid="{BFC61DAB-2066-4720-A674-9565E7F9639A}"/>
    <hyperlink ref="C23" r:id="rId528" xr:uid="{4E499049-536E-470E-A191-D7AD769FDCA9}"/>
    <hyperlink ref="C435" r:id="rId529" xr:uid="{89A6490F-5A56-462B-81BF-D338C657C1F6}"/>
    <hyperlink ref="C1021" r:id="rId530" xr:uid="{51E41E02-62F5-4A62-92C2-70A48FED0512}"/>
    <hyperlink ref="C1008" r:id="rId531" xr:uid="{BD83B1F8-D436-497B-B7EE-30363F0DC0A9}"/>
    <hyperlink ref="C609" r:id="rId532" xr:uid="{F6473EC1-2645-49CE-AD7F-1403DA111782}"/>
    <hyperlink ref="C292" r:id="rId533" xr:uid="{3EDED61C-5641-4CF5-9EB2-D6BE61CAA5D3}"/>
    <hyperlink ref="C411" r:id="rId534" xr:uid="{F0ABB5F9-98B2-4C99-82CC-91C4547B7252}"/>
    <hyperlink ref="C15" r:id="rId535" xr:uid="{F0BFD6B0-AF54-4EAB-9199-A85DDFB95888}"/>
    <hyperlink ref="C855" r:id="rId536" xr:uid="{E4EC56DB-8577-49E1-906A-06136B1BD60F}"/>
    <hyperlink ref="C1037" r:id="rId537" xr:uid="{0D1892F5-91F1-4672-BC04-AC55FD94683E}"/>
    <hyperlink ref="C24" r:id="rId538" xr:uid="{0947321B-15D8-45C6-8BCF-40396148F822}"/>
    <hyperlink ref="C1013" r:id="rId539" xr:uid="{B0C9E658-258C-40D2-A8F7-A0466BCEBA02}"/>
    <hyperlink ref="C846" r:id="rId540" xr:uid="{F5893A48-51D5-48F8-8571-6199D664F0EB}"/>
    <hyperlink ref="C842" r:id="rId541" xr:uid="{DAC14268-4284-40D6-B4E7-533DC0E29928}"/>
    <hyperlink ref="C501" r:id="rId542" xr:uid="{27F91172-FE81-4A6F-947C-064239A1E718}"/>
    <hyperlink ref="C515" r:id="rId543" xr:uid="{18A4D243-2F9A-4344-ABDF-D60840682353}"/>
    <hyperlink ref="C791" r:id="rId544" xr:uid="{8B5DF430-FB7E-46A7-8C4A-4F9197AC07B0}"/>
    <hyperlink ref="C883" r:id="rId545" xr:uid="{E488A6A4-D669-4957-810B-A52EEA7CBB60}"/>
    <hyperlink ref="C1009" r:id="rId546" xr:uid="{75C8FA6A-4FAA-47DB-B117-DF660E56B8B8}"/>
    <hyperlink ref="C956" r:id="rId547" display="https://doi.org/10.1007/s11356-017-0568-z" xr:uid="{2C071EBC-0746-4FF4-B781-547DADF8CD63}"/>
    <hyperlink ref="C119" r:id="rId548" xr:uid="{86A9AB25-D93B-4B8D-813C-5371017AD8FD}"/>
    <hyperlink ref="C1092:C1093" r:id="rId549" display="https://doi.org/10.1007/s11356-017-0568-z" xr:uid="{F5454E2F-436F-49F3-9062-3F4CE887B725}"/>
    <hyperlink ref="C30" r:id="rId550" xr:uid="{5A0E693E-EF61-4FAC-8274-4D73006341FB}"/>
    <hyperlink ref="C139" r:id="rId551" xr:uid="{4D1AC66F-AEE6-43E9-B7EB-5FF9CCE9F123}"/>
    <hyperlink ref="C870" r:id="rId552" xr:uid="{371BC3A5-F9EE-4778-BBD0-953CBA8EA3C3}"/>
    <hyperlink ref="C654" r:id="rId553" xr:uid="{4856D3C8-821A-4EF4-BAB8-E317AB38E4FA}"/>
    <hyperlink ref="C889" r:id="rId554" xr:uid="{C3CF738E-D3D6-4BC6-9267-5F9B584B1D10}"/>
    <hyperlink ref="C1148" r:id="rId555" xr:uid="{900C5052-EE63-4F58-828E-9871925E5493}"/>
    <hyperlink ref="C336" r:id="rId556" xr:uid="{098C313C-0A7F-4EF5-B69C-0E171997406E}"/>
    <hyperlink ref="C955" r:id="rId557" xr:uid="{64D230BF-BE24-4FB5-9ADF-ECD0862A01D9}"/>
    <hyperlink ref="C1094" r:id="rId558" xr:uid="{515159CF-4275-4A76-8633-5E92647A7F3C}"/>
    <hyperlink ref="C140" r:id="rId559" xr:uid="{C76E00D9-5647-463D-883E-C3327058F5A3}"/>
    <hyperlink ref="C463" r:id="rId560" xr:uid="{0291FEA7-EF45-41E6-957B-7F03F259C5D1}"/>
    <hyperlink ref="C142" r:id="rId561" xr:uid="{5186BED5-58BF-4929-BA3A-1CCCD4435EDA}"/>
    <hyperlink ref="C989" r:id="rId562" xr:uid="{4F27B19C-36FF-47DC-BECD-0F26B8DF27C2}"/>
    <hyperlink ref="C995" r:id="rId563" xr:uid="{06BEB9C4-401C-462D-BF9C-4F11E101617C}"/>
    <hyperlink ref="C232" r:id="rId564" xr:uid="{B6C14AF1-1F56-42A1-9943-5CBAD2AFCE22}"/>
    <hyperlink ref="C485" r:id="rId565" xr:uid="{C4EEA828-6C8A-4A5D-B64B-6087B48E5F96}"/>
    <hyperlink ref="C891" r:id="rId566" xr:uid="{C483AB4B-827C-4246-8DCD-BE1D092F9FA3}"/>
    <hyperlink ref="C877" r:id="rId567" xr:uid="{7D787EBE-D8AE-41FA-B6C2-C871371AB4E8}"/>
    <hyperlink ref="C477" r:id="rId568" xr:uid="{C370AFA2-B133-426A-9E4B-1C71F74FAEF4}"/>
    <hyperlink ref="C455" r:id="rId569" xr:uid="{4980946C-39D6-47EE-952A-E7EFACC28417}"/>
    <hyperlink ref="C772" r:id="rId570" xr:uid="{8A1DDDD0-4F45-411E-8D4C-505B261A3B4C}"/>
    <hyperlink ref="C29" r:id="rId571" xr:uid="{6426AA2C-000F-4FA6-A8E2-FEECE413C818}"/>
    <hyperlink ref="C246" r:id="rId572" xr:uid="{CC901648-60D2-4B9E-BDE0-B50080BF1F40}"/>
    <hyperlink ref="C1051" r:id="rId573" xr:uid="{DCDB2A71-2999-4692-9E84-F74DAC5C3AE6}"/>
    <hyperlink ref="C605" r:id="rId574" xr:uid="{6449C7EF-EA8E-444C-B2A4-BFC78C0FFC2C}"/>
    <hyperlink ref="C530" r:id="rId575" xr:uid="{C4975E2C-03F9-44CB-98B7-8AF69C1A925F}"/>
    <hyperlink ref="C445" r:id="rId576" xr:uid="{04CFB4B2-6290-44CA-87C8-C8EE95C65B22}"/>
    <hyperlink ref="C658" r:id="rId577" xr:uid="{63182B85-7983-4E2A-B5CB-42A0BAD3C3DA}"/>
    <hyperlink ref="C465" r:id="rId578" xr:uid="{83857B53-51DA-4208-BDFC-882AC8ABCBE8}"/>
    <hyperlink ref="C647" r:id="rId579" xr:uid="{3084BEAA-01D5-4D9C-8E35-66054083380F}"/>
    <hyperlink ref="C40" r:id="rId580" xr:uid="{162644D7-AEAC-4B17-B75F-742FB0F1EC27}"/>
    <hyperlink ref="C126" r:id="rId581" xr:uid="{0104BC50-3CDB-4512-A65A-184AD60B8595}"/>
    <hyperlink ref="C145" r:id="rId582" xr:uid="{8D1E4D72-D9A6-4881-9B3E-24AE2118E04C}"/>
    <hyperlink ref="C1014" r:id="rId583" xr:uid="{9B7CE670-DD81-4061-889C-2C1FE15C2429}"/>
    <hyperlink ref="C892" r:id="rId584" xr:uid="{19A91B1D-89CB-4D02-8103-8C01E0F0A2D7}"/>
    <hyperlink ref="C146" r:id="rId585" xr:uid="{56DE909D-4410-45F8-97AF-380DF26713FA}"/>
    <hyperlink ref="C147" r:id="rId586" xr:uid="{BFBB4192-9D5D-48A8-82A5-F1B71E1A67D2}"/>
    <hyperlink ref="C990" r:id="rId587" xr:uid="{DC74EA7A-6C75-44E8-8A9B-A2A70CF50F7A}"/>
    <hyperlink ref="C148" r:id="rId588" xr:uid="{B104CB2C-82FF-4B5D-B0F7-BB29134BB0D2}"/>
    <hyperlink ref="C234" r:id="rId589" xr:uid="{6A6E9051-ED9C-4451-8753-147E2E5C2DEC}"/>
    <hyperlink ref="C659" r:id="rId590" xr:uid="{F9FBE4F7-E060-4173-A4BA-2FD0D2AF09ED}"/>
    <hyperlink ref="C468" r:id="rId591" xr:uid="{A6237AE8-2DE0-43BF-ADC0-18CBD3A31E37}"/>
    <hyperlink ref="C32" r:id="rId592" xr:uid="{02A5B4F7-3C64-4F1D-90F4-4E3BD023A3CE}"/>
    <hyperlink ref="C878" r:id="rId593" xr:uid="{42F87862-F8A0-44A5-BAF9-97468F2D49C8}"/>
    <hyperlink ref="C1052" r:id="rId594" xr:uid="{600C0BC7-5C35-4AAB-9EFE-2E598A42A1CF}"/>
    <hyperlink ref="C996" r:id="rId595" xr:uid="{96871670-A114-4C84-9D8F-588A6688443D}"/>
    <hyperlink ref="C39" r:id="rId596" xr:uid="{B23CA574-A1F5-41B7-8723-E50F5AB1BE27}"/>
    <hyperlink ref="C486" r:id="rId597" xr:uid="{969D084B-C374-45D3-A0C0-C19BB9CF19B4}"/>
    <hyperlink ref="C775" r:id="rId598" xr:uid="{15336529-CB4C-4DEC-9502-F742065A1B58}"/>
    <hyperlink ref="C233" r:id="rId599" xr:uid="{EC7B8D21-F83E-4291-9929-B5E0BA4261CA}"/>
    <hyperlink ref="C478" r:id="rId600" xr:uid="{34B325C3-AFD5-4EDF-94FC-79C6A996ECCA}"/>
    <hyperlink ref="C446" r:id="rId601" xr:uid="{558B0677-77F2-43E9-A896-C27E45A0E444}"/>
    <hyperlink ref="C247" r:id="rId602" xr:uid="{5549385C-7DE5-41EE-BA1F-0C9C8841C45B}"/>
    <hyperlink ref="C606" r:id="rId603" xr:uid="{9B49A944-E007-4D1E-8DD8-C107A7142431}"/>
    <hyperlink ref="C773" r:id="rId604" xr:uid="{4F2E7349-ADC4-4EED-B9D2-688887473F53}"/>
    <hyperlink ref="C1033" r:id="rId605" xr:uid="{DC8DFBB0-B0C8-4905-9878-E2309DC9D84F}"/>
    <hyperlink ref="C1010" r:id="rId606" xr:uid="{AE8EBA70-1EC1-4D99-A98E-A4062CD147F5}"/>
    <hyperlink ref="C531" r:id="rId607" xr:uid="{337F51E6-4BD8-4478-83A2-AADA8F8C3ACB}"/>
    <hyperlink ref="C648" r:id="rId608" xr:uid="{660FB526-9EDD-438E-ABE3-67B4384D88C1}"/>
    <hyperlink ref="C456" r:id="rId609" xr:uid="{378D0CDF-FE02-4950-9164-2ACA18574747}"/>
    <hyperlink ref="C5" r:id="rId610" xr:uid="{E463C64F-F104-4C75-99A6-2010E44E4668}"/>
    <hyperlink ref="C420" r:id="rId611" xr:uid="{6E9F07EE-F325-4EA2-A264-09D7B46D183A}"/>
    <hyperlink ref="C774" r:id="rId612" xr:uid="{C29FA957-0D53-4653-86B2-F98B3AA2CD79}"/>
    <hyperlink ref="C138" r:id="rId613" xr:uid="{B46349D5-B557-4306-AF37-96080A85668D}"/>
    <hyperlink ref="C462" r:id="rId614" xr:uid="{D139823B-F0D1-47C4-AF3B-6E06EE05DE48}"/>
    <hyperlink ref="C847" r:id="rId615" xr:uid="{4D248A9B-7FE8-48F5-A0C6-EAF245A4B09A}"/>
    <hyperlink ref="C943" r:id="rId616" xr:uid="{7AB8E012-A2A1-478E-A477-CCE34DD04A27}"/>
    <hyperlink ref="C601" r:id="rId617" xr:uid="{0084AA57-21AB-43A4-8488-4BB895FCF765}"/>
    <hyperlink ref="C1202:C1203" r:id="rId618" display="https://doi.org/10.1007/s11356-017-0568-z" xr:uid="{E161D024-AE21-40DA-8806-95F5904660A6}"/>
    <hyperlink ref="C983" r:id="rId619" xr:uid="{B11C4C08-AD38-477F-8E60-1CB6DE10F7FC}"/>
    <hyperlink ref="C1204:C1205" r:id="rId620" display="https://doi.org/10.1007/s11356-017-0568-z" xr:uid="{8D5D45ED-5969-41A5-8521-8FAE6703D0D6}"/>
    <hyperlink ref="C3" r:id="rId621" xr:uid="{7FE87AF6-6FEF-45C0-800C-1A027426CC19}"/>
    <hyperlink ref="C843" r:id="rId622" xr:uid="{8CCD9291-7610-4B0A-A886-50D9CB7F19D1}"/>
    <hyperlink ref="C884" r:id="rId623" xr:uid="{97961345-0978-48B3-BA82-825C43992FDA}"/>
    <hyperlink ref="C520" r:id="rId624" xr:uid="{2CB5E668-5DAC-4B14-9068-A748166FD874}"/>
    <hyperlink ref="C1028" r:id="rId625" xr:uid="{80A65670-EC60-443F-8AB8-D5F8FB307D56}"/>
    <hyperlink ref="C902" r:id="rId626" xr:uid="{252F4ECB-05DA-BC46-AA7A-16B38D157BC3}"/>
    <hyperlink ref="C492" r:id="rId627" xr:uid="{8167099B-E78C-FB44-8D74-8511F83F0E25}"/>
    <hyperlink ref="C493" r:id="rId628" xr:uid="{B9315AEE-9816-404F-BFBE-ABDD89C99A54}"/>
    <hyperlink ref="C509" r:id="rId629" xr:uid="{C7CE5573-BF56-1241-AC06-5874F1A245AE}"/>
    <hyperlink ref="C510" r:id="rId630" xr:uid="{09C71F5C-7B9B-F448-9D46-3F2E59183B06}"/>
  </hyperlinks>
  <pageMargins left="0.7" right="0.7" top="0.75" bottom="0.75" header="0.3" footer="0.3"/>
  <pageSetup orientation="portrait" r:id="rId631"/>
  <legacyDrawing r:id="rId6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1530-5B35-4041-BEEF-EED9A063B36A}">
  <dimension ref="A1:L1338"/>
  <sheetViews>
    <sheetView topLeftCell="A2315" workbookViewId="0"/>
  </sheetViews>
  <sheetFormatPr baseColWidth="10" defaultColWidth="11.453125" defaultRowHeight="14.5"/>
  <cols>
    <col min="1" max="1" width="17.453125" style="142" bestFit="1" customWidth="1"/>
    <col min="2" max="2" width="44.453125" style="145" customWidth="1"/>
    <col min="3" max="3" width="19.7265625" style="144" bestFit="1" customWidth="1"/>
    <col min="4" max="7" width="14.81640625" style="135" bestFit="1" customWidth="1"/>
    <col min="8" max="8" width="14.81640625" style="139" bestFit="1" customWidth="1"/>
    <col min="9" max="9" width="15.81640625" style="139" bestFit="1" customWidth="1"/>
    <col min="10" max="10" width="10.81640625" style="139"/>
    <col min="11" max="11" width="10.81640625" style="136"/>
  </cols>
  <sheetData>
    <row r="1" spans="1:11" ht="58">
      <c r="A1" s="140" t="s">
        <v>1163</v>
      </c>
      <c r="B1" s="140" t="s">
        <v>1164</v>
      </c>
      <c r="C1" s="141" t="s">
        <v>33</v>
      </c>
      <c r="D1" s="133" t="s">
        <v>34</v>
      </c>
      <c r="E1" s="133" t="s">
        <v>35</v>
      </c>
      <c r="F1" s="133" t="s">
        <v>36</v>
      </c>
      <c r="G1" s="133" t="s">
        <v>37</v>
      </c>
      <c r="H1" s="133" t="s">
        <v>38</v>
      </c>
      <c r="I1" s="133" t="s">
        <v>39</v>
      </c>
      <c r="J1" s="133" t="s">
        <v>40</v>
      </c>
      <c r="K1" s="134" t="s">
        <v>41</v>
      </c>
    </row>
    <row r="2" spans="1:11">
      <c r="A2" s="142" t="s">
        <v>1165</v>
      </c>
      <c r="B2" s="145" t="s">
        <v>1166</v>
      </c>
      <c r="C2" s="144">
        <f>MAX(IF(ISERROR(INDEX([1]JDS4!$K$2:$K$1709,MATCH(A2,[1]JDS4!$D$2:$D$1709,0))),-1,INDEX([1]JDS4!$K$2:$K$1709,MATCH(A2,[1]JDS4!$D$2:$D$1709,0))),IF(ISERROR(INDEX([1]UFZ!$K$2:$K$1709,MATCH(A2,[1]UFZ!$H$2:$H$1709,0))),-1,INDEX([1]UFZ!$K$2:$K$1709,MATCH(A2,[1]UFZ!$H$2:$H$1709,0))),IF(ISERROR(INDEX([1]WATSON!$G$2:$G$1709,MATCH(A2,[1]WATSON!$B$2:$B$1709,0))),-1,INDEX([1]WATSON!$G$2:$G$1709,MATCH(A2,[1]WATSON!$B$2:$B$1709,0))*1000),IF(ISERROR(INDEX('[1]EF3.0emissions'!$F$2:$F$1709,MATCH(A2,'[1]EF3.0emissions'!$A$2:$A$1709,0))),-1,INDEX('[1]EF3.0emissions'!$F$2:$F$1709,MATCH(A2,'[1]EF3.0emissions'!$A$2:$A$1709))),IF(ISERROR(INDEX(#REF!,MATCH(A2,#REF!,0))),-1,INDEX(#REF!,MATCH(A2,#REF!,0))*1.5*1000),IF(ISERROR(INDEX(#REF!,MATCH(A2,#REF!,0))),-1,INDEX(#REF!,MATCH(A2,#REF!,0))*1.5))</f>
        <v>2100</v>
      </c>
      <c r="D2" s="135">
        <v>0.27207833544735416</v>
      </c>
      <c r="E2" s="135">
        <v>5.5390159728079527E-3</v>
      </c>
      <c r="F2" s="135">
        <v>0.97081979770009319</v>
      </c>
      <c r="G2" s="135">
        <v>2.9180202299907011E-2</v>
      </c>
      <c r="H2" s="135">
        <v>1.5934357884845988E-2</v>
      </c>
      <c r="I2" s="135">
        <v>0.92020282360695094</v>
      </c>
      <c r="J2" s="135">
        <v>7.9797176393049243E-2</v>
      </c>
      <c r="K2" s="136">
        <f>IF(ISERROR(INDEX([1]biowin!$J:$J,MATCH(#REF!,[1]biowin!$A:$A,0))),-1,INDEX([1]biowin!$J:$J,MATCH(#REF!,[1]biowin!$A:$A,0)))</f>
        <v>-1</v>
      </c>
    </row>
    <row r="3" spans="1:11">
      <c r="A3" s="142" t="s">
        <v>1167</v>
      </c>
      <c r="B3" s="145" t="s">
        <v>1168</v>
      </c>
      <c r="C3" s="144">
        <f>MAX(IF(ISERROR(INDEX([1]JDS4!$K$2:$K$1709,MATCH(A3,[1]JDS4!$D$2:$D$1709,0))),-1,INDEX([1]JDS4!$K$2:$K$1709,MATCH(A3,[1]JDS4!$D$2:$D$1709,0))),IF(ISERROR(INDEX([1]UFZ!$K$2:$K$1709,MATCH(A3,[1]UFZ!$H$2:$H$1709,0))),-1,INDEX([1]UFZ!$K$2:$K$1709,MATCH(A3,[1]UFZ!$H$2:$H$1709,0))),IF(ISERROR(INDEX([1]WATSON!$G$2:$G$1709,MATCH(A3,[1]WATSON!$B$2:$B$1709,0))),-1,INDEX([1]WATSON!$G$2:$G$1709,MATCH(A3,[1]WATSON!$B$2:$B$1709,0))*1000),IF(ISERROR(INDEX('[1]EF3.0emissions'!$F$2:$F$1709,MATCH(A3,'[1]EF3.0emissions'!$A$2:$A$1709,0))),-1,INDEX('[1]EF3.0emissions'!$F$2:$F$1709,MATCH(A3,'[1]EF3.0emissions'!$A$2:$A$1709))),IF(ISERROR(INDEX(#REF!,MATCH(A3,#REF!,0))),-1,INDEX(#REF!,MATCH(A3,#REF!,0))*1.5*1000),IF(ISERROR(INDEX(#REF!,MATCH(A3,#REF!,0))),-1,INDEX(#REF!,MATCH(A3,#REF!,0))*1.5))</f>
        <v>115.18181818181819</v>
      </c>
      <c r="D3" s="135">
        <v>3.8334543126673545E-2</v>
      </c>
      <c r="E3" s="135">
        <v>1.9959077561974778E-2</v>
      </c>
      <c r="F3" s="135">
        <v>7.7248671747530626E-2</v>
      </c>
      <c r="G3" s="135">
        <v>0.92275132825246875</v>
      </c>
      <c r="H3" s="135">
        <v>2.1123069118902271E-2</v>
      </c>
      <c r="I3" s="135">
        <v>7.0936070236527149E-2</v>
      </c>
      <c r="J3" s="135">
        <v>0.92906392976347363</v>
      </c>
      <c r="K3" s="136">
        <f>IF(ISERROR(INDEX([1]biowin!$J:$J,MATCH(#REF!,[1]biowin!$A:$A,0))),-1,INDEX([1]biowin!$J:$J,MATCH(#REF!,[1]biowin!$A:$A,0)))</f>
        <v>-1</v>
      </c>
    </row>
    <row r="4" spans="1:11">
      <c r="A4" s="142" t="s">
        <v>1169</v>
      </c>
      <c r="B4" s="145" t="s">
        <v>1170</v>
      </c>
      <c r="C4" s="144">
        <f>MAX(IF(ISERROR(INDEX([1]JDS4!$K$2:$K$1709,MATCH(A4,[1]JDS4!$D$2:$D$1709,0))),-1,INDEX([1]JDS4!$K$2:$K$1709,MATCH(A4,[1]JDS4!$D$2:$D$1709,0))),IF(ISERROR(INDEX([1]UFZ!$K$2:$K$1709,MATCH(A4,[1]UFZ!$H$2:$H$1709,0))),-1,INDEX([1]UFZ!$K$2:$K$1709,MATCH(A4,[1]UFZ!$H$2:$H$1709,0))),IF(ISERROR(INDEX([1]WATSON!$G$2:$G$1709,MATCH(A4,[1]WATSON!$B$2:$B$1709,0))),-1,INDEX([1]WATSON!$G$2:$G$1709,MATCH(A4,[1]WATSON!$B$2:$B$1709,0))*1000),IF(ISERROR(INDEX('[1]EF3.0emissions'!$F$2:$F$1709,MATCH(A4,'[1]EF3.0emissions'!$A$2:$A$1709,0))),-1,INDEX('[1]EF3.0emissions'!$F$2:$F$1709,MATCH(A4,'[1]EF3.0emissions'!$A$2:$A$1709))),IF(ISERROR(INDEX(#REF!,MATCH(A4,#REF!,0))),-1,INDEX(#REF!,MATCH(A4,#REF!,0))*1.5*1000),IF(ISERROR(INDEX(#REF!,MATCH(A4,#REF!,0))),-1,INDEX(#REF!,MATCH(A4,#REF!,0))*1.5))</f>
        <v>-1</v>
      </c>
      <c r="D4" s="135">
        <v>0.62304583953359582</v>
      </c>
      <c r="E4" s="135">
        <v>9.9639478895527187E-3</v>
      </c>
      <c r="F4" s="135">
        <v>0.99727058287589798</v>
      </c>
      <c r="G4" s="135">
        <v>2.7294171241020238E-3</v>
      </c>
      <c r="H4" s="135">
        <v>2.8975332403902362E-2</v>
      </c>
      <c r="I4" s="135">
        <v>0.99251568477470187</v>
      </c>
      <c r="J4" s="135">
        <v>7.4843152252983417E-3</v>
      </c>
      <c r="K4" s="136">
        <f>IF(ISERROR(INDEX([1]biowin!$J:$J,MATCH(#REF!,[1]biowin!$A:$A,0))),-1,INDEX([1]biowin!$J:$J,MATCH(#REF!,[1]biowin!$A:$A,0)))</f>
        <v>-1</v>
      </c>
    </row>
    <row r="5" spans="1:11">
      <c r="A5" s="142" t="s">
        <v>1171</v>
      </c>
      <c r="B5" s="145" t="s">
        <v>521</v>
      </c>
      <c r="C5" s="144">
        <f>MAX(IF(ISERROR(INDEX([1]JDS4!$K$2:$K$1709,MATCH(A5,[1]JDS4!$D$2:$D$1709,0))),-1,INDEX([1]JDS4!$K$2:$K$1709,MATCH(A5,[1]JDS4!$D$2:$D$1709,0))),IF(ISERROR(INDEX([1]UFZ!$K$2:$K$1709,MATCH(A5,[1]UFZ!$H$2:$H$1709,0))),-1,INDEX([1]UFZ!$K$2:$K$1709,MATCH(A5,[1]UFZ!$H$2:$H$1709,0))),IF(ISERROR(INDEX([1]WATSON!$G$2:$G$1709,MATCH(A5,[1]WATSON!$B$2:$B$1709,0))),-1,INDEX([1]WATSON!$G$2:$G$1709,MATCH(A5,[1]WATSON!$B$2:$B$1709,0))*1000),IF(ISERROR(INDEX('[1]EF3.0emissions'!$F$2:$F$1709,MATCH(A5,'[1]EF3.0emissions'!$A$2:$A$1709,0))),-1,INDEX('[1]EF3.0emissions'!$F$2:$F$1709,MATCH(A5,'[1]EF3.0emissions'!$A$2:$A$1709))),IF(ISERROR(INDEX(#REF!,MATCH(A5,#REF!,0))),-1,INDEX(#REF!,MATCH(A5,#REF!,0))*1.5*1000),IF(ISERROR(INDEX(#REF!,MATCH(A5,#REF!,0))),-1,INDEX(#REF!,MATCH(A5,#REF!,0))*1.5))</f>
        <v>-1</v>
      </c>
      <c r="D5" s="135">
        <v>0.62508456087976461</v>
      </c>
      <c r="E5" s="135">
        <v>0.29244755390416233</v>
      </c>
      <c r="F5" s="135">
        <v>0.92930407822389938</v>
      </c>
      <c r="G5" s="135">
        <v>7.0695921776101622E-2</v>
      </c>
      <c r="H5" s="135">
        <v>0.29853850077863997</v>
      </c>
      <c r="I5" s="135">
        <v>0.93127297300711132</v>
      </c>
      <c r="J5" s="135">
        <v>6.8727026992890169E-2</v>
      </c>
      <c r="K5" s="136">
        <f>IF(ISERROR(INDEX([1]biowin!$J:$J,MATCH(#REF!,[1]biowin!$A:$A,0))),-1,INDEX([1]biowin!$J:$J,MATCH(#REF!,[1]biowin!$A:$A,0)))</f>
        <v>-1</v>
      </c>
    </row>
    <row r="6" spans="1:11">
      <c r="A6" s="142" t="s">
        <v>1172</v>
      </c>
      <c r="B6" s="145" t="s">
        <v>1173</v>
      </c>
      <c r="C6" s="144">
        <f>MAX(IF(ISERROR(INDEX([1]JDS4!$K$2:$K$1709,MATCH(A6,[1]JDS4!$D$2:$D$1709,0))),-1,INDEX([1]JDS4!$K$2:$K$1709,MATCH(A6,[1]JDS4!$D$2:$D$1709,0))),IF(ISERROR(INDEX([1]UFZ!$K$2:$K$1709,MATCH(A6,[1]UFZ!$H$2:$H$1709,0))),-1,INDEX([1]UFZ!$K$2:$K$1709,MATCH(A6,[1]UFZ!$H$2:$H$1709,0))),IF(ISERROR(INDEX([1]WATSON!$G$2:$G$1709,MATCH(A6,[1]WATSON!$B$2:$B$1709,0))),-1,INDEX([1]WATSON!$G$2:$G$1709,MATCH(A6,[1]WATSON!$B$2:$B$1709,0))*1000),IF(ISERROR(INDEX('[1]EF3.0emissions'!$F$2:$F$1709,MATCH(A6,'[1]EF3.0emissions'!$A$2:$A$1709,0))),-1,INDEX('[1]EF3.0emissions'!$F$2:$F$1709,MATCH(A6,'[1]EF3.0emissions'!$A$2:$A$1709))),IF(ISERROR(INDEX(#REF!,MATCH(A6,#REF!,0))),-1,INDEX(#REF!,MATCH(A6,#REF!,0))*1.5*1000),IF(ISERROR(INDEX(#REF!,MATCH(A6,#REF!,0))),-1,INDEX(#REF!,MATCH(A6,#REF!,0))*1.5))</f>
        <v>-1</v>
      </c>
      <c r="D6" s="135">
        <v>0.60748307618674002</v>
      </c>
      <c r="E6" s="135">
        <v>0.23509189374393524</v>
      </c>
      <c r="F6" s="135">
        <v>0.92739293273772216</v>
      </c>
      <c r="G6" s="135">
        <v>7.2607067262277475E-2</v>
      </c>
      <c r="H6" s="135">
        <v>0.2476125565766332</v>
      </c>
      <c r="I6" s="135">
        <v>0.92767711486745286</v>
      </c>
      <c r="J6" s="135">
        <v>7.2322885132547463E-2</v>
      </c>
      <c r="K6" s="136">
        <f>IF(ISERROR(INDEX([1]biowin!$J:$J,MATCH(#REF!,[1]biowin!$A:$A,0))),-1,INDEX([1]biowin!$J:$J,MATCH(#REF!,[1]biowin!$A:$A,0)))</f>
        <v>-1</v>
      </c>
    </row>
    <row r="7" spans="1:11">
      <c r="A7" s="142" t="s">
        <v>1174</v>
      </c>
      <c r="B7" s="145" t="s">
        <v>1175</v>
      </c>
      <c r="C7" s="144">
        <f>MAX(IF(ISERROR(INDEX([1]JDS4!$K$2:$K$1709,MATCH(A7,[1]JDS4!$D$2:$D$1709,0))),-1,INDEX([1]JDS4!$K$2:$K$1709,MATCH(A7,[1]JDS4!$D$2:$D$1709,0))),IF(ISERROR(INDEX([1]UFZ!$K$2:$K$1709,MATCH(A7,[1]UFZ!$H$2:$H$1709,0))),-1,INDEX([1]UFZ!$K$2:$K$1709,MATCH(A7,[1]UFZ!$H$2:$H$1709,0))),IF(ISERROR(INDEX([1]WATSON!$G$2:$G$1709,MATCH(A7,[1]WATSON!$B$2:$B$1709,0))),-1,INDEX([1]WATSON!$G$2:$G$1709,MATCH(A7,[1]WATSON!$B$2:$B$1709,0))*1000),IF(ISERROR(INDEX('[1]EF3.0emissions'!$F$2:$F$1709,MATCH(A7,'[1]EF3.0emissions'!$A$2:$A$1709,0))),-1,INDEX('[1]EF3.0emissions'!$F$2:$F$1709,MATCH(A7,'[1]EF3.0emissions'!$A$2:$A$1709))),IF(ISERROR(INDEX(#REF!,MATCH(A7,#REF!,0))),-1,INDEX(#REF!,MATCH(A7,#REF!,0))*1.5*1000),IF(ISERROR(INDEX(#REF!,MATCH(A7,#REF!,0))),-1,INDEX(#REF!,MATCH(A7,#REF!,0))*1.5))</f>
        <v>-1</v>
      </c>
      <c r="D7" s="135">
        <v>0.62145297015634737</v>
      </c>
      <c r="E7" s="135">
        <v>0.28990307728925169</v>
      </c>
      <c r="F7" s="135">
        <v>0.92516108379222239</v>
      </c>
      <c r="G7" s="135">
        <v>7.483891620777644E-2</v>
      </c>
      <c r="H7" s="135">
        <v>0.29657184183706675</v>
      </c>
      <c r="I7" s="135">
        <v>0.92709024289766528</v>
      </c>
      <c r="J7" s="135">
        <v>7.2909757102335285E-2</v>
      </c>
      <c r="K7" s="136">
        <f>IF(ISERROR(INDEX([1]biowin!$J:$J,MATCH(#REF!,[1]biowin!$A:$A,0))),-1,INDEX([1]biowin!$J:$J,MATCH(#REF!,[1]biowin!$A:$A,0)))</f>
        <v>-1</v>
      </c>
    </row>
    <row r="8" spans="1:11">
      <c r="A8" s="142" t="s">
        <v>1176</v>
      </c>
      <c r="B8" s="145" t="s">
        <v>1177</v>
      </c>
      <c r="C8" s="144">
        <f>MAX(IF(ISERROR(INDEX([1]JDS4!$K$2:$K$1709,MATCH(A8,[1]JDS4!$D$2:$D$1709,0))),-1,INDEX([1]JDS4!$K$2:$K$1709,MATCH(A8,[1]JDS4!$D$2:$D$1709,0))),IF(ISERROR(INDEX([1]UFZ!$K$2:$K$1709,MATCH(A8,[1]UFZ!$H$2:$H$1709,0))),-1,INDEX([1]UFZ!$K$2:$K$1709,MATCH(A8,[1]UFZ!$H$2:$H$1709,0))),IF(ISERROR(INDEX([1]WATSON!$G$2:$G$1709,MATCH(A8,[1]WATSON!$B$2:$B$1709,0))),-1,INDEX([1]WATSON!$G$2:$G$1709,MATCH(A8,[1]WATSON!$B$2:$B$1709,0))*1000),IF(ISERROR(INDEX('[1]EF3.0emissions'!$F$2:$F$1709,MATCH(A8,'[1]EF3.0emissions'!$A$2:$A$1709,0))),-1,INDEX('[1]EF3.0emissions'!$F$2:$F$1709,MATCH(A8,'[1]EF3.0emissions'!$A$2:$A$1709))),IF(ISERROR(INDEX(#REF!,MATCH(A8,#REF!,0))),-1,INDEX(#REF!,MATCH(A8,#REF!,0))*1.5*1000),IF(ISERROR(INDEX(#REF!,MATCH(A8,#REF!,0))),-1,INDEX(#REF!,MATCH(A8,#REF!,0))*1.5))</f>
        <v>-1</v>
      </c>
      <c r="H8" s="135"/>
      <c r="I8" s="135"/>
      <c r="J8" s="135"/>
      <c r="K8" s="136">
        <f>IF(ISERROR(INDEX([1]biowin!$J:$J,MATCH(#REF!,[1]biowin!$A:$A,0))),-1,INDEX([1]biowin!$J:$J,MATCH(#REF!,[1]biowin!$A:$A,0)))</f>
        <v>-1</v>
      </c>
    </row>
    <row r="9" spans="1:11">
      <c r="A9" s="142" t="s">
        <v>1178</v>
      </c>
      <c r="B9" s="145" t="s">
        <v>1179</v>
      </c>
      <c r="C9" s="144">
        <f>MAX(IF(ISERROR(INDEX([1]JDS4!$K$2:$K$1709,MATCH(A9,[1]JDS4!$D$2:$D$1709,0))),-1,INDEX([1]JDS4!$K$2:$K$1709,MATCH(A9,[1]JDS4!$D$2:$D$1709,0))),IF(ISERROR(INDEX([1]UFZ!$K$2:$K$1709,MATCH(A9,[1]UFZ!$H$2:$H$1709,0))),-1,INDEX([1]UFZ!$K$2:$K$1709,MATCH(A9,[1]UFZ!$H$2:$H$1709,0))),IF(ISERROR(INDEX([1]WATSON!$G$2:$G$1709,MATCH(A9,[1]WATSON!$B$2:$B$1709,0))),-1,INDEX([1]WATSON!$G$2:$G$1709,MATCH(A9,[1]WATSON!$B$2:$B$1709,0))*1000),IF(ISERROR(INDEX('[1]EF3.0emissions'!$F$2:$F$1709,MATCH(A9,'[1]EF3.0emissions'!$A$2:$A$1709,0))),-1,INDEX('[1]EF3.0emissions'!$F$2:$F$1709,MATCH(A9,'[1]EF3.0emissions'!$A$2:$A$1709))),IF(ISERROR(INDEX(#REF!,MATCH(A9,#REF!,0))),-1,INDEX(#REF!,MATCH(A9,#REF!,0))*1.5*1000),IF(ISERROR(INDEX(#REF!,MATCH(A9,#REF!,0))),-1,INDEX(#REF!,MATCH(A9,#REF!,0))*1.5))</f>
        <v>0</v>
      </c>
      <c r="D9" s="135">
        <v>1.7678051710313914E-4</v>
      </c>
      <c r="E9" s="135">
        <v>2.0018451293286209E-5</v>
      </c>
      <c r="F9" s="135">
        <v>0.77953710846341318</v>
      </c>
      <c r="G9" s="135">
        <v>0.22046289153658694</v>
      </c>
      <c r="H9" s="135">
        <v>4.3633052172483727E-5</v>
      </c>
      <c r="I9" s="135">
        <v>0.54290615774167217</v>
      </c>
      <c r="J9" s="135">
        <v>0.45709384225832789</v>
      </c>
      <c r="K9" s="136">
        <f>IF(ISERROR(INDEX([1]biowin!$J:$J,MATCH(#REF!,[1]biowin!$A:$A,0))),-1,INDEX([1]biowin!$J:$J,MATCH(#REF!,[1]biowin!$A:$A,0)))</f>
        <v>-1</v>
      </c>
    </row>
    <row r="10" spans="1:11">
      <c r="A10" s="142" t="s">
        <v>1180</v>
      </c>
      <c r="B10" s="145" t="s">
        <v>1181</v>
      </c>
      <c r="C10" s="144">
        <f>MAX(IF(ISERROR(INDEX([1]JDS4!$K$2:$K$1709,MATCH(A10,[1]JDS4!$D$2:$D$1709,0))),-1,INDEX([1]JDS4!$K$2:$K$1709,MATCH(A10,[1]JDS4!$D$2:$D$1709,0))),IF(ISERROR(INDEX([1]UFZ!$K$2:$K$1709,MATCH(A10,[1]UFZ!$H$2:$H$1709,0))),-1,INDEX([1]UFZ!$K$2:$K$1709,MATCH(A10,[1]UFZ!$H$2:$H$1709,0))),IF(ISERROR(INDEX([1]WATSON!$G$2:$G$1709,MATCH(A10,[1]WATSON!$B$2:$B$1709,0))),-1,INDEX([1]WATSON!$G$2:$G$1709,MATCH(A10,[1]WATSON!$B$2:$B$1709,0))*1000),IF(ISERROR(INDEX('[1]EF3.0emissions'!$F$2:$F$1709,MATCH(A10,'[1]EF3.0emissions'!$A$2:$A$1709,0))),-1,INDEX('[1]EF3.0emissions'!$F$2:$F$1709,MATCH(A10,'[1]EF3.0emissions'!$A$2:$A$1709))),IF(ISERROR(INDEX(#REF!,MATCH(A10,#REF!,0))),-1,INDEX(#REF!,MATCH(A10,#REF!,0))*1.5*1000),IF(ISERROR(INDEX(#REF!,MATCH(A10,#REF!,0))),-1,INDEX(#REF!,MATCH(A10,#REF!,0))*1.5))</f>
        <v>-1</v>
      </c>
      <c r="D10" s="135">
        <v>4.9279228923655308E-3</v>
      </c>
      <c r="E10" s="135">
        <v>2.6050073257098639E-3</v>
      </c>
      <c r="F10" s="135">
        <v>7.8520894156557906E-3</v>
      </c>
      <c r="G10" s="135">
        <v>0.99214791058434348</v>
      </c>
      <c r="H10" s="135">
        <v>2.7384095338618135E-3</v>
      </c>
      <c r="I10" s="135">
        <v>7.8567535078204499E-3</v>
      </c>
      <c r="J10" s="135">
        <v>0.99214324649217933</v>
      </c>
      <c r="K10" s="136">
        <f>IF(ISERROR(INDEX([1]biowin!$J:$J,MATCH(#REF!,[1]biowin!$A:$A,0))),-1,INDEX([1]biowin!$J:$J,MATCH(#REF!,[1]biowin!$A:$A,0)))</f>
        <v>-1</v>
      </c>
    </row>
    <row r="11" spans="1:11">
      <c r="A11" s="142" t="s">
        <v>1182</v>
      </c>
      <c r="B11" s="145" t="s">
        <v>1183</v>
      </c>
      <c r="C11" s="144">
        <f>MAX(IF(ISERROR(INDEX([1]JDS4!$K$2:$K$1709,MATCH(A11,[1]JDS4!$D$2:$D$1709,0))),-1,INDEX([1]JDS4!$K$2:$K$1709,MATCH(A11,[1]JDS4!$D$2:$D$1709,0))),IF(ISERROR(INDEX([1]UFZ!$K$2:$K$1709,MATCH(A11,[1]UFZ!$H$2:$H$1709,0))),-1,INDEX([1]UFZ!$K$2:$K$1709,MATCH(A11,[1]UFZ!$H$2:$H$1709,0))),IF(ISERROR(INDEX([1]WATSON!$G$2:$G$1709,MATCH(A11,[1]WATSON!$B$2:$B$1709,0))),-1,INDEX([1]WATSON!$G$2:$G$1709,MATCH(A11,[1]WATSON!$B$2:$B$1709,0))*1000),IF(ISERROR(INDEX('[1]EF3.0emissions'!$F$2:$F$1709,MATCH(A11,'[1]EF3.0emissions'!$A$2:$A$1709,0))),-1,INDEX('[1]EF3.0emissions'!$F$2:$F$1709,MATCH(A11,'[1]EF3.0emissions'!$A$2:$A$1709))),IF(ISERROR(INDEX(#REF!,MATCH(A11,#REF!,0))),-1,INDEX(#REF!,MATCH(A11,#REF!,0))*1.5*1000),IF(ISERROR(INDEX(#REF!,MATCH(A11,#REF!,0))),-1,INDEX(#REF!,MATCH(A11,#REF!,0))*1.5))</f>
        <v>-1</v>
      </c>
      <c r="D11" s="135">
        <v>3.2050821967352511E-3</v>
      </c>
      <c r="E11" s="135">
        <v>1.140065048811228E-4</v>
      </c>
      <c r="F11" s="135">
        <v>0.92349543594116379</v>
      </c>
      <c r="G11" s="135">
        <v>7.6504564058836377E-2</v>
      </c>
      <c r="H11" s="135">
        <v>3.1167060361927794E-4</v>
      </c>
      <c r="I11" s="135">
        <v>0.80107102704293087</v>
      </c>
      <c r="J11" s="135">
        <v>0.19892897295706929</v>
      </c>
      <c r="K11" s="136">
        <f>IF(ISERROR(INDEX([1]biowin!$J:$J,MATCH(#REF!,[1]biowin!$A:$A,0))),-1,INDEX([1]biowin!$J:$J,MATCH(#REF!,[1]biowin!$A:$A,0)))</f>
        <v>-1</v>
      </c>
    </row>
    <row r="12" spans="1:11">
      <c r="A12" s="142" t="s">
        <v>1184</v>
      </c>
      <c r="B12" s="145" t="s">
        <v>1185</v>
      </c>
      <c r="C12" s="144">
        <f>MAX(IF(ISERROR(INDEX([1]JDS4!$K$2:$K$1709,MATCH(A12,[1]JDS4!$D$2:$D$1709,0))),-1,INDEX([1]JDS4!$K$2:$K$1709,MATCH(A12,[1]JDS4!$D$2:$D$1709,0))),IF(ISERROR(INDEX([1]UFZ!$K$2:$K$1709,MATCH(A12,[1]UFZ!$H$2:$H$1709,0))),-1,INDEX([1]UFZ!$K$2:$K$1709,MATCH(A12,[1]UFZ!$H$2:$H$1709,0))),IF(ISERROR(INDEX([1]WATSON!$G$2:$G$1709,MATCH(A12,[1]WATSON!$B$2:$B$1709,0))),-1,INDEX([1]WATSON!$G$2:$G$1709,MATCH(A12,[1]WATSON!$B$2:$B$1709,0))*1000),IF(ISERROR(INDEX('[1]EF3.0emissions'!$F$2:$F$1709,MATCH(A12,'[1]EF3.0emissions'!$A$2:$A$1709,0))),-1,INDEX('[1]EF3.0emissions'!$F$2:$F$1709,MATCH(A12,'[1]EF3.0emissions'!$A$2:$A$1709))),IF(ISERROR(INDEX(#REF!,MATCH(A12,#REF!,0))),-1,INDEX(#REF!,MATCH(A12,#REF!,0))*1.5*1000),IF(ISERROR(INDEX(#REF!,MATCH(A12,#REF!,0))),-1,INDEX(#REF!,MATCH(A12,#REF!,0))*1.5))</f>
        <v>0</v>
      </c>
      <c r="D12" s="135">
        <v>0.28023110179270549</v>
      </c>
      <c r="E12" s="135">
        <v>0.14356652217081675</v>
      </c>
      <c r="F12" s="135">
        <v>0.43266177763698743</v>
      </c>
      <c r="G12" s="135">
        <v>0.56733822236299536</v>
      </c>
      <c r="H12" s="135">
        <v>0.15002240902468542</v>
      </c>
      <c r="I12" s="135">
        <v>0.43556066105754399</v>
      </c>
      <c r="J12" s="135">
        <v>0.56443933894245513</v>
      </c>
      <c r="K12" s="136">
        <f>IF(ISERROR(INDEX([1]biowin!$J:$J,MATCH(#REF!,[1]biowin!$A:$A,0))),-1,INDEX([1]biowin!$J:$J,MATCH(#REF!,[1]biowin!$A:$A,0)))</f>
        <v>-1</v>
      </c>
    </row>
    <row r="13" spans="1:11">
      <c r="A13" s="142" t="s">
        <v>1186</v>
      </c>
      <c r="B13" s="145" t="s">
        <v>1187</v>
      </c>
      <c r="C13" s="144">
        <f>MAX(IF(ISERROR(INDEX([1]JDS4!$K$2:$K$1709,MATCH(A13,[1]JDS4!$D$2:$D$1709,0))),-1,INDEX([1]JDS4!$K$2:$K$1709,MATCH(A13,[1]JDS4!$D$2:$D$1709,0))),IF(ISERROR(INDEX([1]UFZ!$K$2:$K$1709,MATCH(A13,[1]UFZ!$H$2:$H$1709,0))),-1,INDEX([1]UFZ!$K$2:$K$1709,MATCH(A13,[1]UFZ!$H$2:$H$1709,0))),IF(ISERROR(INDEX([1]WATSON!$G$2:$G$1709,MATCH(A13,[1]WATSON!$B$2:$B$1709,0))),-1,INDEX([1]WATSON!$G$2:$G$1709,MATCH(A13,[1]WATSON!$B$2:$B$1709,0))*1000),IF(ISERROR(INDEX('[1]EF3.0emissions'!$F$2:$F$1709,MATCH(A13,'[1]EF3.0emissions'!$A$2:$A$1709,0))),-1,INDEX('[1]EF3.0emissions'!$F$2:$F$1709,MATCH(A13,'[1]EF3.0emissions'!$A$2:$A$1709))),IF(ISERROR(INDEX(#REF!,MATCH(A13,#REF!,0))),-1,INDEX(#REF!,MATCH(A13,#REF!,0))*1.5*1000),IF(ISERROR(INDEX(#REF!,MATCH(A13,#REF!,0))),-1,INDEX(#REF!,MATCH(A13,#REF!,0))*1.5))</f>
        <v>-1</v>
      </c>
      <c r="D13" s="135">
        <v>9.0024397029011654E-5</v>
      </c>
      <c r="E13" s="135">
        <v>4.7495550560387785E-5</v>
      </c>
      <c r="F13" s="135">
        <v>3.8646285254303561E-3</v>
      </c>
      <c r="G13" s="135">
        <v>0.99613537147456976</v>
      </c>
      <c r="H13" s="135">
        <v>5.000352310698907E-5</v>
      </c>
      <c r="I13" s="135">
        <v>2.3698750084118992E-3</v>
      </c>
      <c r="J13" s="135">
        <v>0.99763012499158787</v>
      </c>
      <c r="K13" s="136">
        <f>IF(ISERROR(INDEX([1]biowin!$J:$J,MATCH(#REF!,[1]biowin!$A:$A,0))),-1,INDEX([1]biowin!$J:$J,MATCH(#REF!,[1]biowin!$A:$A,0)))</f>
        <v>-1</v>
      </c>
    </row>
    <row r="14" spans="1:11">
      <c r="A14" s="142" t="s">
        <v>1188</v>
      </c>
      <c r="B14" s="145" t="s">
        <v>1189</v>
      </c>
      <c r="C14" s="144">
        <f>MAX(IF(ISERROR(INDEX([1]JDS4!$K$2:$K$1709,MATCH(A14,[1]JDS4!$D$2:$D$1709,0))),-1,INDEX([1]JDS4!$K$2:$K$1709,MATCH(A14,[1]JDS4!$D$2:$D$1709,0))),IF(ISERROR(INDEX([1]UFZ!$K$2:$K$1709,MATCH(A14,[1]UFZ!$H$2:$H$1709,0))),-1,INDEX([1]UFZ!$K$2:$K$1709,MATCH(A14,[1]UFZ!$H$2:$H$1709,0))),IF(ISERROR(INDEX([1]WATSON!$G$2:$G$1709,MATCH(A14,[1]WATSON!$B$2:$B$1709,0))),-1,INDEX([1]WATSON!$G$2:$G$1709,MATCH(A14,[1]WATSON!$B$2:$B$1709,0))*1000),IF(ISERROR(INDEX('[1]EF3.0emissions'!$F$2:$F$1709,MATCH(A14,'[1]EF3.0emissions'!$A$2:$A$1709,0))),-1,INDEX('[1]EF3.0emissions'!$F$2:$F$1709,MATCH(A14,'[1]EF3.0emissions'!$A$2:$A$1709))),IF(ISERROR(INDEX(#REF!,MATCH(A14,#REF!,0))),-1,INDEX(#REF!,MATCH(A14,#REF!,0))*1.5*1000),IF(ISERROR(INDEX(#REF!,MATCH(A14,#REF!,0))),-1,INDEX(#REF!,MATCH(A14,#REF!,0))*1.5))</f>
        <v>-1</v>
      </c>
      <c r="H14" s="135"/>
      <c r="I14" s="135"/>
      <c r="J14" s="135"/>
      <c r="K14" s="136">
        <f>IF(ISERROR(INDEX([1]biowin!$J:$J,MATCH(#REF!,[1]biowin!$A:$A,0))),-1,INDEX([1]biowin!$J:$J,MATCH(#REF!,[1]biowin!$A:$A,0)))</f>
        <v>-1</v>
      </c>
    </row>
    <row r="15" spans="1:11">
      <c r="A15" s="142" t="s">
        <v>1190</v>
      </c>
      <c r="B15" s="145" t="s">
        <v>1191</v>
      </c>
      <c r="C15" s="144">
        <f>MAX(IF(ISERROR(INDEX([1]JDS4!$K$2:$K$1709,MATCH(A15,[1]JDS4!$D$2:$D$1709,0))),-1,INDEX([1]JDS4!$K$2:$K$1709,MATCH(A15,[1]JDS4!$D$2:$D$1709,0))),IF(ISERROR(INDEX([1]UFZ!$K$2:$K$1709,MATCH(A15,[1]UFZ!$H$2:$H$1709,0))),-1,INDEX([1]UFZ!$K$2:$K$1709,MATCH(A15,[1]UFZ!$H$2:$H$1709,0))),IF(ISERROR(INDEX([1]WATSON!$G$2:$G$1709,MATCH(A15,[1]WATSON!$B$2:$B$1709,0))),-1,INDEX([1]WATSON!$G$2:$G$1709,MATCH(A15,[1]WATSON!$B$2:$B$1709,0))*1000),IF(ISERROR(INDEX('[1]EF3.0emissions'!$F$2:$F$1709,MATCH(A15,'[1]EF3.0emissions'!$A$2:$A$1709,0))),-1,INDEX('[1]EF3.0emissions'!$F$2:$F$1709,MATCH(A15,'[1]EF3.0emissions'!$A$2:$A$1709))),IF(ISERROR(INDEX(#REF!,MATCH(A15,#REF!,0))),-1,INDEX(#REF!,MATCH(A15,#REF!,0))*1.5*1000),IF(ISERROR(INDEX(#REF!,MATCH(A15,#REF!,0))),-1,INDEX(#REF!,MATCH(A15,#REF!,0))*1.5))</f>
        <v>-1</v>
      </c>
      <c r="H15" s="135"/>
      <c r="I15" s="135"/>
      <c r="J15" s="135"/>
      <c r="K15" s="136">
        <f>IF(ISERROR(INDEX([1]biowin!$J:$J,MATCH(#REF!,[1]biowin!$A:$A,0))),-1,INDEX([1]biowin!$J:$J,MATCH(#REF!,[1]biowin!$A:$A,0)))</f>
        <v>-1</v>
      </c>
    </row>
    <row r="16" spans="1:11">
      <c r="A16" s="142" t="s">
        <v>1192</v>
      </c>
      <c r="B16" s="145" t="s">
        <v>1193</v>
      </c>
      <c r="C16" s="144">
        <f>MAX(IF(ISERROR(INDEX([1]JDS4!$K$2:$K$1709,MATCH(A16,[1]JDS4!$D$2:$D$1709,0))),-1,INDEX([1]JDS4!$K$2:$K$1709,MATCH(A16,[1]JDS4!$D$2:$D$1709,0))),IF(ISERROR(INDEX([1]UFZ!$K$2:$K$1709,MATCH(A16,[1]UFZ!$H$2:$H$1709,0))),-1,INDEX([1]UFZ!$K$2:$K$1709,MATCH(A16,[1]UFZ!$H$2:$H$1709,0))),IF(ISERROR(INDEX([1]WATSON!$G$2:$G$1709,MATCH(A16,[1]WATSON!$B$2:$B$1709,0))),-1,INDEX([1]WATSON!$G$2:$G$1709,MATCH(A16,[1]WATSON!$B$2:$B$1709,0))*1000),IF(ISERROR(INDEX('[1]EF3.0emissions'!$F$2:$F$1709,MATCH(A16,'[1]EF3.0emissions'!$A$2:$A$1709,0))),-1,INDEX('[1]EF3.0emissions'!$F$2:$F$1709,MATCH(A16,'[1]EF3.0emissions'!$A$2:$A$1709))),IF(ISERROR(INDEX(#REF!,MATCH(A16,#REF!,0))),-1,INDEX(#REF!,MATCH(A16,#REF!,0))*1.5*1000),IF(ISERROR(INDEX(#REF!,MATCH(A16,#REF!,0))),-1,INDEX(#REF!,MATCH(A16,#REF!,0))*1.5))</f>
        <v>-1</v>
      </c>
      <c r="D16" s="135">
        <v>5.3241474875085563E-4</v>
      </c>
      <c r="E16" s="135">
        <v>1.9677952082982523E-5</v>
      </c>
      <c r="F16" s="135">
        <v>0.92062907686944617</v>
      </c>
      <c r="G16" s="135">
        <v>7.9370923130553606E-2</v>
      </c>
      <c r="H16" s="135">
        <v>5.355368157933367E-5</v>
      </c>
      <c r="I16" s="135">
        <v>0.79454477137013124</v>
      </c>
      <c r="J16" s="135">
        <v>0.20545522862986895</v>
      </c>
      <c r="K16" s="136">
        <f>IF(ISERROR(INDEX([1]biowin!$J:$J,MATCH(#REF!,[1]biowin!$A:$A,0))),-1,INDEX([1]biowin!$J:$J,MATCH(#REF!,[1]biowin!$A:$A,0)))</f>
        <v>-1</v>
      </c>
    </row>
    <row r="17" spans="1:11">
      <c r="A17" s="142" t="s">
        <v>1194</v>
      </c>
      <c r="B17" s="145" t="s">
        <v>1195</v>
      </c>
      <c r="C17" s="144">
        <f>MAX(IF(ISERROR(INDEX([1]JDS4!$K$2:$K$1709,MATCH(A17,[1]JDS4!$D$2:$D$1709,0))),-1,INDEX([1]JDS4!$K$2:$K$1709,MATCH(A17,[1]JDS4!$D$2:$D$1709,0))),IF(ISERROR(INDEX([1]UFZ!$K$2:$K$1709,MATCH(A17,[1]UFZ!$H$2:$H$1709,0))),-1,INDEX([1]UFZ!$K$2:$K$1709,MATCH(A17,[1]UFZ!$H$2:$H$1709,0))),IF(ISERROR(INDEX([1]WATSON!$G$2:$G$1709,MATCH(A17,[1]WATSON!$B$2:$B$1709,0))),-1,INDEX([1]WATSON!$G$2:$G$1709,MATCH(A17,[1]WATSON!$B$2:$B$1709,0))*1000),IF(ISERROR(INDEX('[1]EF3.0emissions'!$F$2:$F$1709,MATCH(A17,'[1]EF3.0emissions'!$A$2:$A$1709,0))),-1,INDEX('[1]EF3.0emissions'!$F$2:$F$1709,MATCH(A17,'[1]EF3.0emissions'!$A$2:$A$1709))),IF(ISERROR(INDEX(#REF!,MATCH(A17,#REF!,0))),-1,INDEX(#REF!,MATCH(A17,#REF!,0))*1.5*1000),IF(ISERROR(INDEX(#REF!,MATCH(A17,#REF!,0))),-1,INDEX(#REF!,MATCH(A17,#REF!,0))*1.5))</f>
        <v>-1</v>
      </c>
      <c r="D17" s="135">
        <v>8.8665164775775644E-5</v>
      </c>
      <c r="E17" s="135">
        <v>1.6039677292332351E-6</v>
      </c>
      <c r="F17" s="135">
        <v>0.97219522209839493</v>
      </c>
      <c r="G17" s="135">
        <v>2.7804777901604582E-2</v>
      </c>
      <c r="H17" s="135">
        <v>1.7366527255609761E-6</v>
      </c>
      <c r="I17" s="135">
        <v>0.97194391381452649</v>
      </c>
      <c r="J17" s="135">
        <v>2.8056086185473218E-2</v>
      </c>
      <c r="K17" s="136">
        <f>IF(ISERROR(INDEX([1]biowin!$J:$J,MATCH(#REF!,[1]biowin!$A:$A,0))),-1,INDEX([1]biowin!$J:$J,MATCH(#REF!,[1]biowin!$A:$A,0)))</f>
        <v>-1</v>
      </c>
    </row>
    <row r="18" spans="1:11">
      <c r="A18" s="142" t="s">
        <v>1196</v>
      </c>
      <c r="B18" s="145" t="s">
        <v>1197</v>
      </c>
      <c r="C18" s="144">
        <f>MAX(IF(ISERROR(INDEX([1]JDS4!$K$2:$K$1709,MATCH(A18,[1]JDS4!$D$2:$D$1709,0))),-1,INDEX([1]JDS4!$K$2:$K$1709,MATCH(A18,[1]JDS4!$D$2:$D$1709,0))),IF(ISERROR(INDEX([1]UFZ!$K$2:$K$1709,MATCH(A18,[1]UFZ!$H$2:$H$1709,0))),-1,INDEX([1]UFZ!$K$2:$K$1709,MATCH(A18,[1]UFZ!$H$2:$H$1709,0))),IF(ISERROR(INDEX([1]WATSON!$G$2:$G$1709,MATCH(A18,[1]WATSON!$B$2:$B$1709,0))),-1,INDEX([1]WATSON!$G$2:$G$1709,MATCH(A18,[1]WATSON!$B$2:$B$1709,0))*1000),IF(ISERROR(INDEX('[1]EF3.0emissions'!$F$2:$F$1709,MATCH(A18,'[1]EF3.0emissions'!$A$2:$A$1709,0))),-1,INDEX('[1]EF3.0emissions'!$F$2:$F$1709,MATCH(A18,'[1]EF3.0emissions'!$A$2:$A$1709))),IF(ISERROR(INDEX(#REF!,MATCH(A18,#REF!,0))),-1,INDEX(#REF!,MATCH(A18,#REF!,0))*1.5*1000),IF(ISERROR(INDEX(#REF!,MATCH(A18,#REF!,0))),-1,INDEX(#REF!,MATCH(A18,#REF!,0))*1.5))</f>
        <v>1179.309375</v>
      </c>
      <c r="D18" s="135">
        <v>1.437225236315305E-2</v>
      </c>
      <c r="E18" s="135">
        <v>1.3886955928013715E-3</v>
      </c>
      <c r="F18" s="135">
        <v>0.81216041621158963</v>
      </c>
      <c r="G18" s="135">
        <v>0.18783958378840965</v>
      </c>
      <c r="H18" s="135">
        <v>3.1640766257250252E-3</v>
      </c>
      <c r="I18" s="135">
        <v>0.59288468849295795</v>
      </c>
      <c r="J18" s="135">
        <v>0.40711531150704128</v>
      </c>
      <c r="K18" s="136">
        <f>IF(ISERROR(INDEX([1]biowin!$J:$J,MATCH(#REF!,[1]biowin!$A:$A,0))),-1,INDEX([1]biowin!$J:$J,MATCH(#REF!,[1]biowin!$A:$A,0)))</f>
        <v>-1</v>
      </c>
    </row>
    <row r="19" spans="1:11">
      <c r="A19" s="142" t="s">
        <v>1198</v>
      </c>
      <c r="B19" s="145" t="s">
        <v>1199</v>
      </c>
      <c r="C19" s="144">
        <f>MAX(IF(ISERROR(INDEX([1]JDS4!$K$2:$K$1709,MATCH(A19,[1]JDS4!$D$2:$D$1709,0))),-1,INDEX([1]JDS4!$K$2:$K$1709,MATCH(A19,[1]JDS4!$D$2:$D$1709,0))),IF(ISERROR(INDEX([1]UFZ!$K$2:$K$1709,MATCH(A19,[1]UFZ!$H$2:$H$1709,0))),-1,INDEX([1]UFZ!$K$2:$K$1709,MATCH(A19,[1]UFZ!$H$2:$H$1709,0))),IF(ISERROR(INDEX([1]WATSON!$G$2:$G$1709,MATCH(A19,[1]WATSON!$B$2:$B$1709,0))),-1,INDEX([1]WATSON!$G$2:$G$1709,MATCH(A19,[1]WATSON!$B$2:$B$1709,0))*1000),IF(ISERROR(INDEX('[1]EF3.0emissions'!$F$2:$F$1709,MATCH(A19,'[1]EF3.0emissions'!$A$2:$A$1709,0))),-1,INDEX('[1]EF3.0emissions'!$F$2:$F$1709,MATCH(A19,'[1]EF3.0emissions'!$A$2:$A$1709))),IF(ISERROR(INDEX(#REF!,MATCH(A19,#REF!,0))),-1,INDEX(#REF!,MATCH(A19,#REF!,0))*1.5*1000),IF(ISERROR(INDEX(#REF!,MATCH(A19,#REF!,0))),-1,INDEX(#REF!,MATCH(A19,#REF!,0))*1.5))</f>
        <v>-1</v>
      </c>
      <c r="D19" s="135">
        <v>0.44192521427847092</v>
      </c>
      <c r="E19" s="135">
        <v>0.22281262647791697</v>
      </c>
      <c r="F19" s="135">
        <v>0.66538034665754986</v>
      </c>
      <c r="G19" s="135">
        <v>0.33461965334245064</v>
      </c>
      <c r="H19" s="135">
        <v>0.2294311265494946</v>
      </c>
      <c r="I19" s="135">
        <v>0.67173466861999875</v>
      </c>
      <c r="J19" s="135">
        <v>0.32826533138000114</v>
      </c>
      <c r="K19" s="136">
        <f>IF(ISERROR(INDEX([1]biowin!$J:$J,MATCH(#REF!,[1]biowin!$A:$A,0))),-1,INDEX([1]biowin!$J:$J,MATCH(#REF!,[1]biowin!$A:$A,0)))</f>
        <v>-1</v>
      </c>
    </row>
    <row r="20" spans="1:11">
      <c r="A20" s="142" t="s">
        <v>1200</v>
      </c>
      <c r="B20" s="145" t="s">
        <v>1201</v>
      </c>
      <c r="C20" s="144">
        <f>MAX(IF(ISERROR(INDEX([1]JDS4!$K$2:$K$1709,MATCH(A20,[1]JDS4!$D$2:$D$1709,0))),-1,INDEX([1]JDS4!$K$2:$K$1709,MATCH(A20,[1]JDS4!$D$2:$D$1709,0))),IF(ISERROR(INDEX([1]UFZ!$K$2:$K$1709,MATCH(A20,[1]UFZ!$H$2:$H$1709,0))),-1,INDEX([1]UFZ!$K$2:$K$1709,MATCH(A20,[1]UFZ!$H$2:$H$1709,0))),IF(ISERROR(INDEX([1]WATSON!$G$2:$G$1709,MATCH(A20,[1]WATSON!$B$2:$B$1709,0))),-1,INDEX([1]WATSON!$G$2:$G$1709,MATCH(A20,[1]WATSON!$B$2:$B$1709,0))*1000),IF(ISERROR(INDEX('[1]EF3.0emissions'!$F$2:$F$1709,MATCH(A20,'[1]EF3.0emissions'!$A$2:$A$1709,0))),-1,INDEX('[1]EF3.0emissions'!$F$2:$F$1709,MATCH(A20,'[1]EF3.0emissions'!$A$2:$A$1709))),IF(ISERROR(INDEX(#REF!,MATCH(A20,#REF!,0))),-1,INDEX(#REF!,MATCH(A20,#REF!,0))*1.5*1000),IF(ISERROR(INDEX(#REF!,MATCH(A20,#REF!,0))),-1,INDEX(#REF!,MATCH(A20,#REF!,0))*1.5))</f>
        <v>-1</v>
      </c>
      <c r="D20" s="135">
        <v>0.63437691202433555</v>
      </c>
      <c r="E20" s="135">
        <v>9.8363062619081128E-3</v>
      </c>
      <c r="F20" s="135">
        <v>0.99775332787573434</v>
      </c>
      <c r="G20" s="135">
        <v>2.2466721242658523E-3</v>
      </c>
      <c r="H20" s="135">
        <v>2.8986290444156401E-2</v>
      </c>
      <c r="I20" s="135">
        <v>0.99371096868773912</v>
      </c>
      <c r="J20" s="135">
        <v>6.289031312260919E-3</v>
      </c>
      <c r="K20" s="136">
        <f>IF(ISERROR(INDEX([1]biowin!$J:$J,MATCH(#REF!,[1]biowin!$A:$A,0))),-1,INDEX([1]biowin!$J:$J,MATCH(#REF!,[1]biowin!$A:$A,0)))</f>
        <v>-1</v>
      </c>
    </row>
    <row r="21" spans="1:11">
      <c r="A21" s="142" t="s">
        <v>1202</v>
      </c>
      <c r="B21" s="145" t="s">
        <v>1203</v>
      </c>
      <c r="C21" s="144">
        <f>MAX(IF(ISERROR(INDEX([1]JDS4!$K$2:$K$1709,MATCH(A21,[1]JDS4!$D$2:$D$1709,0))),-1,INDEX([1]JDS4!$K$2:$K$1709,MATCH(A21,[1]JDS4!$D$2:$D$1709,0))),IF(ISERROR(INDEX([1]UFZ!$K$2:$K$1709,MATCH(A21,[1]UFZ!$H$2:$H$1709,0))),-1,INDEX([1]UFZ!$K$2:$K$1709,MATCH(A21,[1]UFZ!$H$2:$H$1709,0))),IF(ISERROR(INDEX([1]WATSON!$G$2:$G$1709,MATCH(A21,[1]WATSON!$B$2:$B$1709,0))),-1,INDEX([1]WATSON!$G$2:$G$1709,MATCH(A21,[1]WATSON!$B$2:$B$1709,0))*1000),IF(ISERROR(INDEX('[1]EF3.0emissions'!$F$2:$F$1709,MATCH(A21,'[1]EF3.0emissions'!$A$2:$A$1709,0))),-1,INDEX('[1]EF3.0emissions'!$F$2:$F$1709,MATCH(A21,'[1]EF3.0emissions'!$A$2:$A$1709))),IF(ISERROR(INDEX(#REF!,MATCH(A21,#REF!,0))),-1,INDEX(#REF!,MATCH(A21,#REF!,0))*1.5*1000),IF(ISERROR(INDEX(#REF!,MATCH(A21,#REF!,0))),-1,INDEX(#REF!,MATCH(A21,#REF!,0))*1.5))</f>
        <v>-1</v>
      </c>
      <c r="D21" s="135">
        <v>2.5168365006216237E-2</v>
      </c>
      <c r="E21" s="135">
        <v>1.3279661391448783E-2</v>
      </c>
      <c r="F21" s="135">
        <v>3.9638995532887862E-2</v>
      </c>
      <c r="G21" s="135">
        <v>0.9603610044671127</v>
      </c>
      <c r="H21" s="135">
        <v>1.3956234073067016E-2</v>
      </c>
      <c r="I21" s="135">
        <v>3.9835374420501293E-2</v>
      </c>
      <c r="J21" s="135">
        <v>0.96016462557949855</v>
      </c>
      <c r="K21" s="136">
        <f>IF(ISERROR(INDEX([1]biowin!$J:$J,MATCH(#REF!,[1]biowin!$A:$A,0))),-1,INDEX([1]biowin!$J:$J,MATCH(#REF!,[1]biowin!$A:$A,0)))</f>
        <v>-1</v>
      </c>
    </row>
    <row r="22" spans="1:11">
      <c r="A22" s="142" t="s">
        <v>1204</v>
      </c>
      <c r="B22" s="145" t="s">
        <v>1205</v>
      </c>
      <c r="C22" s="144">
        <f>MAX(IF(ISERROR(INDEX([1]JDS4!$K$2:$K$1709,MATCH(A22,[1]JDS4!$D$2:$D$1709,0))),-1,INDEX([1]JDS4!$K$2:$K$1709,MATCH(A22,[1]JDS4!$D$2:$D$1709,0))),IF(ISERROR(INDEX([1]UFZ!$K$2:$K$1709,MATCH(A22,[1]UFZ!$H$2:$H$1709,0))),-1,INDEX([1]UFZ!$K$2:$K$1709,MATCH(A22,[1]UFZ!$H$2:$H$1709,0))),IF(ISERROR(INDEX([1]WATSON!$G$2:$G$1709,MATCH(A22,[1]WATSON!$B$2:$B$1709,0))),-1,INDEX([1]WATSON!$G$2:$G$1709,MATCH(A22,[1]WATSON!$B$2:$B$1709,0))*1000),IF(ISERROR(INDEX('[1]EF3.0emissions'!$F$2:$F$1709,MATCH(A22,'[1]EF3.0emissions'!$A$2:$A$1709,0))),-1,INDEX('[1]EF3.0emissions'!$F$2:$F$1709,MATCH(A22,'[1]EF3.0emissions'!$A$2:$A$1709))),IF(ISERROR(INDEX(#REF!,MATCH(A22,#REF!,0))),-1,INDEX(#REF!,MATCH(A22,#REF!,0))*1.5*1000),IF(ISERROR(INDEX(#REF!,MATCH(A22,#REF!,0))),-1,INDEX(#REF!,MATCH(A22,#REF!,0))*1.5))</f>
        <v>272.81818181818181</v>
      </c>
      <c r="D22" s="135">
        <v>2.9116804488990198E-3</v>
      </c>
      <c r="E22" s="135">
        <v>9.4305644220126069E-5</v>
      </c>
      <c r="F22" s="135">
        <v>0.94918678132241896</v>
      </c>
      <c r="G22" s="135">
        <v>5.0813218677581047E-2</v>
      </c>
      <c r="H22" s="135">
        <v>1.0738164338019319E-4</v>
      </c>
      <c r="I22" s="135">
        <v>0.94553222278728355</v>
      </c>
      <c r="J22" s="135">
        <v>5.4467777212716735E-2</v>
      </c>
      <c r="K22" s="136">
        <f>IF(ISERROR(INDEX([1]biowin!$J:$J,MATCH(#REF!,[1]biowin!$A:$A,0))),-1,INDEX([1]biowin!$J:$J,MATCH(#REF!,[1]biowin!$A:$A,0)))</f>
        <v>-1</v>
      </c>
    </row>
    <row r="23" spans="1:11">
      <c r="A23" s="142" t="s">
        <v>1206</v>
      </c>
      <c r="B23" s="145" t="s">
        <v>1207</v>
      </c>
      <c r="C23" s="144">
        <f>MAX(IF(ISERROR(INDEX([1]JDS4!$K$2:$K$1709,MATCH(A23,[1]JDS4!$D$2:$D$1709,0))),-1,INDEX([1]JDS4!$K$2:$K$1709,MATCH(A23,[1]JDS4!$D$2:$D$1709,0))),IF(ISERROR(INDEX([1]UFZ!$K$2:$K$1709,MATCH(A23,[1]UFZ!$H$2:$H$1709,0))),-1,INDEX([1]UFZ!$K$2:$K$1709,MATCH(A23,[1]UFZ!$H$2:$H$1709,0))),IF(ISERROR(INDEX([1]WATSON!$G$2:$G$1709,MATCH(A23,[1]WATSON!$B$2:$B$1709,0))),-1,INDEX([1]WATSON!$G$2:$G$1709,MATCH(A23,[1]WATSON!$B$2:$B$1709,0))*1000),IF(ISERROR(INDEX('[1]EF3.0emissions'!$F$2:$F$1709,MATCH(A23,'[1]EF3.0emissions'!$A$2:$A$1709,0))),-1,INDEX('[1]EF3.0emissions'!$F$2:$F$1709,MATCH(A23,'[1]EF3.0emissions'!$A$2:$A$1709))),IF(ISERROR(INDEX(#REF!,MATCH(A23,#REF!,0))),-1,INDEX(#REF!,MATCH(A23,#REF!,0))*1.5*1000),IF(ISERROR(INDEX(#REF!,MATCH(A23,#REF!,0))),-1,INDEX(#REF!,MATCH(A23,#REF!,0))*1.5))</f>
        <v>-1</v>
      </c>
      <c r="D23" s="135">
        <v>2.5418350288931892E-2</v>
      </c>
      <c r="E23" s="135">
        <v>1.3422170562049744E-2</v>
      </c>
      <c r="F23" s="135">
        <v>3.8844307087585558E-2</v>
      </c>
      <c r="G23" s="135">
        <v>0.96115569291241554</v>
      </c>
      <c r="H23" s="135">
        <v>1.4098968241480544E-2</v>
      </c>
      <c r="I23" s="135">
        <v>3.9519576007804258E-2</v>
      </c>
      <c r="J23" s="135">
        <v>0.96048042399219702</v>
      </c>
      <c r="K23" s="136">
        <f>IF(ISERROR(INDEX([1]biowin!$J:$J,MATCH(#REF!,[1]biowin!$A:$A,0))),-1,INDEX([1]biowin!$J:$J,MATCH(#REF!,[1]biowin!$A:$A,0)))</f>
        <v>-1</v>
      </c>
    </row>
    <row r="24" spans="1:11">
      <c r="A24" s="142" t="s">
        <v>1208</v>
      </c>
      <c r="B24" s="145" t="s">
        <v>1209</v>
      </c>
      <c r="C24" s="144">
        <f>MAX(IF(ISERROR(INDEX([1]JDS4!$K$2:$K$1709,MATCH(A24,[1]JDS4!$D$2:$D$1709,0))),-1,INDEX([1]JDS4!$K$2:$K$1709,MATCH(A24,[1]JDS4!$D$2:$D$1709,0))),IF(ISERROR(INDEX([1]UFZ!$K$2:$K$1709,MATCH(A24,[1]UFZ!$H$2:$H$1709,0))),-1,INDEX([1]UFZ!$K$2:$K$1709,MATCH(A24,[1]UFZ!$H$2:$H$1709,0))),IF(ISERROR(INDEX([1]WATSON!$G$2:$G$1709,MATCH(A24,[1]WATSON!$B$2:$B$1709,0))),-1,INDEX([1]WATSON!$G$2:$G$1709,MATCH(A24,[1]WATSON!$B$2:$B$1709,0))*1000),IF(ISERROR(INDEX('[1]EF3.0emissions'!$F$2:$F$1709,MATCH(A24,'[1]EF3.0emissions'!$A$2:$A$1709,0))),-1,INDEX('[1]EF3.0emissions'!$F$2:$F$1709,MATCH(A24,'[1]EF3.0emissions'!$A$2:$A$1709))),IF(ISERROR(INDEX(#REF!,MATCH(A24,#REF!,0))),-1,INDEX(#REF!,MATCH(A24,#REF!,0))*1.5*1000),IF(ISERROR(INDEX(#REF!,MATCH(A24,#REF!,0))),-1,INDEX(#REF!,MATCH(A24,#REF!,0))*1.5))</f>
        <v>-1</v>
      </c>
      <c r="H24" s="135"/>
      <c r="I24" s="135"/>
      <c r="J24" s="135"/>
      <c r="K24" s="136">
        <f>IF(ISERROR(INDEX([1]biowin!$J:$J,MATCH(#REF!,[1]biowin!$A:$A,0))),-1,INDEX([1]biowin!$J:$J,MATCH(#REF!,[1]biowin!$A:$A,0)))</f>
        <v>-1</v>
      </c>
    </row>
    <row r="25" spans="1:11">
      <c r="A25" s="142" t="s">
        <v>1210</v>
      </c>
      <c r="B25" s="145" t="s">
        <v>1211</v>
      </c>
      <c r="C25" s="144">
        <f>MAX(IF(ISERROR(INDEX([1]JDS4!$K$2:$K$1709,MATCH(A25,[1]JDS4!$D$2:$D$1709,0))),-1,INDEX([1]JDS4!$K$2:$K$1709,MATCH(A25,[1]JDS4!$D$2:$D$1709,0))),IF(ISERROR(INDEX([1]UFZ!$K$2:$K$1709,MATCH(A25,[1]UFZ!$H$2:$H$1709,0))),-1,INDEX([1]UFZ!$K$2:$K$1709,MATCH(A25,[1]UFZ!$H$2:$H$1709,0))),IF(ISERROR(INDEX([1]WATSON!$G$2:$G$1709,MATCH(A25,[1]WATSON!$B$2:$B$1709,0))),-1,INDEX([1]WATSON!$G$2:$G$1709,MATCH(A25,[1]WATSON!$B$2:$B$1709,0))*1000),IF(ISERROR(INDEX('[1]EF3.0emissions'!$F$2:$F$1709,MATCH(A25,'[1]EF3.0emissions'!$A$2:$A$1709,0))),-1,INDEX('[1]EF3.0emissions'!$F$2:$F$1709,MATCH(A25,'[1]EF3.0emissions'!$A$2:$A$1709))),IF(ISERROR(INDEX(#REF!,MATCH(A25,#REF!,0))),-1,INDEX(#REF!,MATCH(A25,#REF!,0))*1.5*1000),IF(ISERROR(INDEX(#REF!,MATCH(A25,#REF!,0))),-1,INDEX(#REF!,MATCH(A25,#REF!,0))*1.5))</f>
        <v>6000</v>
      </c>
      <c r="D25" s="135">
        <v>1.0214683636231136E-2</v>
      </c>
      <c r="E25" s="135">
        <v>3.3034447791781849E-4</v>
      </c>
      <c r="F25" s="135">
        <v>0.9302684480734138</v>
      </c>
      <c r="G25" s="135">
        <v>6.9731551926586061E-2</v>
      </c>
      <c r="H25" s="135">
        <v>9.1266827233402214E-4</v>
      </c>
      <c r="I25" s="135">
        <v>0.81676259890667002</v>
      </c>
      <c r="J25" s="135">
        <v>0.18323740109332953</v>
      </c>
      <c r="K25" s="136">
        <f>IF(ISERROR(INDEX([1]biowin!$J:$J,MATCH(#REF!,[1]biowin!$A:$A,0))),-1,INDEX([1]biowin!$J:$J,MATCH(#REF!,[1]biowin!$A:$A,0)))</f>
        <v>-1</v>
      </c>
    </row>
    <row r="26" spans="1:11">
      <c r="A26" s="142" t="s">
        <v>1212</v>
      </c>
      <c r="B26" s="145" t="s">
        <v>1213</v>
      </c>
      <c r="C26" s="144">
        <f>MAX(IF(ISERROR(INDEX([1]JDS4!$K$2:$K$1709,MATCH(A26,[1]JDS4!$D$2:$D$1709,0))),-1,INDEX([1]JDS4!$K$2:$K$1709,MATCH(A26,[1]JDS4!$D$2:$D$1709,0))),IF(ISERROR(INDEX([1]UFZ!$K$2:$K$1709,MATCH(A26,[1]UFZ!$H$2:$H$1709,0))),-1,INDEX([1]UFZ!$K$2:$K$1709,MATCH(A26,[1]UFZ!$H$2:$H$1709,0))),IF(ISERROR(INDEX([1]WATSON!$G$2:$G$1709,MATCH(A26,[1]WATSON!$B$2:$B$1709,0))),-1,INDEX([1]WATSON!$G$2:$G$1709,MATCH(A26,[1]WATSON!$B$2:$B$1709,0))*1000),IF(ISERROR(INDEX('[1]EF3.0emissions'!$F$2:$F$1709,MATCH(A26,'[1]EF3.0emissions'!$A$2:$A$1709,0))),-1,INDEX('[1]EF3.0emissions'!$F$2:$F$1709,MATCH(A26,'[1]EF3.0emissions'!$A$2:$A$1709))),IF(ISERROR(INDEX(#REF!,MATCH(A26,#REF!,0))),-1,INDEX(#REF!,MATCH(A26,#REF!,0))*1.5*1000),IF(ISERROR(INDEX(#REF!,MATCH(A26,#REF!,0))),-1,INDEX(#REF!,MATCH(A26,#REF!,0))*1.5))</f>
        <v>-1</v>
      </c>
      <c r="D26" s="135">
        <v>0.65446952045347251</v>
      </c>
      <c r="E26" s="135">
        <v>3.1825863623534856E-3</v>
      </c>
      <c r="F26" s="135">
        <v>0.99957550050388577</v>
      </c>
      <c r="G26" s="135">
        <v>4.2449949611421118E-4</v>
      </c>
      <c r="H26" s="135">
        <v>9.8196382121187413E-3</v>
      </c>
      <c r="I26" s="135">
        <v>0.99875794825488251</v>
      </c>
      <c r="J26" s="135">
        <v>1.2420517451174388E-3</v>
      </c>
      <c r="K26" s="136">
        <f>IF(ISERROR(INDEX([1]biowin!$J:$J,MATCH(#REF!,[1]biowin!$A:$A,0))),-1,INDEX([1]biowin!$J:$J,MATCH(#REF!,[1]biowin!$A:$A,0)))</f>
        <v>-1</v>
      </c>
    </row>
    <row r="27" spans="1:11">
      <c r="A27" s="142" t="s">
        <v>1214</v>
      </c>
      <c r="B27" s="145" t="s">
        <v>1215</v>
      </c>
      <c r="C27" s="144">
        <f>MAX(IF(ISERROR(INDEX([1]JDS4!$K$2:$K$1709,MATCH(A27,[1]JDS4!$D$2:$D$1709,0))),-1,INDEX([1]JDS4!$K$2:$K$1709,MATCH(A27,[1]JDS4!$D$2:$D$1709,0))),IF(ISERROR(INDEX([1]UFZ!$K$2:$K$1709,MATCH(A27,[1]UFZ!$H$2:$H$1709,0))),-1,INDEX([1]UFZ!$K$2:$K$1709,MATCH(A27,[1]UFZ!$H$2:$H$1709,0))),IF(ISERROR(INDEX([1]WATSON!$G$2:$G$1709,MATCH(A27,[1]WATSON!$B$2:$B$1709,0))),-1,INDEX([1]WATSON!$G$2:$G$1709,MATCH(A27,[1]WATSON!$B$2:$B$1709,0))*1000),IF(ISERROR(INDEX('[1]EF3.0emissions'!$F$2:$F$1709,MATCH(A27,'[1]EF3.0emissions'!$A$2:$A$1709,0))),-1,INDEX('[1]EF3.0emissions'!$F$2:$F$1709,MATCH(A27,'[1]EF3.0emissions'!$A$2:$A$1709))),IF(ISERROR(INDEX(#REF!,MATCH(A27,#REF!,0))),-1,INDEX(#REF!,MATCH(A27,#REF!,0))*1.5*1000),IF(ISERROR(INDEX(#REF!,MATCH(A27,#REF!,0))),-1,INDEX(#REF!,MATCH(A27,#REF!,0))*1.5))</f>
        <v>-1</v>
      </c>
      <c r="D27" s="135">
        <v>0.65741326646110188</v>
      </c>
      <c r="E27" s="135">
        <v>3.1579365891843719E-3</v>
      </c>
      <c r="F27" s="135">
        <v>0.9996388546109386</v>
      </c>
      <c r="G27" s="135">
        <v>3.6114538906133865E-4</v>
      </c>
      <c r="H27" s="135">
        <v>9.7466969666566514E-3</v>
      </c>
      <c r="I27" s="135">
        <v>0.99894244633067608</v>
      </c>
      <c r="J27" s="135">
        <v>1.057553669324044E-3</v>
      </c>
      <c r="K27" s="136">
        <f>IF(ISERROR(INDEX([1]biowin!$J:$J,MATCH(#REF!,[1]biowin!$A:$A,0))),-1,INDEX([1]biowin!$J:$J,MATCH(#REF!,[1]biowin!$A:$A,0)))</f>
        <v>-1</v>
      </c>
    </row>
    <row r="28" spans="1:11">
      <c r="A28" s="142" t="s">
        <v>1216</v>
      </c>
      <c r="B28" s="145" t="s">
        <v>1217</v>
      </c>
      <c r="C28" s="144">
        <f>MAX(IF(ISERROR(INDEX([1]JDS4!$K$2:$K$1709,MATCH(A28,[1]JDS4!$D$2:$D$1709,0))),-1,INDEX([1]JDS4!$K$2:$K$1709,MATCH(A28,[1]JDS4!$D$2:$D$1709,0))),IF(ISERROR(INDEX([1]UFZ!$K$2:$K$1709,MATCH(A28,[1]UFZ!$H$2:$H$1709,0))),-1,INDEX([1]UFZ!$K$2:$K$1709,MATCH(A28,[1]UFZ!$H$2:$H$1709,0))),IF(ISERROR(INDEX([1]WATSON!$G$2:$G$1709,MATCH(A28,[1]WATSON!$B$2:$B$1709,0))),-1,INDEX([1]WATSON!$G$2:$G$1709,MATCH(A28,[1]WATSON!$B$2:$B$1709,0))*1000),IF(ISERROR(INDEX('[1]EF3.0emissions'!$F$2:$F$1709,MATCH(A28,'[1]EF3.0emissions'!$A$2:$A$1709,0))),-1,INDEX('[1]EF3.0emissions'!$F$2:$F$1709,MATCH(A28,'[1]EF3.0emissions'!$A$2:$A$1709))),IF(ISERROR(INDEX(#REF!,MATCH(A28,#REF!,0))),-1,INDEX(#REF!,MATCH(A28,#REF!,0))*1.5*1000),IF(ISERROR(INDEX(#REF!,MATCH(A28,#REF!,0))),-1,INDEX(#REF!,MATCH(A28,#REF!,0))*1.5))</f>
        <v>-1</v>
      </c>
      <c r="H28" s="135"/>
      <c r="I28" s="135"/>
      <c r="J28" s="135"/>
      <c r="K28" s="136">
        <f>IF(ISERROR(INDEX([1]biowin!$J:$J,MATCH(#REF!,[1]biowin!$A:$A,0))),-1,INDEX([1]biowin!$J:$J,MATCH(#REF!,[1]biowin!$A:$A,0)))</f>
        <v>-1</v>
      </c>
    </row>
    <row r="29" spans="1:11">
      <c r="A29" s="142" t="s">
        <v>1218</v>
      </c>
      <c r="B29" s="145" t="s">
        <v>1219</v>
      </c>
      <c r="C29" s="144">
        <f>MAX(IF(ISERROR(INDEX([1]JDS4!$K$2:$K$1709,MATCH(A29,[1]JDS4!$D$2:$D$1709,0))),-1,INDEX([1]JDS4!$K$2:$K$1709,MATCH(A29,[1]JDS4!$D$2:$D$1709,0))),IF(ISERROR(INDEX([1]UFZ!$K$2:$K$1709,MATCH(A29,[1]UFZ!$H$2:$H$1709,0))),-1,INDEX([1]UFZ!$K$2:$K$1709,MATCH(A29,[1]UFZ!$H$2:$H$1709,0))),IF(ISERROR(INDEX([1]WATSON!$G$2:$G$1709,MATCH(A29,[1]WATSON!$B$2:$B$1709,0))),-1,INDEX([1]WATSON!$G$2:$G$1709,MATCH(A29,[1]WATSON!$B$2:$B$1709,0))*1000),IF(ISERROR(INDEX('[1]EF3.0emissions'!$F$2:$F$1709,MATCH(A29,'[1]EF3.0emissions'!$A$2:$A$1709,0))),-1,INDEX('[1]EF3.0emissions'!$F$2:$F$1709,MATCH(A29,'[1]EF3.0emissions'!$A$2:$A$1709))),IF(ISERROR(INDEX(#REF!,MATCH(A29,#REF!,0))),-1,INDEX(#REF!,MATCH(A29,#REF!,0))*1.5*1000),IF(ISERROR(INDEX(#REF!,MATCH(A29,#REF!,0))),-1,INDEX(#REF!,MATCH(A29,#REF!,0))*1.5))</f>
        <v>20</v>
      </c>
      <c r="D29" s="135">
        <v>4.3832492967394885E-3</v>
      </c>
      <c r="E29" s="135">
        <v>2.3174098311086865E-3</v>
      </c>
      <c r="F29" s="135">
        <v>6.8570426027076544E-3</v>
      </c>
      <c r="G29" s="135">
        <v>0.99314295739729219</v>
      </c>
      <c r="H29" s="135">
        <v>2.4359627900735841E-3</v>
      </c>
      <c r="I29" s="135">
        <v>6.9125048813239182E-3</v>
      </c>
      <c r="J29" s="135">
        <v>0.99308749511867644</v>
      </c>
      <c r="K29" s="136">
        <f>IF(ISERROR(INDEX([1]biowin!$J:$J,MATCH(#REF!,[1]biowin!$A:$A,0))),-1,INDEX([1]biowin!$J:$J,MATCH(#REF!,[1]biowin!$A:$A,0)))</f>
        <v>-1</v>
      </c>
    </row>
    <row r="30" spans="1:11">
      <c r="A30" s="142" t="s">
        <v>1220</v>
      </c>
      <c r="B30" s="145" t="s">
        <v>1221</v>
      </c>
      <c r="C30" s="144">
        <f>MAX(IF(ISERROR(INDEX([1]JDS4!$K$2:$K$1709,MATCH(A30,[1]JDS4!$D$2:$D$1709,0))),-1,INDEX([1]JDS4!$K$2:$K$1709,MATCH(A30,[1]JDS4!$D$2:$D$1709,0))),IF(ISERROR(INDEX([1]UFZ!$K$2:$K$1709,MATCH(A30,[1]UFZ!$H$2:$H$1709,0))),-1,INDEX([1]UFZ!$K$2:$K$1709,MATCH(A30,[1]UFZ!$H$2:$H$1709,0))),IF(ISERROR(INDEX([1]WATSON!$G$2:$G$1709,MATCH(A30,[1]WATSON!$B$2:$B$1709,0))),-1,INDEX([1]WATSON!$G$2:$G$1709,MATCH(A30,[1]WATSON!$B$2:$B$1709,0))*1000),IF(ISERROR(INDEX('[1]EF3.0emissions'!$F$2:$F$1709,MATCH(A30,'[1]EF3.0emissions'!$A$2:$A$1709,0))),-1,INDEX('[1]EF3.0emissions'!$F$2:$F$1709,MATCH(A30,'[1]EF3.0emissions'!$A$2:$A$1709))),IF(ISERROR(INDEX(#REF!,MATCH(A30,#REF!,0))),-1,INDEX(#REF!,MATCH(A30,#REF!,0))*1.5*1000),IF(ISERROR(INDEX(#REF!,MATCH(A30,#REF!,0))),-1,INDEX(#REF!,MATCH(A30,#REF!,0))*1.5))</f>
        <v>0</v>
      </c>
      <c r="D30" s="135">
        <v>0.1968215854816984</v>
      </c>
      <c r="E30" s="135">
        <v>0.10254567811090146</v>
      </c>
      <c r="F30" s="135">
        <v>0.29957098412084532</v>
      </c>
      <c r="G30" s="135">
        <v>0.7004290158791513</v>
      </c>
      <c r="H30" s="135">
        <v>0.10705785605016788</v>
      </c>
      <c r="I30" s="135">
        <v>0.30400041620559953</v>
      </c>
      <c r="J30" s="135">
        <v>0.69599958379439797</v>
      </c>
      <c r="K30" s="136">
        <f>IF(ISERROR(INDEX([1]biowin!$J:$J,MATCH(#REF!,[1]biowin!$A:$A,0))),-1,INDEX([1]biowin!$J:$J,MATCH(#REF!,[1]biowin!$A:$A,0)))</f>
        <v>-1</v>
      </c>
    </row>
    <row r="31" spans="1:11">
      <c r="A31" s="142" t="s">
        <v>1222</v>
      </c>
      <c r="B31" s="145" t="s">
        <v>1223</v>
      </c>
      <c r="C31" s="144">
        <f>MAX(IF(ISERROR(INDEX([1]JDS4!$K$2:$K$1709,MATCH(A31,[1]JDS4!$D$2:$D$1709,0))),-1,INDEX([1]JDS4!$K$2:$K$1709,MATCH(A31,[1]JDS4!$D$2:$D$1709,0))),IF(ISERROR(INDEX([1]UFZ!$K$2:$K$1709,MATCH(A31,[1]UFZ!$H$2:$H$1709,0))),-1,INDEX([1]UFZ!$K$2:$K$1709,MATCH(A31,[1]UFZ!$H$2:$H$1709,0))),IF(ISERROR(INDEX([1]WATSON!$G$2:$G$1709,MATCH(A31,[1]WATSON!$B$2:$B$1709,0))),-1,INDEX([1]WATSON!$G$2:$G$1709,MATCH(A31,[1]WATSON!$B$2:$B$1709,0))*1000),IF(ISERROR(INDEX('[1]EF3.0emissions'!$F$2:$F$1709,MATCH(A31,'[1]EF3.0emissions'!$A$2:$A$1709,0))),-1,INDEX('[1]EF3.0emissions'!$F$2:$F$1709,MATCH(A31,'[1]EF3.0emissions'!$A$2:$A$1709))),IF(ISERROR(INDEX(#REF!,MATCH(A31,#REF!,0))),-1,INDEX(#REF!,MATCH(A31,#REF!,0))*1.5*1000),IF(ISERROR(INDEX(#REF!,MATCH(A31,#REF!,0))),-1,INDEX(#REF!,MATCH(A31,#REF!,0))*1.5))</f>
        <v>-1</v>
      </c>
      <c r="H31" s="135"/>
      <c r="I31" s="135"/>
      <c r="J31" s="135"/>
      <c r="K31" s="136">
        <f>IF(ISERROR(INDEX([1]biowin!$J:$J,MATCH(#REF!,[1]biowin!$A:$A,0))),-1,INDEX([1]biowin!$J:$J,MATCH(#REF!,[1]biowin!$A:$A,0)))</f>
        <v>-1</v>
      </c>
    </row>
    <row r="32" spans="1:11">
      <c r="A32" s="142" t="s">
        <v>1224</v>
      </c>
      <c r="B32" s="145" t="s">
        <v>1225</v>
      </c>
      <c r="C32" s="144">
        <f>MAX(IF(ISERROR(INDEX([1]JDS4!$K$2:$K$1709,MATCH(A32,[1]JDS4!$D$2:$D$1709,0))),-1,INDEX([1]JDS4!$K$2:$K$1709,MATCH(A32,[1]JDS4!$D$2:$D$1709,0))),IF(ISERROR(INDEX([1]UFZ!$K$2:$K$1709,MATCH(A32,[1]UFZ!$H$2:$H$1709,0))),-1,INDEX([1]UFZ!$K$2:$K$1709,MATCH(A32,[1]UFZ!$H$2:$H$1709,0))),IF(ISERROR(INDEX([1]WATSON!$G$2:$G$1709,MATCH(A32,[1]WATSON!$B$2:$B$1709,0))),-1,INDEX([1]WATSON!$G$2:$G$1709,MATCH(A32,[1]WATSON!$B$2:$B$1709,0))*1000),IF(ISERROR(INDEX('[1]EF3.0emissions'!$F$2:$F$1709,MATCH(A32,'[1]EF3.0emissions'!$A$2:$A$1709,0))),-1,INDEX('[1]EF3.0emissions'!$F$2:$F$1709,MATCH(A32,'[1]EF3.0emissions'!$A$2:$A$1709))),IF(ISERROR(INDEX(#REF!,MATCH(A32,#REF!,0))),-1,INDEX(#REF!,MATCH(A32,#REF!,0))*1.5*1000),IF(ISERROR(INDEX(#REF!,MATCH(A32,#REF!,0))),-1,INDEX(#REF!,MATCH(A32,#REF!,0))*1.5))</f>
        <v>0</v>
      </c>
      <c r="D32" s="135">
        <v>4.303841787832499E-3</v>
      </c>
      <c r="E32" s="135">
        <v>2.2756631440752429E-3</v>
      </c>
      <c r="F32" s="135">
        <v>6.587274886056876E-3</v>
      </c>
      <c r="G32" s="135">
        <v>0.99341272511394241</v>
      </c>
      <c r="H32" s="135">
        <v>2.3919420424094394E-3</v>
      </c>
      <c r="I32" s="135">
        <v>6.7004185773786428E-3</v>
      </c>
      <c r="J32" s="135">
        <v>0.99329958142262142</v>
      </c>
      <c r="K32" s="136">
        <f>IF(ISERROR(INDEX([1]biowin!$J:$J,MATCH(#REF!,[1]biowin!$A:$A,0))),-1,INDEX([1]biowin!$J:$J,MATCH(#REF!,[1]biowin!$A:$A,0)))</f>
        <v>-1</v>
      </c>
    </row>
    <row r="33" spans="1:11">
      <c r="A33" s="142" t="s">
        <v>1226</v>
      </c>
      <c r="B33" s="145" t="s">
        <v>1227</v>
      </c>
      <c r="C33" s="144">
        <f>MAX(IF(ISERROR(INDEX([1]JDS4!$K$2:$K$1709,MATCH(A33,[1]JDS4!$D$2:$D$1709,0))),-1,INDEX([1]JDS4!$K$2:$K$1709,MATCH(A33,[1]JDS4!$D$2:$D$1709,0))),IF(ISERROR(INDEX([1]UFZ!$K$2:$K$1709,MATCH(A33,[1]UFZ!$H$2:$H$1709,0))),-1,INDEX([1]UFZ!$K$2:$K$1709,MATCH(A33,[1]UFZ!$H$2:$H$1709,0))),IF(ISERROR(INDEX([1]WATSON!$G$2:$G$1709,MATCH(A33,[1]WATSON!$B$2:$B$1709,0))),-1,INDEX([1]WATSON!$G$2:$G$1709,MATCH(A33,[1]WATSON!$B$2:$B$1709,0))*1000),IF(ISERROR(INDEX('[1]EF3.0emissions'!$F$2:$F$1709,MATCH(A33,'[1]EF3.0emissions'!$A$2:$A$1709,0))),-1,INDEX('[1]EF3.0emissions'!$F$2:$F$1709,MATCH(A33,'[1]EF3.0emissions'!$A$2:$A$1709))),IF(ISERROR(INDEX(#REF!,MATCH(A33,#REF!,0))),-1,INDEX(#REF!,MATCH(A33,#REF!,0))*1.5*1000),IF(ISERROR(INDEX(#REF!,MATCH(A33,#REF!,0))),-1,INDEX(#REF!,MATCH(A33,#REF!,0))*1.5))</f>
        <v>-1</v>
      </c>
      <c r="D33" s="135">
        <v>4.5779273665861615E-3</v>
      </c>
      <c r="E33" s="135">
        <v>2.4192177169506043E-3</v>
      </c>
      <c r="F33" s="135">
        <v>7.8301708195390712E-3</v>
      </c>
      <c r="G33" s="135">
        <v>0.99216982918046026</v>
      </c>
      <c r="H33" s="135">
        <v>2.5436614943793812E-3</v>
      </c>
      <c r="I33" s="135">
        <v>7.6188030315429188E-3</v>
      </c>
      <c r="J33" s="135">
        <v>0.99238119696845661</v>
      </c>
      <c r="K33" s="136">
        <f>IF(ISERROR(INDEX([1]biowin!$J:$J,MATCH(#REF!,[1]biowin!$A:$A,0))),-1,INDEX([1]biowin!$J:$J,MATCH(#REF!,[1]biowin!$A:$A,0)))</f>
        <v>-1</v>
      </c>
    </row>
    <row r="34" spans="1:11">
      <c r="A34" s="142" t="s">
        <v>1228</v>
      </c>
      <c r="B34" s="145" t="s">
        <v>1229</v>
      </c>
      <c r="C34" s="144">
        <f>MAX(IF(ISERROR(INDEX([1]JDS4!$K$2:$K$1709,MATCH(A34,[1]JDS4!$D$2:$D$1709,0))),-1,INDEX([1]JDS4!$K$2:$K$1709,MATCH(A34,[1]JDS4!$D$2:$D$1709,0))),IF(ISERROR(INDEX([1]UFZ!$K$2:$K$1709,MATCH(A34,[1]UFZ!$H$2:$H$1709,0))),-1,INDEX([1]UFZ!$K$2:$K$1709,MATCH(A34,[1]UFZ!$H$2:$H$1709,0))),IF(ISERROR(INDEX([1]WATSON!$G$2:$G$1709,MATCH(A34,[1]WATSON!$B$2:$B$1709,0))),-1,INDEX([1]WATSON!$G$2:$G$1709,MATCH(A34,[1]WATSON!$B$2:$B$1709,0))*1000),IF(ISERROR(INDEX('[1]EF3.0emissions'!$F$2:$F$1709,MATCH(A34,'[1]EF3.0emissions'!$A$2:$A$1709,0))),-1,INDEX('[1]EF3.0emissions'!$F$2:$F$1709,MATCH(A34,'[1]EF3.0emissions'!$A$2:$A$1709))),IF(ISERROR(INDEX(#REF!,MATCH(A34,#REF!,0))),-1,INDEX(#REF!,MATCH(A34,#REF!,0))*1.5*1000),IF(ISERROR(INDEX(#REF!,MATCH(A34,#REF!,0))),-1,INDEX(#REF!,MATCH(A34,#REF!,0))*1.5))</f>
        <v>-1</v>
      </c>
      <c r="D34" s="135">
        <v>8.4836003713080772E-3</v>
      </c>
      <c r="E34" s="135">
        <v>4.4845687666721238E-3</v>
      </c>
      <c r="F34" s="135">
        <v>1.2971651889222689E-2</v>
      </c>
      <c r="G34" s="135">
        <v>0.98702834811077811</v>
      </c>
      <c r="H34" s="135">
        <v>4.7131201688473089E-3</v>
      </c>
      <c r="I34" s="135">
        <v>1.319879780277362E-2</v>
      </c>
      <c r="J34" s="135">
        <v>0.98680120219722689</v>
      </c>
      <c r="K34" s="136">
        <f>IF(ISERROR(INDEX([1]biowin!$J:$J,MATCH(#REF!,[1]biowin!$A:$A,0))),-1,INDEX([1]biowin!$J:$J,MATCH(#REF!,[1]biowin!$A:$A,0)))</f>
        <v>-1</v>
      </c>
    </row>
    <row r="35" spans="1:11">
      <c r="A35" s="142" t="s">
        <v>1230</v>
      </c>
      <c r="B35" s="145" t="s">
        <v>1231</v>
      </c>
      <c r="C35" s="144">
        <f>MAX(IF(ISERROR(INDEX([1]JDS4!$K$2:$K$1709,MATCH(A35,[1]JDS4!$D$2:$D$1709,0))),-1,INDEX([1]JDS4!$K$2:$K$1709,MATCH(A35,[1]JDS4!$D$2:$D$1709,0))),IF(ISERROR(INDEX([1]UFZ!$K$2:$K$1709,MATCH(A35,[1]UFZ!$H$2:$H$1709,0))),-1,INDEX([1]UFZ!$K$2:$K$1709,MATCH(A35,[1]UFZ!$H$2:$H$1709,0))),IF(ISERROR(INDEX([1]WATSON!$G$2:$G$1709,MATCH(A35,[1]WATSON!$B$2:$B$1709,0))),-1,INDEX([1]WATSON!$G$2:$G$1709,MATCH(A35,[1]WATSON!$B$2:$B$1709,0))*1000),IF(ISERROR(INDEX('[1]EF3.0emissions'!$F$2:$F$1709,MATCH(A35,'[1]EF3.0emissions'!$A$2:$A$1709,0))),-1,INDEX('[1]EF3.0emissions'!$F$2:$F$1709,MATCH(A35,'[1]EF3.0emissions'!$A$2:$A$1709))),IF(ISERROR(INDEX(#REF!,MATCH(A35,#REF!,0))),-1,INDEX(#REF!,MATCH(A35,#REF!,0))*1.5*1000),IF(ISERROR(INDEX(#REF!,MATCH(A35,#REF!,0))),-1,INDEX(#REF!,MATCH(A35,#REF!,0))*1.5))</f>
        <v>-1</v>
      </c>
      <c r="D35" s="135">
        <v>5.2954323687402598E-3</v>
      </c>
      <c r="E35" s="135">
        <v>2.799804744931396E-3</v>
      </c>
      <c r="F35" s="135">
        <v>8.0987373560604207E-3</v>
      </c>
      <c r="G35" s="135">
        <v>0.99190126264393974</v>
      </c>
      <c r="H35" s="135">
        <v>2.9427737428593739E-3</v>
      </c>
      <c r="I35" s="135">
        <v>8.2402939431878482E-3</v>
      </c>
      <c r="J35" s="135">
        <v>0.99175970605681274</v>
      </c>
      <c r="K35" s="136">
        <f>IF(ISERROR(INDEX([1]biowin!$J:$J,MATCH(#REF!,[1]biowin!$A:$A,0))),-1,INDEX([1]biowin!$J:$J,MATCH(#REF!,[1]biowin!$A:$A,0)))</f>
        <v>-1</v>
      </c>
    </row>
    <row r="36" spans="1:11">
      <c r="A36" s="142" t="s">
        <v>1232</v>
      </c>
      <c r="B36" s="145" t="s">
        <v>1233</v>
      </c>
      <c r="C36" s="144">
        <f>MAX(IF(ISERROR(INDEX([1]JDS4!$K$2:$K$1709,MATCH(A36,[1]JDS4!$D$2:$D$1709,0))),-1,INDEX([1]JDS4!$K$2:$K$1709,MATCH(A36,[1]JDS4!$D$2:$D$1709,0))),IF(ISERROR(INDEX([1]UFZ!$K$2:$K$1709,MATCH(A36,[1]UFZ!$H$2:$H$1709,0))),-1,INDEX([1]UFZ!$K$2:$K$1709,MATCH(A36,[1]UFZ!$H$2:$H$1709,0))),IF(ISERROR(INDEX([1]WATSON!$G$2:$G$1709,MATCH(A36,[1]WATSON!$B$2:$B$1709,0))),-1,INDEX([1]WATSON!$G$2:$G$1709,MATCH(A36,[1]WATSON!$B$2:$B$1709,0))*1000),IF(ISERROR(INDEX('[1]EF3.0emissions'!$F$2:$F$1709,MATCH(A36,'[1]EF3.0emissions'!$A$2:$A$1709,0))),-1,INDEX('[1]EF3.0emissions'!$F$2:$F$1709,MATCH(A36,'[1]EF3.0emissions'!$A$2:$A$1709))),IF(ISERROR(INDEX(#REF!,MATCH(A36,#REF!,0))),-1,INDEX(#REF!,MATCH(A36,#REF!,0))*1.5*1000),IF(ISERROR(INDEX(#REF!,MATCH(A36,#REF!,0))),-1,INDEX(#REF!,MATCH(A36,#REF!,0))*1.5))</f>
        <v>-1</v>
      </c>
      <c r="D36" s="135">
        <v>1.4105577157128475E-2</v>
      </c>
      <c r="E36" s="135">
        <v>7.4504591880062481E-3</v>
      </c>
      <c r="F36" s="135">
        <v>2.2230484328201853E-2</v>
      </c>
      <c r="G36" s="135">
        <v>0.97776951567179349</v>
      </c>
      <c r="H36" s="135">
        <v>7.8309905083070765E-3</v>
      </c>
      <c r="I36" s="135">
        <v>2.2339004165410417E-2</v>
      </c>
      <c r="J36" s="135">
        <v>0.97766099583459076</v>
      </c>
      <c r="K36" s="136">
        <f>IF(ISERROR(INDEX([1]biowin!$J:$J,MATCH(#REF!,[1]biowin!$A:$A,0))),-1,INDEX([1]biowin!$J:$J,MATCH(#REF!,[1]biowin!$A:$A,0)))</f>
        <v>-1</v>
      </c>
    </row>
    <row r="37" spans="1:11">
      <c r="A37" s="142" t="s">
        <v>1234</v>
      </c>
      <c r="B37" s="145" t="s">
        <v>1235</v>
      </c>
      <c r="C37" s="144">
        <f>MAX(IF(ISERROR(INDEX([1]JDS4!$K$2:$K$1709,MATCH(A37,[1]JDS4!$D$2:$D$1709,0))),-1,INDEX([1]JDS4!$K$2:$K$1709,MATCH(A37,[1]JDS4!$D$2:$D$1709,0))),IF(ISERROR(INDEX([1]UFZ!$K$2:$K$1709,MATCH(A37,[1]UFZ!$H$2:$H$1709,0))),-1,INDEX([1]UFZ!$K$2:$K$1709,MATCH(A37,[1]UFZ!$H$2:$H$1709,0))),IF(ISERROR(INDEX([1]WATSON!$G$2:$G$1709,MATCH(A37,[1]WATSON!$B$2:$B$1709,0))),-1,INDEX([1]WATSON!$G$2:$G$1709,MATCH(A37,[1]WATSON!$B$2:$B$1709,0))*1000),IF(ISERROR(INDEX('[1]EF3.0emissions'!$F$2:$F$1709,MATCH(A37,'[1]EF3.0emissions'!$A$2:$A$1709,0))),-1,INDEX('[1]EF3.0emissions'!$F$2:$F$1709,MATCH(A37,'[1]EF3.0emissions'!$A$2:$A$1709))),IF(ISERROR(INDEX(#REF!,MATCH(A37,#REF!,0))),-1,INDEX(#REF!,MATCH(A37,#REF!,0))*1.5*1000),IF(ISERROR(INDEX(#REF!,MATCH(A37,#REF!,0))),-1,INDEX(#REF!,MATCH(A37,#REF!,0))*1.5))</f>
        <v>-1</v>
      </c>
      <c r="D37" s="135">
        <v>5.8153660123843806E-2</v>
      </c>
      <c r="E37" s="135">
        <v>3.064062983943416E-2</v>
      </c>
      <c r="F37" s="135">
        <v>8.8832100978868497E-2</v>
      </c>
      <c r="G37" s="135">
        <v>0.91116789902113349</v>
      </c>
      <c r="H37" s="135">
        <v>3.2152688589965464E-2</v>
      </c>
      <c r="I37" s="135">
        <v>9.0328877452485967E-2</v>
      </c>
      <c r="J37" s="135">
        <v>0.9096711225475117</v>
      </c>
      <c r="K37" s="136">
        <f>IF(ISERROR(INDEX([1]biowin!$J:$J,MATCH(#REF!,[1]biowin!$A:$A,0))),-1,INDEX([1]biowin!$J:$J,MATCH(#REF!,[1]biowin!$A:$A,0)))</f>
        <v>-1</v>
      </c>
    </row>
    <row r="38" spans="1:11">
      <c r="A38" s="142" t="s">
        <v>1236</v>
      </c>
      <c r="B38" s="145" t="s">
        <v>1237</v>
      </c>
      <c r="C38" s="144">
        <f>MAX(IF(ISERROR(INDEX([1]JDS4!$K$2:$K$1709,MATCH(A38,[1]JDS4!$D$2:$D$1709,0))),-1,INDEX([1]JDS4!$K$2:$K$1709,MATCH(A38,[1]JDS4!$D$2:$D$1709,0))),IF(ISERROR(INDEX([1]UFZ!$K$2:$K$1709,MATCH(A38,[1]UFZ!$H$2:$H$1709,0))),-1,INDEX([1]UFZ!$K$2:$K$1709,MATCH(A38,[1]UFZ!$H$2:$H$1709,0))),IF(ISERROR(INDEX([1]WATSON!$G$2:$G$1709,MATCH(A38,[1]WATSON!$B$2:$B$1709,0))),-1,INDEX([1]WATSON!$G$2:$G$1709,MATCH(A38,[1]WATSON!$B$2:$B$1709,0))*1000),IF(ISERROR(INDEX('[1]EF3.0emissions'!$F$2:$F$1709,MATCH(A38,'[1]EF3.0emissions'!$A$2:$A$1709,0))),-1,INDEX('[1]EF3.0emissions'!$F$2:$F$1709,MATCH(A38,'[1]EF3.0emissions'!$A$2:$A$1709))),IF(ISERROR(INDEX(#REF!,MATCH(A38,#REF!,0))),-1,INDEX(#REF!,MATCH(A38,#REF!,0))*1.5*1000),IF(ISERROR(INDEX(#REF!,MATCH(A38,#REF!,0))),-1,INDEX(#REF!,MATCH(A38,#REF!,0))*1.5))</f>
        <v>-1</v>
      </c>
      <c r="D38" s="135">
        <v>6.5628356243594439E-3</v>
      </c>
      <c r="E38" s="135">
        <v>3.4679063417730042E-3</v>
      </c>
      <c r="F38" s="135">
        <v>1.0782327404470842E-2</v>
      </c>
      <c r="G38" s="135">
        <v>0.98921767259553062</v>
      </c>
      <c r="H38" s="135">
        <v>3.6459608909163569E-3</v>
      </c>
      <c r="I38" s="135">
        <v>1.0657354723473293E-2</v>
      </c>
      <c r="J38" s="135">
        <v>0.98934264527652704</v>
      </c>
      <c r="K38" s="136">
        <f>IF(ISERROR(INDEX([1]biowin!$J:$J,MATCH(#REF!,[1]biowin!$A:$A,0))),-1,INDEX([1]biowin!$J:$J,MATCH(#REF!,[1]biowin!$A:$A,0)))</f>
        <v>-1</v>
      </c>
    </row>
    <row r="39" spans="1:11">
      <c r="A39" s="142" t="s">
        <v>1238</v>
      </c>
      <c r="B39" s="145" t="s">
        <v>1239</v>
      </c>
      <c r="C39" s="144">
        <f>MAX(IF(ISERROR(INDEX([1]JDS4!$K$2:$K$1709,MATCH(A39,[1]JDS4!$D$2:$D$1709,0))),-1,INDEX([1]JDS4!$K$2:$K$1709,MATCH(A39,[1]JDS4!$D$2:$D$1709,0))),IF(ISERROR(INDEX([1]UFZ!$K$2:$K$1709,MATCH(A39,[1]UFZ!$H$2:$H$1709,0))),-1,INDEX([1]UFZ!$K$2:$K$1709,MATCH(A39,[1]UFZ!$H$2:$H$1709,0))),IF(ISERROR(INDEX([1]WATSON!$G$2:$G$1709,MATCH(A39,[1]WATSON!$B$2:$B$1709,0))),-1,INDEX([1]WATSON!$G$2:$G$1709,MATCH(A39,[1]WATSON!$B$2:$B$1709,0))*1000),IF(ISERROR(INDEX('[1]EF3.0emissions'!$F$2:$F$1709,MATCH(A39,'[1]EF3.0emissions'!$A$2:$A$1709,0))),-1,INDEX('[1]EF3.0emissions'!$F$2:$F$1709,MATCH(A39,'[1]EF3.0emissions'!$A$2:$A$1709))),IF(ISERROR(INDEX(#REF!,MATCH(A39,#REF!,0))),-1,INDEX(#REF!,MATCH(A39,#REF!,0))*1.5*1000),IF(ISERROR(INDEX(#REF!,MATCH(A39,#REF!,0))),-1,INDEX(#REF!,MATCH(A39,#REF!,0))*1.5))</f>
        <v>-1</v>
      </c>
      <c r="D39" s="135">
        <v>0.13003700255736322</v>
      </c>
      <c r="E39" s="135">
        <v>6.815068266088764E-2</v>
      </c>
      <c r="F39" s="135">
        <v>0.19823809189811484</v>
      </c>
      <c r="G39" s="135">
        <v>0.8017619081018843</v>
      </c>
      <c r="H39" s="135">
        <v>7.1334581679881104E-2</v>
      </c>
      <c r="I39" s="135">
        <v>0.20140156664129544</v>
      </c>
      <c r="J39" s="135">
        <v>0.79859843335870462</v>
      </c>
      <c r="K39" s="136">
        <f>IF(ISERROR(INDEX([1]biowin!$J:$J,MATCH(#REF!,[1]biowin!$A:$A,0))),-1,INDEX([1]biowin!$J:$J,MATCH(#REF!,[1]biowin!$A:$A,0)))</f>
        <v>-1</v>
      </c>
    </row>
    <row r="40" spans="1:11">
      <c r="A40" s="142" t="s">
        <v>1240</v>
      </c>
      <c r="B40" s="145" t="s">
        <v>1241</v>
      </c>
      <c r="C40" s="144">
        <f>MAX(IF(ISERROR(INDEX([1]JDS4!$K$2:$K$1709,MATCH(A40,[1]JDS4!$D$2:$D$1709,0))),-1,INDEX([1]JDS4!$K$2:$K$1709,MATCH(A40,[1]JDS4!$D$2:$D$1709,0))),IF(ISERROR(INDEX([1]UFZ!$K$2:$K$1709,MATCH(A40,[1]UFZ!$H$2:$H$1709,0))),-1,INDEX([1]UFZ!$K$2:$K$1709,MATCH(A40,[1]UFZ!$H$2:$H$1709,0))),IF(ISERROR(INDEX([1]WATSON!$G$2:$G$1709,MATCH(A40,[1]WATSON!$B$2:$B$1709,0))),-1,INDEX([1]WATSON!$G$2:$G$1709,MATCH(A40,[1]WATSON!$B$2:$B$1709,0))*1000),IF(ISERROR(INDEX('[1]EF3.0emissions'!$F$2:$F$1709,MATCH(A40,'[1]EF3.0emissions'!$A$2:$A$1709,0))),-1,INDEX('[1]EF3.0emissions'!$F$2:$F$1709,MATCH(A40,'[1]EF3.0emissions'!$A$2:$A$1709))),IF(ISERROR(INDEX(#REF!,MATCH(A40,#REF!,0))),-1,INDEX(#REF!,MATCH(A40,#REF!,0))*1.5*1000),IF(ISERROR(INDEX(#REF!,MATCH(A40,#REF!,0))),-1,INDEX(#REF!,MATCH(A40,#REF!,0))*1.5))</f>
        <v>0</v>
      </c>
      <c r="D40" s="135">
        <v>3.0372254025602661E-3</v>
      </c>
      <c r="E40" s="135">
        <v>1.6060252732235092E-3</v>
      </c>
      <c r="F40" s="135">
        <v>4.6864920276378733E-3</v>
      </c>
      <c r="G40" s="135">
        <v>0.99531350797236251</v>
      </c>
      <c r="H40" s="135">
        <v>1.688175526691338E-3</v>
      </c>
      <c r="I40" s="135">
        <v>4.751195604450132E-3</v>
      </c>
      <c r="J40" s="135">
        <v>0.99524880439554941</v>
      </c>
      <c r="K40" s="136">
        <f>IF(ISERROR(INDEX([1]biowin!$J:$J,MATCH(#REF!,[1]biowin!$A:$A,0))),-1,INDEX([1]biowin!$J:$J,MATCH(#REF!,[1]biowin!$A:$A,0)))</f>
        <v>-1</v>
      </c>
    </row>
    <row r="41" spans="1:11">
      <c r="A41" s="142" t="s">
        <v>1242</v>
      </c>
      <c r="B41" s="145" t="s">
        <v>1243</v>
      </c>
      <c r="C41" s="144">
        <f>MAX(IF(ISERROR(INDEX([1]JDS4!$K$2:$K$1709,MATCH(A41,[1]JDS4!$D$2:$D$1709,0))),-1,INDEX([1]JDS4!$K$2:$K$1709,MATCH(A41,[1]JDS4!$D$2:$D$1709,0))),IF(ISERROR(INDEX([1]UFZ!$K$2:$K$1709,MATCH(A41,[1]UFZ!$H$2:$H$1709,0))),-1,INDEX([1]UFZ!$K$2:$K$1709,MATCH(A41,[1]UFZ!$H$2:$H$1709,0))),IF(ISERROR(INDEX([1]WATSON!$G$2:$G$1709,MATCH(A41,[1]WATSON!$B$2:$B$1709,0))),-1,INDEX([1]WATSON!$G$2:$G$1709,MATCH(A41,[1]WATSON!$B$2:$B$1709,0))*1000),IF(ISERROR(INDEX('[1]EF3.0emissions'!$F$2:$F$1709,MATCH(A41,'[1]EF3.0emissions'!$A$2:$A$1709,0))),-1,INDEX('[1]EF3.0emissions'!$F$2:$F$1709,MATCH(A41,'[1]EF3.0emissions'!$A$2:$A$1709))),IF(ISERROR(INDEX(#REF!,MATCH(A41,#REF!,0))),-1,INDEX(#REF!,MATCH(A41,#REF!,0))*1.5*1000),IF(ISERROR(INDEX(#REF!,MATCH(A41,#REF!,0))),-1,INDEX(#REF!,MATCH(A41,#REF!,0))*1.5))</f>
        <v>-1</v>
      </c>
      <c r="D41" s="135">
        <v>6.861328251182755E-2</v>
      </c>
      <c r="E41" s="135">
        <v>3.6125154911878385E-2</v>
      </c>
      <c r="F41" s="135">
        <v>0.10478861432815992</v>
      </c>
      <c r="G41" s="135">
        <v>0.89521138567184244</v>
      </c>
      <c r="H41" s="135">
        <v>3.7894986373584932E-2</v>
      </c>
      <c r="I41" s="135">
        <v>0.10653815878469615</v>
      </c>
      <c r="J41" s="135">
        <v>0.89346184121530603</v>
      </c>
      <c r="K41" s="136">
        <f>IF(ISERROR(INDEX([1]biowin!$J:$J,MATCH(#REF!,[1]biowin!$A:$A,0))),-1,INDEX([1]biowin!$J:$J,MATCH(#REF!,[1]biowin!$A:$A,0)))</f>
        <v>-1</v>
      </c>
    </row>
    <row r="42" spans="1:11">
      <c r="A42" s="142" t="s">
        <v>1244</v>
      </c>
      <c r="B42" s="145" t="s">
        <v>1245</v>
      </c>
      <c r="C42" s="144">
        <f>MAX(IF(ISERROR(INDEX([1]JDS4!$K$2:$K$1709,MATCH(A42,[1]JDS4!$D$2:$D$1709,0))),-1,INDEX([1]JDS4!$K$2:$K$1709,MATCH(A42,[1]JDS4!$D$2:$D$1709,0))),IF(ISERROR(INDEX([1]UFZ!$K$2:$K$1709,MATCH(A42,[1]UFZ!$H$2:$H$1709,0))),-1,INDEX([1]UFZ!$K$2:$K$1709,MATCH(A42,[1]UFZ!$H$2:$H$1709,0))),IF(ISERROR(INDEX([1]WATSON!$G$2:$G$1709,MATCH(A42,[1]WATSON!$B$2:$B$1709,0))),-1,INDEX([1]WATSON!$G$2:$G$1709,MATCH(A42,[1]WATSON!$B$2:$B$1709,0))*1000),IF(ISERROR(INDEX('[1]EF3.0emissions'!$F$2:$F$1709,MATCH(A42,'[1]EF3.0emissions'!$A$2:$A$1709,0))),-1,INDEX('[1]EF3.0emissions'!$F$2:$F$1709,MATCH(A42,'[1]EF3.0emissions'!$A$2:$A$1709))),IF(ISERROR(INDEX(#REF!,MATCH(A42,#REF!,0))),-1,INDEX(#REF!,MATCH(A42,#REF!,0))*1.5*1000),IF(ISERROR(INDEX(#REF!,MATCH(A42,#REF!,0))),-1,INDEX(#REF!,MATCH(A42,#REF!,0))*1.5))</f>
        <v>-1</v>
      </c>
      <c r="D42" s="135">
        <v>6.0241951460632904E-3</v>
      </c>
      <c r="E42" s="135">
        <v>8.5619208384597452E-4</v>
      </c>
      <c r="F42" s="135">
        <v>0.77454150011280654</v>
      </c>
      <c r="G42" s="135">
        <v>0.22545849988719383</v>
      </c>
      <c r="H42" s="135">
        <v>9.5782782587900263E-4</v>
      </c>
      <c r="I42" s="135">
        <v>0.76052782310189004</v>
      </c>
      <c r="J42" s="135">
        <v>0.23947217689811004</v>
      </c>
      <c r="K42" s="136">
        <f>IF(ISERROR(INDEX([1]biowin!$J:$J,MATCH(#REF!,[1]biowin!$A:$A,0))),-1,INDEX([1]biowin!$J:$J,MATCH(#REF!,[1]biowin!$A:$A,0)))</f>
        <v>-1</v>
      </c>
    </row>
    <row r="43" spans="1:11">
      <c r="A43" s="142" t="s">
        <v>1246</v>
      </c>
      <c r="B43" s="145" t="s">
        <v>1247</v>
      </c>
      <c r="C43" s="144">
        <f>MAX(IF(ISERROR(INDEX([1]JDS4!$K$2:$K$1709,MATCH(A43,[1]JDS4!$D$2:$D$1709,0))),-1,INDEX([1]JDS4!$K$2:$K$1709,MATCH(A43,[1]JDS4!$D$2:$D$1709,0))),IF(ISERROR(INDEX([1]UFZ!$K$2:$K$1709,MATCH(A43,[1]UFZ!$H$2:$H$1709,0))),-1,INDEX([1]UFZ!$K$2:$K$1709,MATCH(A43,[1]UFZ!$H$2:$H$1709,0))),IF(ISERROR(INDEX([1]WATSON!$G$2:$G$1709,MATCH(A43,[1]WATSON!$B$2:$B$1709,0))),-1,INDEX([1]WATSON!$G$2:$G$1709,MATCH(A43,[1]WATSON!$B$2:$B$1709,0))*1000),IF(ISERROR(INDEX('[1]EF3.0emissions'!$F$2:$F$1709,MATCH(A43,'[1]EF3.0emissions'!$A$2:$A$1709,0))),-1,INDEX('[1]EF3.0emissions'!$F$2:$F$1709,MATCH(A43,'[1]EF3.0emissions'!$A$2:$A$1709))),IF(ISERROR(INDEX(#REF!,MATCH(A43,#REF!,0))),-1,INDEX(#REF!,MATCH(A43,#REF!,0))*1.5*1000),IF(ISERROR(INDEX(#REF!,MATCH(A43,#REF!,0))),-1,INDEX(#REF!,MATCH(A43,#REF!,0))*1.5))</f>
        <v>-1</v>
      </c>
      <c r="D43" s="135">
        <v>9.5249151426156729E-3</v>
      </c>
      <c r="E43" s="135">
        <v>4.1392985083760838E-4</v>
      </c>
      <c r="F43" s="135">
        <v>0.9332494006883012</v>
      </c>
      <c r="G43" s="135">
        <v>6.675059931169855E-2</v>
      </c>
      <c r="H43" s="135">
        <v>4.4840775901585218E-4</v>
      </c>
      <c r="I43" s="135">
        <v>0.93184410978512522</v>
      </c>
      <c r="J43" s="135">
        <v>6.815589021487449E-2</v>
      </c>
      <c r="K43" s="136">
        <f>IF(ISERROR(INDEX([1]biowin!$J:$J,MATCH(#REF!,[1]biowin!$A:$A,0))),-1,INDEX([1]biowin!$J:$J,MATCH(#REF!,[1]biowin!$A:$A,0)))</f>
        <v>-1</v>
      </c>
    </row>
    <row r="44" spans="1:11">
      <c r="A44" s="142" t="s">
        <v>1248</v>
      </c>
      <c r="B44" s="145" t="s">
        <v>1249</v>
      </c>
      <c r="C44" s="144">
        <f>MAX(IF(ISERROR(INDEX([1]JDS4!$K$2:$K$1709,MATCH(A44,[1]JDS4!$D$2:$D$1709,0))),-1,INDEX([1]JDS4!$K$2:$K$1709,MATCH(A44,[1]JDS4!$D$2:$D$1709,0))),IF(ISERROR(INDEX([1]UFZ!$K$2:$K$1709,MATCH(A44,[1]UFZ!$H$2:$H$1709,0))),-1,INDEX([1]UFZ!$K$2:$K$1709,MATCH(A44,[1]UFZ!$H$2:$H$1709,0))),IF(ISERROR(INDEX([1]WATSON!$G$2:$G$1709,MATCH(A44,[1]WATSON!$B$2:$B$1709,0))),-1,INDEX([1]WATSON!$G$2:$G$1709,MATCH(A44,[1]WATSON!$B$2:$B$1709,0))*1000),IF(ISERROR(INDEX('[1]EF3.0emissions'!$F$2:$F$1709,MATCH(A44,'[1]EF3.0emissions'!$A$2:$A$1709,0))),-1,INDEX('[1]EF3.0emissions'!$F$2:$F$1709,MATCH(A44,'[1]EF3.0emissions'!$A$2:$A$1709))),IF(ISERROR(INDEX(#REF!,MATCH(A44,#REF!,0))),-1,INDEX(#REF!,MATCH(A44,#REF!,0))*1.5*1000),IF(ISERROR(INDEX(#REF!,MATCH(A44,#REF!,0))),-1,INDEX(#REF!,MATCH(A44,#REF!,0))*1.5))</f>
        <v>-1</v>
      </c>
      <c r="D44" s="135">
        <v>9.5166370712263069E-4</v>
      </c>
      <c r="E44" s="135">
        <v>5.0329211655994119E-4</v>
      </c>
      <c r="F44" s="135">
        <v>1.4786451792096669E-3</v>
      </c>
      <c r="G44" s="135">
        <v>0.99852135482079052</v>
      </c>
      <c r="H44" s="135">
        <v>5.2906458915347437E-4</v>
      </c>
      <c r="I44" s="135">
        <v>1.4948600426024871E-3</v>
      </c>
      <c r="J44" s="135">
        <v>0.99850513995739776</v>
      </c>
      <c r="K44" s="136">
        <f>IF(ISERROR(INDEX([1]biowin!$J:$J,MATCH(#REF!,[1]biowin!$A:$A,0))),-1,INDEX([1]biowin!$J:$J,MATCH(#REF!,[1]biowin!$A:$A,0)))</f>
        <v>-1</v>
      </c>
    </row>
    <row r="45" spans="1:11">
      <c r="A45" s="142" t="s">
        <v>1250</v>
      </c>
      <c r="B45" s="145" t="s">
        <v>1251</v>
      </c>
      <c r="C45" s="144">
        <f>MAX(IF(ISERROR(INDEX([1]JDS4!$K$2:$K$1709,MATCH(A45,[1]JDS4!$D$2:$D$1709,0))),-1,INDEX([1]JDS4!$K$2:$K$1709,MATCH(A45,[1]JDS4!$D$2:$D$1709,0))),IF(ISERROR(INDEX([1]UFZ!$K$2:$K$1709,MATCH(A45,[1]UFZ!$H$2:$H$1709,0))),-1,INDEX([1]UFZ!$K$2:$K$1709,MATCH(A45,[1]UFZ!$H$2:$H$1709,0))),IF(ISERROR(INDEX([1]WATSON!$G$2:$G$1709,MATCH(A45,[1]WATSON!$B$2:$B$1709,0))),-1,INDEX([1]WATSON!$G$2:$G$1709,MATCH(A45,[1]WATSON!$B$2:$B$1709,0))*1000),IF(ISERROR(INDEX('[1]EF3.0emissions'!$F$2:$F$1709,MATCH(A45,'[1]EF3.0emissions'!$A$2:$A$1709,0))),-1,INDEX('[1]EF3.0emissions'!$F$2:$F$1709,MATCH(A45,'[1]EF3.0emissions'!$A$2:$A$1709))),IF(ISERROR(INDEX(#REF!,MATCH(A45,#REF!,0))),-1,INDEX(#REF!,MATCH(A45,#REF!,0))*1.5*1000),IF(ISERROR(INDEX(#REF!,MATCH(A45,#REF!,0))),-1,INDEX(#REF!,MATCH(A45,#REF!,0))*1.5))</f>
        <v>-1</v>
      </c>
      <c r="D45" s="135">
        <v>8.2007220593920318E-3</v>
      </c>
      <c r="E45" s="135">
        <v>4.3218867839417228E-3</v>
      </c>
      <c r="F45" s="135">
        <v>1.7090267236147136E-2</v>
      </c>
      <c r="G45" s="135">
        <v>0.98290973276385196</v>
      </c>
      <c r="H45" s="135">
        <v>4.5506129968446293E-3</v>
      </c>
      <c r="I45" s="135">
        <v>1.5485513875922754E-2</v>
      </c>
      <c r="J45" s="135">
        <v>0.98451448612407677</v>
      </c>
      <c r="K45" s="136">
        <f>IF(ISERROR(INDEX([1]biowin!$J:$J,MATCH(#REF!,[1]biowin!$A:$A,0))),-1,INDEX([1]biowin!$J:$J,MATCH(#REF!,[1]biowin!$A:$A,0)))</f>
        <v>-1</v>
      </c>
    </row>
    <row r="46" spans="1:11">
      <c r="A46" s="142" t="s">
        <v>1252</v>
      </c>
      <c r="B46" s="145" t="s">
        <v>1253</v>
      </c>
      <c r="C46" s="144">
        <f>MAX(IF(ISERROR(INDEX([1]JDS4!$K$2:$K$1709,MATCH(A46,[1]JDS4!$D$2:$D$1709,0))),-1,INDEX([1]JDS4!$K$2:$K$1709,MATCH(A46,[1]JDS4!$D$2:$D$1709,0))),IF(ISERROR(INDEX([1]UFZ!$K$2:$K$1709,MATCH(A46,[1]UFZ!$H$2:$H$1709,0))),-1,INDEX([1]UFZ!$K$2:$K$1709,MATCH(A46,[1]UFZ!$H$2:$H$1709,0))),IF(ISERROR(INDEX([1]WATSON!$G$2:$G$1709,MATCH(A46,[1]WATSON!$B$2:$B$1709,0))),-1,INDEX([1]WATSON!$G$2:$G$1709,MATCH(A46,[1]WATSON!$B$2:$B$1709,0))*1000),IF(ISERROR(INDEX('[1]EF3.0emissions'!$F$2:$F$1709,MATCH(A46,'[1]EF3.0emissions'!$A$2:$A$1709,0))),-1,INDEX('[1]EF3.0emissions'!$F$2:$F$1709,MATCH(A46,'[1]EF3.0emissions'!$A$2:$A$1709))),IF(ISERROR(INDEX(#REF!,MATCH(A46,#REF!,0))),-1,INDEX(#REF!,MATCH(A46,#REF!,0))*1.5*1000),IF(ISERROR(INDEX(#REF!,MATCH(A46,#REF!,0))),-1,INDEX(#REF!,MATCH(A46,#REF!,0))*1.5))</f>
        <v>-1</v>
      </c>
      <c r="D46" s="135">
        <v>8.9240623247289805E-2</v>
      </c>
      <c r="E46" s="135">
        <v>4.735980086395356E-3</v>
      </c>
      <c r="F46" s="135">
        <v>0.92820022906941735</v>
      </c>
      <c r="G46" s="135">
        <v>7.1799770930582846E-2</v>
      </c>
      <c r="H46" s="135">
        <v>5.18401302998776E-3</v>
      </c>
      <c r="I46" s="135">
        <v>0.92647088499003227</v>
      </c>
      <c r="J46" s="135">
        <v>7.3529115009967227E-2</v>
      </c>
      <c r="K46" s="136">
        <f>IF(ISERROR(INDEX([1]biowin!$J:$J,MATCH(#REF!,[1]biowin!$A:$A,0))),-1,INDEX([1]biowin!$J:$J,MATCH(#REF!,[1]biowin!$A:$A,0)))</f>
        <v>-1</v>
      </c>
    </row>
    <row r="47" spans="1:11">
      <c r="A47" s="142" t="s">
        <v>1254</v>
      </c>
      <c r="B47" s="145" t="s">
        <v>1255</v>
      </c>
      <c r="C47" s="144">
        <f>MAX(IF(ISERROR(INDEX([1]JDS4!$K$2:$K$1709,MATCH(A47,[1]JDS4!$D$2:$D$1709,0))),-1,INDEX([1]JDS4!$K$2:$K$1709,MATCH(A47,[1]JDS4!$D$2:$D$1709,0))),IF(ISERROR(INDEX([1]UFZ!$K$2:$K$1709,MATCH(A47,[1]UFZ!$H$2:$H$1709,0))),-1,INDEX([1]UFZ!$K$2:$K$1709,MATCH(A47,[1]UFZ!$H$2:$H$1709,0))),IF(ISERROR(INDEX([1]WATSON!$G$2:$G$1709,MATCH(A47,[1]WATSON!$B$2:$B$1709,0))),-1,INDEX([1]WATSON!$G$2:$G$1709,MATCH(A47,[1]WATSON!$B$2:$B$1709,0))*1000),IF(ISERROR(INDEX('[1]EF3.0emissions'!$F$2:$F$1709,MATCH(A47,'[1]EF3.0emissions'!$A$2:$A$1709,0))),-1,INDEX('[1]EF3.0emissions'!$F$2:$F$1709,MATCH(A47,'[1]EF3.0emissions'!$A$2:$A$1709))),IF(ISERROR(INDEX(#REF!,MATCH(A47,#REF!,0))),-1,INDEX(#REF!,MATCH(A47,#REF!,0))*1.5*1000),IF(ISERROR(INDEX(#REF!,MATCH(A47,#REF!,0))),-1,INDEX(#REF!,MATCH(A47,#REF!,0))*1.5))</f>
        <v>1.4E-2</v>
      </c>
      <c r="H47" s="135"/>
      <c r="I47" s="135"/>
      <c r="J47" s="135"/>
      <c r="K47" s="136">
        <f>IF(ISERROR(INDEX([1]biowin!$J:$J,MATCH(#REF!,[1]biowin!$A:$A,0))),-1,INDEX([1]biowin!$J:$J,MATCH(#REF!,[1]biowin!$A:$A,0)))</f>
        <v>-1</v>
      </c>
    </row>
    <row r="48" spans="1:11">
      <c r="A48" s="142" t="s">
        <v>1256</v>
      </c>
      <c r="B48" s="145" t="s">
        <v>1257</v>
      </c>
      <c r="C48" s="144">
        <f>MAX(IF(ISERROR(INDEX([1]JDS4!$K$2:$K$1709,MATCH(A48,[1]JDS4!$D$2:$D$1709,0))),-1,INDEX([1]JDS4!$K$2:$K$1709,MATCH(A48,[1]JDS4!$D$2:$D$1709,0))),IF(ISERROR(INDEX([1]UFZ!$K$2:$K$1709,MATCH(A48,[1]UFZ!$H$2:$H$1709,0))),-1,INDEX([1]UFZ!$K$2:$K$1709,MATCH(A48,[1]UFZ!$H$2:$H$1709,0))),IF(ISERROR(INDEX([1]WATSON!$G$2:$G$1709,MATCH(A48,[1]WATSON!$B$2:$B$1709,0))),-1,INDEX([1]WATSON!$G$2:$G$1709,MATCH(A48,[1]WATSON!$B$2:$B$1709,0))*1000),IF(ISERROR(INDEX('[1]EF3.0emissions'!$F$2:$F$1709,MATCH(A48,'[1]EF3.0emissions'!$A$2:$A$1709,0))),-1,INDEX('[1]EF3.0emissions'!$F$2:$F$1709,MATCH(A48,'[1]EF3.0emissions'!$A$2:$A$1709))),IF(ISERROR(INDEX(#REF!,MATCH(A48,#REF!,0))),-1,INDEX(#REF!,MATCH(A48,#REF!,0))*1.5*1000),IF(ISERROR(INDEX(#REF!,MATCH(A48,#REF!,0))),-1,INDEX(#REF!,MATCH(A48,#REF!,0))*1.5))</f>
        <v>-1</v>
      </c>
      <c r="H48" s="135"/>
      <c r="I48" s="135"/>
      <c r="J48" s="135"/>
      <c r="K48" s="136">
        <f>IF(ISERROR(INDEX([1]biowin!$J:$J,MATCH(#REF!,[1]biowin!$A:$A,0))),-1,INDEX([1]biowin!$J:$J,MATCH(#REF!,[1]biowin!$A:$A,0)))</f>
        <v>-1</v>
      </c>
    </row>
    <row r="49" spans="1:11">
      <c r="A49" s="142" t="s">
        <v>1258</v>
      </c>
      <c r="B49" s="145" t="s">
        <v>1259</v>
      </c>
      <c r="C49" s="144">
        <f>MAX(IF(ISERROR(INDEX([1]JDS4!$K$2:$K$1709,MATCH(A49,[1]JDS4!$D$2:$D$1709,0))),-1,INDEX([1]JDS4!$K$2:$K$1709,MATCH(A49,[1]JDS4!$D$2:$D$1709,0))),IF(ISERROR(INDEX([1]UFZ!$K$2:$K$1709,MATCH(A49,[1]UFZ!$H$2:$H$1709,0))),-1,INDEX([1]UFZ!$K$2:$K$1709,MATCH(A49,[1]UFZ!$H$2:$H$1709,0))),IF(ISERROR(INDEX([1]WATSON!$G$2:$G$1709,MATCH(A49,[1]WATSON!$B$2:$B$1709,0))),-1,INDEX([1]WATSON!$G$2:$G$1709,MATCH(A49,[1]WATSON!$B$2:$B$1709,0))*1000),IF(ISERROR(INDEX('[1]EF3.0emissions'!$F$2:$F$1709,MATCH(A49,'[1]EF3.0emissions'!$A$2:$A$1709,0))),-1,INDEX('[1]EF3.0emissions'!$F$2:$F$1709,MATCH(A49,'[1]EF3.0emissions'!$A$2:$A$1709))),IF(ISERROR(INDEX(#REF!,MATCH(A49,#REF!,0))),-1,INDEX(#REF!,MATCH(A49,#REF!,0))*1.5*1000),IF(ISERROR(INDEX(#REF!,MATCH(A49,#REF!,0))),-1,INDEX(#REF!,MATCH(A49,#REF!,0))*1.5))</f>
        <v>-1</v>
      </c>
      <c r="H49" s="135"/>
      <c r="I49" s="135"/>
      <c r="J49" s="135"/>
      <c r="K49" s="136">
        <f>IF(ISERROR(INDEX([1]biowin!$J:$J,MATCH(#REF!,[1]biowin!$A:$A,0))),-1,INDEX([1]biowin!$J:$J,MATCH(#REF!,[1]biowin!$A:$A,0)))</f>
        <v>-1</v>
      </c>
    </row>
    <row r="50" spans="1:11">
      <c r="A50" s="142" t="s">
        <v>1260</v>
      </c>
      <c r="B50" s="145" t="s">
        <v>1261</v>
      </c>
      <c r="C50" s="144">
        <f>MAX(IF(ISERROR(INDEX([1]JDS4!$K$2:$K$1709,MATCH(A50,[1]JDS4!$D$2:$D$1709,0))),-1,INDEX([1]JDS4!$K$2:$K$1709,MATCH(A50,[1]JDS4!$D$2:$D$1709,0))),IF(ISERROR(INDEX([1]UFZ!$K$2:$K$1709,MATCH(A50,[1]UFZ!$H$2:$H$1709,0))),-1,INDEX([1]UFZ!$K$2:$K$1709,MATCH(A50,[1]UFZ!$H$2:$H$1709,0))),IF(ISERROR(INDEX([1]WATSON!$G$2:$G$1709,MATCH(A50,[1]WATSON!$B$2:$B$1709,0))),-1,INDEX([1]WATSON!$G$2:$G$1709,MATCH(A50,[1]WATSON!$B$2:$B$1709,0))*1000),IF(ISERROR(INDEX('[1]EF3.0emissions'!$F$2:$F$1709,MATCH(A50,'[1]EF3.0emissions'!$A$2:$A$1709,0))),-1,INDEX('[1]EF3.0emissions'!$F$2:$F$1709,MATCH(A50,'[1]EF3.0emissions'!$A$2:$A$1709))),IF(ISERROR(INDEX(#REF!,MATCH(A50,#REF!,0))),-1,INDEX(#REF!,MATCH(A50,#REF!,0))*1.5*1000),IF(ISERROR(INDEX(#REF!,MATCH(A50,#REF!,0))),-1,INDEX(#REF!,MATCH(A50,#REF!,0))*1.5))</f>
        <v>-1</v>
      </c>
      <c r="D50" s="135">
        <v>3.5122423733008633E-2</v>
      </c>
      <c r="E50" s="135">
        <v>6.4851194455011873E-3</v>
      </c>
      <c r="F50" s="135">
        <v>0.66181777493603811</v>
      </c>
      <c r="G50" s="135">
        <v>0.33818222506396423</v>
      </c>
      <c r="H50" s="135">
        <v>1.1921248262085156E-2</v>
      </c>
      <c r="I50" s="135">
        <v>0.40860245734611117</v>
      </c>
      <c r="J50" s="135">
        <v>0.59139754265389022</v>
      </c>
      <c r="K50" s="136">
        <f>IF(ISERROR(INDEX([1]biowin!$J:$J,MATCH(#REF!,[1]biowin!$A:$A,0))),-1,INDEX([1]biowin!$J:$J,MATCH(#REF!,[1]biowin!$A:$A,0)))</f>
        <v>-1</v>
      </c>
    </row>
    <row r="51" spans="1:11">
      <c r="A51" s="142" t="s">
        <v>1262</v>
      </c>
      <c r="B51" s="145" t="s">
        <v>1263</v>
      </c>
      <c r="C51" s="144">
        <f>MAX(IF(ISERROR(INDEX([1]JDS4!$K$2:$K$1709,MATCH(A51,[1]JDS4!$D$2:$D$1709,0))),-1,INDEX([1]JDS4!$K$2:$K$1709,MATCH(A51,[1]JDS4!$D$2:$D$1709,0))),IF(ISERROR(INDEX([1]UFZ!$K$2:$K$1709,MATCH(A51,[1]UFZ!$H$2:$H$1709,0))),-1,INDEX([1]UFZ!$K$2:$K$1709,MATCH(A51,[1]UFZ!$H$2:$H$1709,0))),IF(ISERROR(INDEX([1]WATSON!$G$2:$G$1709,MATCH(A51,[1]WATSON!$B$2:$B$1709,0))),-1,INDEX([1]WATSON!$G$2:$G$1709,MATCH(A51,[1]WATSON!$B$2:$B$1709,0))*1000),IF(ISERROR(INDEX('[1]EF3.0emissions'!$F$2:$F$1709,MATCH(A51,'[1]EF3.0emissions'!$A$2:$A$1709,0))),-1,INDEX('[1]EF3.0emissions'!$F$2:$F$1709,MATCH(A51,'[1]EF3.0emissions'!$A$2:$A$1709))),IF(ISERROR(INDEX(#REF!,MATCH(A51,#REF!,0))),-1,INDEX(#REF!,MATCH(A51,#REF!,0))*1.5*1000),IF(ISERROR(INDEX(#REF!,MATCH(A51,#REF!,0))),-1,INDEX(#REF!,MATCH(A51,#REF!,0))*1.5))</f>
        <v>-1</v>
      </c>
      <c r="D51" s="135">
        <v>4.448871070730618E-2</v>
      </c>
      <c r="E51" s="135">
        <v>2.3460800381853619E-2</v>
      </c>
      <c r="F51" s="135">
        <v>6.8085483580044237E-2</v>
      </c>
      <c r="G51" s="135">
        <v>0.93191451641995204</v>
      </c>
      <c r="H51" s="135">
        <v>2.4630429673669848E-2</v>
      </c>
      <c r="I51" s="135">
        <v>6.9200187166711488E-2</v>
      </c>
      <c r="J51" s="135">
        <v>0.9307998128332915</v>
      </c>
      <c r="K51" s="136">
        <f>IF(ISERROR(INDEX([1]biowin!$J:$J,MATCH(#REF!,[1]biowin!$A:$A,0))),-1,INDEX([1]biowin!$J:$J,MATCH(#REF!,[1]biowin!$A:$A,0)))</f>
        <v>-1</v>
      </c>
    </row>
    <row r="52" spans="1:11">
      <c r="A52" s="142" t="s">
        <v>1264</v>
      </c>
      <c r="B52" s="145" t="s">
        <v>1265</v>
      </c>
      <c r="C52" s="144">
        <f>MAX(IF(ISERROR(INDEX([1]JDS4!$K$2:$K$1709,MATCH(A52,[1]JDS4!$D$2:$D$1709,0))),-1,INDEX([1]JDS4!$K$2:$K$1709,MATCH(A52,[1]JDS4!$D$2:$D$1709,0))),IF(ISERROR(INDEX([1]UFZ!$K$2:$K$1709,MATCH(A52,[1]UFZ!$H$2:$H$1709,0))),-1,INDEX([1]UFZ!$K$2:$K$1709,MATCH(A52,[1]UFZ!$H$2:$H$1709,0))),IF(ISERROR(INDEX([1]WATSON!$G$2:$G$1709,MATCH(A52,[1]WATSON!$B$2:$B$1709,0))),-1,INDEX([1]WATSON!$G$2:$G$1709,MATCH(A52,[1]WATSON!$B$2:$B$1709,0))*1000),IF(ISERROR(INDEX('[1]EF3.0emissions'!$F$2:$F$1709,MATCH(A52,'[1]EF3.0emissions'!$A$2:$A$1709,0))),-1,INDEX('[1]EF3.0emissions'!$F$2:$F$1709,MATCH(A52,'[1]EF3.0emissions'!$A$2:$A$1709))),IF(ISERROR(INDEX(#REF!,MATCH(A52,#REF!,0))),-1,INDEX(#REF!,MATCH(A52,#REF!,0))*1.5*1000),IF(ISERROR(INDEX(#REF!,MATCH(A52,#REF!,0))),-1,INDEX(#REF!,MATCH(A52,#REF!,0))*1.5))</f>
        <v>-1</v>
      </c>
      <c r="D52" s="135">
        <v>1.0681362941443956E-2</v>
      </c>
      <c r="E52" s="135">
        <v>5.6455527832432479E-3</v>
      </c>
      <c r="F52" s="135">
        <v>1.6334539877971625E-2</v>
      </c>
      <c r="G52" s="135">
        <v>0.98366546012202682</v>
      </c>
      <c r="H52" s="135">
        <v>5.9328917794221085E-3</v>
      </c>
      <c r="I52" s="135">
        <v>1.6618801902739448E-2</v>
      </c>
      <c r="J52" s="135">
        <v>0.9833811980972611</v>
      </c>
      <c r="K52" s="136">
        <f>IF(ISERROR(INDEX([1]biowin!$J:$J,MATCH(#REF!,[1]biowin!$A:$A,0))),-1,INDEX([1]biowin!$J:$J,MATCH(#REF!,[1]biowin!$A:$A,0)))</f>
        <v>-1</v>
      </c>
    </row>
    <row r="53" spans="1:11">
      <c r="A53" s="142" t="s">
        <v>1266</v>
      </c>
      <c r="B53" s="145" t="s">
        <v>1267</v>
      </c>
      <c r="C53" s="144">
        <f>MAX(IF(ISERROR(INDEX([1]JDS4!$K$2:$K$1709,MATCH(A53,[1]JDS4!$D$2:$D$1709,0))),-1,INDEX([1]JDS4!$K$2:$K$1709,MATCH(A53,[1]JDS4!$D$2:$D$1709,0))),IF(ISERROR(INDEX([1]UFZ!$K$2:$K$1709,MATCH(A53,[1]UFZ!$H$2:$H$1709,0))),-1,INDEX([1]UFZ!$K$2:$K$1709,MATCH(A53,[1]UFZ!$H$2:$H$1709,0))),IF(ISERROR(INDEX([1]WATSON!$G$2:$G$1709,MATCH(A53,[1]WATSON!$B$2:$B$1709,0))),-1,INDEX([1]WATSON!$G$2:$G$1709,MATCH(A53,[1]WATSON!$B$2:$B$1709,0))*1000),IF(ISERROR(INDEX('[1]EF3.0emissions'!$F$2:$F$1709,MATCH(A53,'[1]EF3.0emissions'!$A$2:$A$1709,0))),-1,INDEX('[1]EF3.0emissions'!$F$2:$F$1709,MATCH(A53,'[1]EF3.0emissions'!$A$2:$A$1709))),IF(ISERROR(INDEX(#REF!,MATCH(A53,#REF!,0))),-1,INDEX(#REF!,MATCH(A53,#REF!,0))*1.5*1000),IF(ISERROR(INDEX(#REF!,MATCH(A53,#REF!,0))),-1,INDEX(#REF!,MATCH(A53,#REF!,0))*1.5))</f>
        <v>-1</v>
      </c>
      <c r="D53" s="135">
        <v>5.0914256683267038E-2</v>
      </c>
      <c r="E53" s="135">
        <v>2.6840039873687986E-2</v>
      </c>
      <c r="F53" s="135">
        <v>7.7763076257451658E-2</v>
      </c>
      <c r="G53" s="135">
        <v>0.92223692374254551</v>
      </c>
      <c r="H53" s="135">
        <v>2.8170819217992218E-2</v>
      </c>
      <c r="I53" s="135">
        <v>7.9090307779457761E-2</v>
      </c>
      <c r="J53" s="135">
        <v>0.92090969222054353</v>
      </c>
      <c r="K53" s="136">
        <f>IF(ISERROR(INDEX([1]biowin!$J:$J,MATCH(#REF!,[1]biowin!$A:$A,0))),-1,INDEX([1]biowin!$J:$J,MATCH(#REF!,[1]biowin!$A:$A,0)))</f>
        <v>-1</v>
      </c>
    </row>
    <row r="54" spans="1:11">
      <c r="A54" s="142" t="s">
        <v>1268</v>
      </c>
      <c r="B54" s="145" t="s">
        <v>1269</v>
      </c>
      <c r="C54" s="144">
        <f>MAX(IF(ISERROR(INDEX([1]JDS4!$K$2:$K$1709,MATCH(A54,[1]JDS4!$D$2:$D$1709,0))),-1,INDEX([1]JDS4!$K$2:$K$1709,MATCH(A54,[1]JDS4!$D$2:$D$1709,0))),IF(ISERROR(INDEX([1]UFZ!$K$2:$K$1709,MATCH(A54,[1]UFZ!$H$2:$H$1709,0))),-1,INDEX([1]UFZ!$K$2:$K$1709,MATCH(A54,[1]UFZ!$H$2:$H$1709,0))),IF(ISERROR(INDEX([1]WATSON!$G$2:$G$1709,MATCH(A54,[1]WATSON!$B$2:$B$1709,0))),-1,INDEX([1]WATSON!$G$2:$G$1709,MATCH(A54,[1]WATSON!$B$2:$B$1709,0))*1000),IF(ISERROR(INDEX('[1]EF3.0emissions'!$F$2:$F$1709,MATCH(A54,'[1]EF3.0emissions'!$A$2:$A$1709,0))),-1,INDEX('[1]EF3.0emissions'!$F$2:$F$1709,MATCH(A54,'[1]EF3.0emissions'!$A$2:$A$1709))),IF(ISERROR(INDEX(#REF!,MATCH(A54,#REF!,0))),-1,INDEX(#REF!,MATCH(A54,#REF!,0))*1.5*1000),IF(ISERROR(INDEX(#REF!,MATCH(A54,#REF!,0))),-1,INDEX(#REF!,MATCH(A54,#REF!,0))*1.5))</f>
        <v>240.92812500000002</v>
      </c>
      <c r="D54" s="135">
        <v>6.4347873370099201E-2</v>
      </c>
      <c r="E54" s="135">
        <v>2.8827006572911543E-2</v>
      </c>
      <c r="F54" s="135">
        <v>0.28122740329854995</v>
      </c>
      <c r="G54" s="135">
        <v>0.71877259670145111</v>
      </c>
      <c r="H54" s="135">
        <v>3.239368398249149E-2</v>
      </c>
      <c r="I54" s="135">
        <v>0.2315857313815641</v>
      </c>
      <c r="J54" s="135">
        <v>0.76841426861843509</v>
      </c>
      <c r="K54" s="136">
        <f>IF(ISERROR(INDEX([1]biowin!$J:$J,MATCH(#REF!,[1]biowin!$A:$A,0))),-1,INDEX([1]biowin!$J:$J,MATCH(#REF!,[1]biowin!$A:$A,0)))</f>
        <v>-1</v>
      </c>
    </row>
    <row r="55" spans="1:11">
      <c r="A55" s="142" t="s">
        <v>1270</v>
      </c>
      <c r="B55" s="145" t="s">
        <v>1271</v>
      </c>
      <c r="C55" s="144">
        <f>MAX(IF(ISERROR(INDEX([1]JDS4!$K$2:$K$1709,MATCH(A55,[1]JDS4!$D$2:$D$1709,0))),-1,INDEX([1]JDS4!$K$2:$K$1709,MATCH(A55,[1]JDS4!$D$2:$D$1709,0))),IF(ISERROR(INDEX([1]UFZ!$K$2:$K$1709,MATCH(A55,[1]UFZ!$H$2:$H$1709,0))),-1,INDEX([1]UFZ!$K$2:$K$1709,MATCH(A55,[1]UFZ!$H$2:$H$1709,0))),IF(ISERROR(INDEX([1]WATSON!$G$2:$G$1709,MATCH(A55,[1]WATSON!$B$2:$B$1709,0))),-1,INDEX([1]WATSON!$G$2:$G$1709,MATCH(A55,[1]WATSON!$B$2:$B$1709,0))*1000),IF(ISERROR(INDEX('[1]EF3.0emissions'!$F$2:$F$1709,MATCH(A55,'[1]EF3.0emissions'!$A$2:$A$1709,0))),-1,INDEX('[1]EF3.0emissions'!$F$2:$F$1709,MATCH(A55,'[1]EF3.0emissions'!$A$2:$A$1709))),IF(ISERROR(INDEX(#REF!,MATCH(A55,#REF!,0))),-1,INDEX(#REF!,MATCH(A55,#REF!,0))*1.5*1000),IF(ISERROR(INDEX(#REF!,MATCH(A55,#REF!,0))),-1,INDEX(#REF!,MATCH(A55,#REF!,0))*1.5))</f>
        <v>-1</v>
      </c>
      <c r="D55" s="135">
        <v>1.556237505849625E-3</v>
      </c>
      <c r="E55" s="135">
        <v>7.6959730629596538E-4</v>
      </c>
      <c r="F55" s="135">
        <v>9.5656253123833745E-2</v>
      </c>
      <c r="G55" s="135">
        <v>0.9043437468761667</v>
      </c>
      <c r="H55" s="135">
        <v>8.3853096484319783E-4</v>
      </c>
      <c r="I55" s="135">
        <v>6.2670599412849401E-2</v>
      </c>
      <c r="J55" s="135">
        <v>0.93732940058715042</v>
      </c>
      <c r="K55" s="136">
        <f>IF(ISERROR(INDEX([1]biowin!$J:$J,MATCH(#REF!,[1]biowin!$A:$A,0))),-1,INDEX([1]biowin!$J:$J,MATCH(#REF!,[1]biowin!$A:$A,0)))</f>
        <v>-1</v>
      </c>
    </row>
    <row r="56" spans="1:11">
      <c r="A56" s="142" t="s">
        <v>1272</v>
      </c>
      <c r="B56" s="145" t="s">
        <v>1273</v>
      </c>
      <c r="C56" s="144">
        <f>MAX(IF(ISERROR(INDEX([1]JDS4!$K$2:$K$1709,MATCH(A56,[1]JDS4!$D$2:$D$1709,0))),-1,INDEX([1]JDS4!$K$2:$K$1709,MATCH(A56,[1]JDS4!$D$2:$D$1709,0))),IF(ISERROR(INDEX([1]UFZ!$K$2:$K$1709,MATCH(A56,[1]UFZ!$H$2:$H$1709,0))),-1,INDEX([1]UFZ!$K$2:$K$1709,MATCH(A56,[1]UFZ!$H$2:$H$1709,0))),IF(ISERROR(INDEX([1]WATSON!$G$2:$G$1709,MATCH(A56,[1]WATSON!$B$2:$B$1709,0))),-1,INDEX([1]WATSON!$G$2:$G$1709,MATCH(A56,[1]WATSON!$B$2:$B$1709,0))*1000),IF(ISERROR(INDEX('[1]EF3.0emissions'!$F$2:$F$1709,MATCH(A56,'[1]EF3.0emissions'!$A$2:$A$1709,0))),-1,INDEX('[1]EF3.0emissions'!$F$2:$F$1709,MATCH(A56,'[1]EF3.0emissions'!$A$2:$A$1709))),IF(ISERROR(INDEX(#REF!,MATCH(A56,#REF!,0))),-1,INDEX(#REF!,MATCH(A56,#REF!,0))*1.5*1000),IF(ISERROR(INDEX(#REF!,MATCH(A56,#REF!,0))),-1,INDEX(#REF!,MATCH(A56,#REF!,0))*1.5))</f>
        <v>494.52812499999987</v>
      </c>
      <c r="D56" s="135">
        <v>4.6011171715529667E-2</v>
      </c>
      <c r="E56" s="135">
        <v>2.4263322906268422E-2</v>
      </c>
      <c r="F56" s="135">
        <v>7.0283582855974108E-2</v>
      </c>
      <c r="G56" s="135">
        <v>0.92971641714402553</v>
      </c>
      <c r="H56" s="135">
        <v>2.5470358304939881E-2</v>
      </c>
      <c r="I56" s="135">
        <v>7.1486946341838248E-2</v>
      </c>
      <c r="J56" s="135">
        <v>0.92851305365816139</v>
      </c>
      <c r="K56" s="136">
        <f>IF(ISERROR(INDEX([1]biowin!$J:$J,MATCH(#REF!,[1]biowin!$A:$A,0))),-1,INDEX([1]biowin!$J:$J,MATCH(#REF!,[1]biowin!$A:$A,0)))</f>
        <v>-1</v>
      </c>
    </row>
    <row r="57" spans="1:11">
      <c r="A57" s="142" t="s">
        <v>1274</v>
      </c>
      <c r="B57" s="145" t="s">
        <v>1275</v>
      </c>
      <c r="C57" s="144">
        <f>MAX(IF(ISERROR(INDEX([1]JDS4!$K$2:$K$1709,MATCH(A57,[1]JDS4!$D$2:$D$1709,0))),-1,INDEX([1]JDS4!$K$2:$K$1709,MATCH(A57,[1]JDS4!$D$2:$D$1709,0))),IF(ISERROR(INDEX([1]UFZ!$K$2:$K$1709,MATCH(A57,[1]UFZ!$H$2:$H$1709,0))),-1,INDEX([1]UFZ!$K$2:$K$1709,MATCH(A57,[1]UFZ!$H$2:$H$1709,0))),IF(ISERROR(INDEX([1]WATSON!$G$2:$G$1709,MATCH(A57,[1]WATSON!$B$2:$B$1709,0))),-1,INDEX([1]WATSON!$G$2:$G$1709,MATCH(A57,[1]WATSON!$B$2:$B$1709,0))*1000),IF(ISERROR(INDEX('[1]EF3.0emissions'!$F$2:$F$1709,MATCH(A57,'[1]EF3.0emissions'!$A$2:$A$1709,0))),-1,INDEX('[1]EF3.0emissions'!$F$2:$F$1709,MATCH(A57,'[1]EF3.0emissions'!$A$2:$A$1709))),IF(ISERROR(INDEX(#REF!,MATCH(A57,#REF!,0))),-1,INDEX(#REF!,MATCH(A57,#REF!,0))*1.5*1000),IF(ISERROR(INDEX(#REF!,MATCH(A57,#REF!,0))),-1,INDEX(#REF!,MATCH(A57,#REF!,0))*1.5))</f>
        <v>-1</v>
      </c>
      <c r="D57" s="135">
        <v>4.1745107934878151E-2</v>
      </c>
      <c r="E57" s="135">
        <v>2.2020071344920386E-2</v>
      </c>
      <c r="F57" s="135">
        <v>6.3765648079081055E-2</v>
      </c>
      <c r="G57" s="135">
        <v>0.93623435192092763</v>
      </c>
      <c r="H57" s="135">
        <v>2.3118568639344073E-2</v>
      </c>
      <c r="I57" s="135">
        <v>6.4863955988921612E-2</v>
      </c>
      <c r="J57" s="135">
        <v>0.93513604401107853</v>
      </c>
      <c r="K57" s="136">
        <f>IF(ISERROR(INDEX([1]biowin!$J:$J,MATCH(#REF!,[1]biowin!$A:$A,0))),-1,INDEX([1]biowin!$J:$J,MATCH(#REF!,[1]biowin!$A:$A,0)))</f>
        <v>-1</v>
      </c>
    </row>
    <row r="58" spans="1:11">
      <c r="A58" s="142" t="s">
        <v>1276</v>
      </c>
      <c r="B58" s="145" t="s">
        <v>1277</v>
      </c>
      <c r="C58" s="144">
        <f>MAX(IF(ISERROR(INDEX([1]JDS4!$K$2:$K$1709,MATCH(A58,[1]JDS4!$D$2:$D$1709,0))),-1,INDEX([1]JDS4!$K$2:$K$1709,MATCH(A58,[1]JDS4!$D$2:$D$1709,0))),IF(ISERROR(INDEX([1]UFZ!$K$2:$K$1709,MATCH(A58,[1]UFZ!$H$2:$H$1709,0))),-1,INDEX([1]UFZ!$K$2:$K$1709,MATCH(A58,[1]UFZ!$H$2:$H$1709,0))),IF(ISERROR(INDEX([1]WATSON!$G$2:$G$1709,MATCH(A58,[1]WATSON!$B$2:$B$1709,0))),-1,INDEX([1]WATSON!$G$2:$G$1709,MATCH(A58,[1]WATSON!$B$2:$B$1709,0))*1000),IF(ISERROR(INDEX('[1]EF3.0emissions'!$F$2:$F$1709,MATCH(A58,'[1]EF3.0emissions'!$A$2:$A$1709,0))),-1,INDEX('[1]EF3.0emissions'!$F$2:$F$1709,MATCH(A58,'[1]EF3.0emissions'!$A$2:$A$1709))),IF(ISERROR(INDEX(#REF!,MATCH(A58,#REF!,0))),-1,INDEX(#REF!,MATCH(A58,#REF!,0))*1.5*1000),IF(ISERROR(INDEX(#REF!,MATCH(A58,#REF!,0))),-1,INDEX(#REF!,MATCH(A58,#REF!,0))*1.5))</f>
        <v>4700</v>
      </c>
      <c r="D58" s="135">
        <v>3.8676338082553927E-2</v>
      </c>
      <c r="E58" s="135">
        <v>1.4943057877503947E-3</v>
      </c>
      <c r="F58" s="135">
        <v>0.94346016184580539</v>
      </c>
      <c r="G58" s="135">
        <v>5.6539838154194423E-2</v>
      </c>
      <c r="H58" s="135">
        <v>1.6241533307187954E-3</v>
      </c>
      <c r="I58" s="135">
        <v>0.94241597634655583</v>
      </c>
      <c r="J58" s="135">
        <v>5.7584023653443638E-2</v>
      </c>
      <c r="K58" s="136">
        <f>IF(ISERROR(INDEX([1]biowin!$J:$J,MATCH(#REF!,[1]biowin!$A:$A,0))),-1,INDEX([1]biowin!$J:$J,MATCH(#REF!,[1]biowin!$A:$A,0)))</f>
        <v>-1</v>
      </c>
    </row>
    <row r="59" spans="1:11">
      <c r="A59" s="142" t="s">
        <v>1278</v>
      </c>
      <c r="B59" s="145" t="s">
        <v>1279</v>
      </c>
      <c r="C59" s="144">
        <f>MAX(IF(ISERROR(INDEX([1]JDS4!$K$2:$K$1709,MATCH(A59,[1]JDS4!$D$2:$D$1709,0))),-1,INDEX([1]JDS4!$K$2:$K$1709,MATCH(A59,[1]JDS4!$D$2:$D$1709,0))),IF(ISERROR(INDEX([1]UFZ!$K$2:$K$1709,MATCH(A59,[1]UFZ!$H$2:$H$1709,0))),-1,INDEX([1]UFZ!$K$2:$K$1709,MATCH(A59,[1]UFZ!$H$2:$H$1709,0))),IF(ISERROR(INDEX([1]WATSON!$G$2:$G$1709,MATCH(A59,[1]WATSON!$B$2:$B$1709,0))),-1,INDEX([1]WATSON!$G$2:$G$1709,MATCH(A59,[1]WATSON!$B$2:$B$1709,0))*1000),IF(ISERROR(INDEX('[1]EF3.0emissions'!$F$2:$F$1709,MATCH(A59,'[1]EF3.0emissions'!$A$2:$A$1709,0))),-1,INDEX('[1]EF3.0emissions'!$F$2:$F$1709,MATCH(A59,'[1]EF3.0emissions'!$A$2:$A$1709))),IF(ISERROR(INDEX(#REF!,MATCH(A59,#REF!,0))),-1,INDEX(#REF!,MATCH(A59,#REF!,0))*1.5*1000),IF(ISERROR(INDEX(#REF!,MATCH(A59,#REF!,0))),-1,INDEX(#REF!,MATCH(A59,#REF!,0))*1.5))</f>
        <v>-1</v>
      </c>
      <c r="D59" s="135">
        <v>2.5625498969120614E-2</v>
      </c>
      <c r="E59" s="135">
        <v>1.3364880462691332E-2</v>
      </c>
      <c r="F59" s="135">
        <v>5.6947303393661088E-2</v>
      </c>
      <c r="G59" s="135">
        <v>0.94305269660633884</v>
      </c>
      <c r="H59" s="135">
        <v>1.41427108766076E-2</v>
      </c>
      <c r="I59" s="135">
        <v>5.0633143026991317E-2</v>
      </c>
      <c r="J59" s="135">
        <v>0.94936685697300782</v>
      </c>
      <c r="K59" s="136">
        <f>IF(ISERROR(INDEX([1]biowin!$J:$J,MATCH(#REF!,[1]biowin!$A:$A,0))),-1,INDEX([1]biowin!$J:$J,MATCH(#REF!,[1]biowin!$A:$A,0)))</f>
        <v>-1</v>
      </c>
    </row>
    <row r="60" spans="1:11">
      <c r="A60" s="142" t="s">
        <v>1280</v>
      </c>
      <c r="B60" s="145" t="s">
        <v>1281</v>
      </c>
      <c r="C60" s="144">
        <f>MAX(IF(ISERROR(INDEX([1]JDS4!$K$2:$K$1709,MATCH(A60,[1]JDS4!$D$2:$D$1709,0))),-1,INDEX([1]JDS4!$K$2:$K$1709,MATCH(A60,[1]JDS4!$D$2:$D$1709,0))),IF(ISERROR(INDEX([1]UFZ!$K$2:$K$1709,MATCH(A60,[1]UFZ!$H$2:$H$1709,0))),-1,INDEX([1]UFZ!$K$2:$K$1709,MATCH(A60,[1]UFZ!$H$2:$H$1709,0))),IF(ISERROR(INDEX([1]WATSON!$G$2:$G$1709,MATCH(A60,[1]WATSON!$B$2:$B$1709,0))),-1,INDEX([1]WATSON!$G$2:$G$1709,MATCH(A60,[1]WATSON!$B$2:$B$1709,0))*1000),IF(ISERROR(INDEX('[1]EF3.0emissions'!$F$2:$F$1709,MATCH(A60,'[1]EF3.0emissions'!$A$2:$A$1709,0))),-1,INDEX('[1]EF3.0emissions'!$F$2:$F$1709,MATCH(A60,'[1]EF3.0emissions'!$A$2:$A$1709))),IF(ISERROR(INDEX(#REF!,MATCH(A60,#REF!,0))),-1,INDEX(#REF!,MATCH(A60,#REF!,0))*1.5*1000),IF(ISERROR(INDEX(#REF!,MATCH(A60,#REF!,0))),-1,INDEX(#REF!,MATCH(A60,#REF!,0))*1.5))</f>
        <v>-1</v>
      </c>
      <c r="D60" s="135">
        <v>1.9480966321380067E-2</v>
      </c>
      <c r="E60" s="135">
        <v>1.0290692469209831E-2</v>
      </c>
      <c r="F60" s="135">
        <v>2.9796186129096104E-2</v>
      </c>
      <c r="G60" s="135">
        <v>0.97020381387090726</v>
      </c>
      <c r="H60" s="135">
        <v>1.0811648995380866E-2</v>
      </c>
      <c r="I60" s="135">
        <v>3.0307241383043332E-2</v>
      </c>
      <c r="J60" s="135">
        <v>0.96969275861695703</v>
      </c>
      <c r="K60" s="136">
        <f>IF(ISERROR(INDEX([1]biowin!$J:$J,MATCH(#REF!,[1]biowin!$A:$A,0))),-1,INDEX([1]biowin!$J:$J,MATCH(#REF!,[1]biowin!$A:$A,0)))</f>
        <v>-1</v>
      </c>
    </row>
    <row r="61" spans="1:11">
      <c r="A61" s="142" t="s">
        <v>1282</v>
      </c>
      <c r="B61" s="145" t="s">
        <v>1283</v>
      </c>
      <c r="C61" s="144">
        <f>MAX(IF(ISERROR(INDEX([1]JDS4!$K$2:$K$1709,MATCH(A61,[1]JDS4!$D$2:$D$1709,0))),-1,INDEX([1]JDS4!$K$2:$K$1709,MATCH(A61,[1]JDS4!$D$2:$D$1709,0))),IF(ISERROR(INDEX([1]UFZ!$K$2:$K$1709,MATCH(A61,[1]UFZ!$H$2:$H$1709,0))),-1,INDEX([1]UFZ!$K$2:$K$1709,MATCH(A61,[1]UFZ!$H$2:$H$1709,0))),IF(ISERROR(INDEX([1]WATSON!$G$2:$G$1709,MATCH(A61,[1]WATSON!$B$2:$B$1709,0))),-1,INDEX([1]WATSON!$G$2:$G$1709,MATCH(A61,[1]WATSON!$B$2:$B$1709,0))*1000),IF(ISERROR(INDEX('[1]EF3.0emissions'!$F$2:$F$1709,MATCH(A61,'[1]EF3.0emissions'!$A$2:$A$1709,0))),-1,INDEX('[1]EF3.0emissions'!$F$2:$F$1709,MATCH(A61,'[1]EF3.0emissions'!$A$2:$A$1709))),IF(ISERROR(INDEX(#REF!,MATCH(A61,#REF!,0))),-1,INDEX(#REF!,MATCH(A61,#REF!,0))*1.5*1000),IF(ISERROR(INDEX(#REF!,MATCH(A61,#REF!,0))),-1,INDEX(#REF!,MATCH(A61,#REF!,0))*1.5))</f>
        <v>-1</v>
      </c>
      <c r="D61" s="135">
        <v>1.8238166903783552E-2</v>
      </c>
      <c r="E61" s="135">
        <v>9.634950434315611E-3</v>
      </c>
      <c r="F61" s="135">
        <v>2.7897863629600762E-2</v>
      </c>
      <c r="G61" s="135">
        <v>0.97210213637040133</v>
      </c>
      <c r="H61" s="135">
        <v>1.0123094686233772E-2</v>
      </c>
      <c r="I61" s="135">
        <v>2.8376018607569949E-2</v>
      </c>
      <c r="J61" s="135">
        <v>0.97162398139242923</v>
      </c>
      <c r="K61" s="136">
        <f>IF(ISERROR(INDEX([1]biowin!$J:$J,MATCH(#REF!,[1]biowin!$A:$A,0))),-1,INDEX([1]biowin!$J:$J,MATCH(#REF!,[1]biowin!$A:$A,0)))</f>
        <v>-1</v>
      </c>
    </row>
    <row r="62" spans="1:11">
      <c r="A62" s="142" t="s">
        <v>1284</v>
      </c>
      <c r="B62" s="145" t="s">
        <v>1285</v>
      </c>
      <c r="C62" s="144">
        <f>MAX(IF(ISERROR(INDEX([1]JDS4!$K$2:$K$1709,MATCH(A62,[1]JDS4!$D$2:$D$1709,0))),-1,INDEX([1]JDS4!$K$2:$K$1709,MATCH(A62,[1]JDS4!$D$2:$D$1709,0))),IF(ISERROR(INDEX([1]UFZ!$K$2:$K$1709,MATCH(A62,[1]UFZ!$H$2:$H$1709,0))),-1,INDEX([1]UFZ!$K$2:$K$1709,MATCH(A62,[1]UFZ!$H$2:$H$1709,0))),IF(ISERROR(INDEX([1]WATSON!$G$2:$G$1709,MATCH(A62,[1]WATSON!$B$2:$B$1709,0))),-1,INDEX([1]WATSON!$G$2:$G$1709,MATCH(A62,[1]WATSON!$B$2:$B$1709,0))*1000),IF(ISERROR(INDEX('[1]EF3.0emissions'!$F$2:$F$1709,MATCH(A62,'[1]EF3.0emissions'!$A$2:$A$1709,0))),-1,INDEX('[1]EF3.0emissions'!$F$2:$F$1709,MATCH(A62,'[1]EF3.0emissions'!$A$2:$A$1709))),IF(ISERROR(INDEX(#REF!,MATCH(A62,#REF!,0))),-1,INDEX(#REF!,MATCH(A62,#REF!,0))*1.5*1000),IF(ISERROR(INDEX(#REF!,MATCH(A62,#REF!,0))),-1,INDEX(#REF!,MATCH(A62,#REF!,0))*1.5))</f>
        <v>-1</v>
      </c>
      <c r="D62" s="135">
        <v>3.3745866043877401E-3</v>
      </c>
      <c r="E62" s="135">
        <v>1.7844170340088081E-3</v>
      </c>
      <c r="F62" s="135">
        <v>5.1694428808502554E-3</v>
      </c>
      <c r="G62" s="135">
        <v>0.99483055711915047</v>
      </c>
      <c r="H62" s="135">
        <v>1.8756486064012714E-3</v>
      </c>
      <c r="I62" s="135">
        <v>5.2564623088721032E-3</v>
      </c>
      <c r="J62" s="135">
        <v>0.99474353769112811</v>
      </c>
      <c r="K62" s="136">
        <f>IF(ISERROR(INDEX([1]biowin!$J:$J,MATCH(#REF!,[1]biowin!$A:$A,0))),-1,INDEX([1]biowin!$J:$J,MATCH(#REF!,[1]biowin!$A:$A,0)))</f>
        <v>-1</v>
      </c>
    </row>
    <row r="63" spans="1:11">
      <c r="A63" s="142" t="s">
        <v>1286</v>
      </c>
      <c r="B63" s="145" t="s">
        <v>1287</v>
      </c>
      <c r="C63" s="144">
        <f>MAX(IF(ISERROR(INDEX([1]JDS4!$K$2:$K$1709,MATCH(A63,[1]JDS4!$D$2:$D$1709,0))),-1,INDEX([1]JDS4!$K$2:$K$1709,MATCH(A63,[1]JDS4!$D$2:$D$1709,0))),IF(ISERROR(INDEX([1]UFZ!$K$2:$K$1709,MATCH(A63,[1]UFZ!$H$2:$H$1709,0))),-1,INDEX([1]UFZ!$K$2:$K$1709,MATCH(A63,[1]UFZ!$H$2:$H$1709,0))),IF(ISERROR(INDEX([1]WATSON!$G$2:$G$1709,MATCH(A63,[1]WATSON!$B$2:$B$1709,0))),-1,INDEX([1]WATSON!$G$2:$G$1709,MATCH(A63,[1]WATSON!$B$2:$B$1709,0))*1000),IF(ISERROR(INDEX('[1]EF3.0emissions'!$F$2:$F$1709,MATCH(A63,'[1]EF3.0emissions'!$A$2:$A$1709,0))),-1,INDEX('[1]EF3.0emissions'!$F$2:$F$1709,MATCH(A63,'[1]EF3.0emissions'!$A$2:$A$1709))),IF(ISERROR(INDEX(#REF!,MATCH(A63,#REF!,0))),-1,INDEX(#REF!,MATCH(A63,#REF!,0))*1.5*1000),IF(ISERROR(INDEX(#REF!,MATCH(A63,#REF!,0))),-1,INDEX(#REF!,MATCH(A63,#REF!,0))*1.5))</f>
        <v>-1</v>
      </c>
      <c r="D63" s="135">
        <v>1.7084246097146052E-2</v>
      </c>
      <c r="E63" s="135">
        <v>5.0688607474074355E-4</v>
      </c>
      <c r="F63" s="135">
        <v>0.93584849329249753</v>
      </c>
      <c r="G63" s="135">
        <v>6.4151506707503247E-2</v>
      </c>
      <c r="H63" s="135">
        <v>1.4128251579930647E-3</v>
      </c>
      <c r="I63" s="135">
        <v>0.82993410118070199</v>
      </c>
      <c r="J63" s="135">
        <v>0.17006589881929796</v>
      </c>
      <c r="K63" s="136">
        <f>IF(ISERROR(INDEX([1]biowin!$J:$J,MATCH(#REF!,[1]biowin!$A:$A,0))),-1,INDEX([1]biowin!$J:$J,MATCH(#REF!,[1]biowin!$A:$A,0)))</f>
        <v>-1</v>
      </c>
    </row>
    <row r="64" spans="1:11">
      <c r="A64" s="142" t="s">
        <v>1288</v>
      </c>
      <c r="B64" s="145" t="s">
        <v>1289</v>
      </c>
      <c r="C64" s="144">
        <f>MAX(IF(ISERROR(INDEX([1]JDS4!$K$2:$K$1709,MATCH(A64,[1]JDS4!$D$2:$D$1709,0))),-1,INDEX([1]JDS4!$K$2:$K$1709,MATCH(A64,[1]JDS4!$D$2:$D$1709,0))),IF(ISERROR(INDEX([1]UFZ!$K$2:$K$1709,MATCH(A64,[1]UFZ!$H$2:$H$1709,0))),-1,INDEX([1]UFZ!$K$2:$K$1709,MATCH(A64,[1]UFZ!$H$2:$H$1709,0))),IF(ISERROR(INDEX([1]WATSON!$G$2:$G$1709,MATCH(A64,[1]WATSON!$B$2:$B$1709,0))),-1,INDEX([1]WATSON!$G$2:$G$1709,MATCH(A64,[1]WATSON!$B$2:$B$1709,0))*1000),IF(ISERROR(INDEX('[1]EF3.0emissions'!$F$2:$F$1709,MATCH(A64,'[1]EF3.0emissions'!$A$2:$A$1709,0))),-1,INDEX('[1]EF3.0emissions'!$F$2:$F$1709,MATCH(A64,'[1]EF3.0emissions'!$A$2:$A$1709))),IF(ISERROR(INDEX(#REF!,MATCH(A64,#REF!,0))),-1,INDEX(#REF!,MATCH(A64,#REF!,0))*1.5*1000),IF(ISERROR(INDEX(#REF!,MATCH(A64,#REF!,0))),-1,INDEX(#REF!,MATCH(A64,#REF!,0))*1.5))</f>
        <v>-1</v>
      </c>
      <c r="H64" s="135"/>
      <c r="I64" s="135"/>
      <c r="J64" s="135"/>
      <c r="K64" s="136">
        <f>IF(ISERROR(INDEX([1]biowin!$J:$J,MATCH(#REF!,[1]biowin!$A:$A,0))),-1,INDEX([1]biowin!$J:$J,MATCH(#REF!,[1]biowin!$A:$A,0)))</f>
        <v>-1</v>
      </c>
    </row>
    <row r="65" spans="1:11">
      <c r="A65" s="142" t="s">
        <v>1290</v>
      </c>
      <c r="B65" s="145" t="s">
        <v>1291</v>
      </c>
      <c r="C65" s="144">
        <f>MAX(IF(ISERROR(INDEX([1]JDS4!$K$2:$K$1709,MATCH(A65,[1]JDS4!$D$2:$D$1709,0))),-1,INDEX([1]JDS4!$K$2:$K$1709,MATCH(A65,[1]JDS4!$D$2:$D$1709,0))),IF(ISERROR(INDEX([1]UFZ!$K$2:$K$1709,MATCH(A65,[1]UFZ!$H$2:$H$1709,0))),-1,INDEX([1]UFZ!$K$2:$K$1709,MATCH(A65,[1]UFZ!$H$2:$H$1709,0))),IF(ISERROR(INDEX([1]WATSON!$G$2:$G$1709,MATCH(A65,[1]WATSON!$B$2:$B$1709,0))),-1,INDEX([1]WATSON!$G$2:$G$1709,MATCH(A65,[1]WATSON!$B$2:$B$1709,0))*1000),IF(ISERROR(INDEX('[1]EF3.0emissions'!$F$2:$F$1709,MATCH(A65,'[1]EF3.0emissions'!$A$2:$A$1709,0))),-1,INDEX('[1]EF3.0emissions'!$F$2:$F$1709,MATCH(A65,'[1]EF3.0emissions'!$A$2:$A$1709))),IF(ISERROR(INDEX(#REF!,MATCH(A65,#REF!,0))),-1,INDEX(#REF!,MATCH(A65,#REF!,0))*1.5*1000),IF(ISERROR(INDEX(#REF!,MATCH(A65,#REF!,0))),-1,INDEX(#REF!,MATCH(A65,#REF!,0))*1.5))</f>
        <v>-1</v>
      </c>
      <c r="D65" s="135">
        <v>4.8168902804480648E-2</v>
      </c>
      <c r="E65" s="135">
        <v>2.5346252344746415E-2</v>
      </c>
      <c r="F65" s="135">
        <v>7.6419135396883997E-2</v>
      </c>
      <c r="G65" s="135">
        <v>0.92358086460310884</v>
      </c>
      <c r="H65" s="135">
        <v>2.6637959951424029E-2</v>
      </c>
      <c r="I65" s="135">
        <v>7.6541630511745409E-2</v>
      </c>
      <c r="J65" s="135">
        <v>0.92345836948825588</v>
      </c>
      <c r="K65" s="136">
        <f>IF(ISERROR(INDEX([1]biowin!$J:$J,MATCH(#REF!,[1]biowin!$A:$A,0))),-1,INDEX([1]biowin!$J:$J,MATCH(#REF!,[1]biowin!$A:$A,0)))</f>
        <v>-1</v>
      </c>
    </row>
    <row r="66" spans="1:11">
      <c r="A66" s="142" t="s">
        <v>1292</v>
      </c>
      <c r="B66" s="145" t="s">
        <v>1293</v>
      </c>
      <c r="C66" s="144">
        <f>MAX(IF(ISERROR(INDEX([1]JDS4!$K$2:$K$1709,MATCH(A66,[1]JDS4!$D$2:$D$1709,0))),-1,INDEX([1]JDS4!$K$2:$K$1709,MATCH(A66,[1]JDS4!$D$2:$D$1709,0))),IF(ISERROR(INDEX([1]UFZ!$K$2:$K$1709,MATCH(A66,[1]UFZ!$H$2:$H$1709,0))),-1,INDEX([1]UFZ!$K$2:$K$1709,MATCH(A66,[1]UFZ!$H$2:$H$1709,0))),IF(ISERROR(INDEX([1]WATSON!$G$2:$G$1709,MATCH(A66,[1]WATSON!$B$2:$B$1709,0))),-1,INDEX([1]WATSON!$G$2:$G$1709,MATCH(A66,[1]WATSON!$B$2:$B$1709,0))*1000),IF(ISERROR(INDEX('[1]EF3.0emissions'!$F$2:$F$1709,MATCH(A66,'[1]EF3.0emissions'!$A$2:$A$1709,0))),-1,INDEX('[1]EF3.0emissions'!$F$2:$F$1709,MATCH(A66,'[1]EF3.0emissions'!$A$2:$A$1709))),IF(ISERROR(INDEX(#REF!,MATCH(A66,#REF!,0))),-1,INDEX(#REF!,MATCH(A66,#REF!,0))*1.5*1000),IF(ISERROR(INDEX(#REF!,MATCH(A66,#REF!,0))),-1,INDEX(#REF!,MATCH(A66,#REF!,0))*1.5))</f>
        <v>0</v>
      </c>
      <c r="D66" s="135">
        <v>0.31568449486089611</v>
      </c>
      <c r="E66" s="135">
        <v>0.16237274512121783</v>
      </c>
      <c r="F66" s="135">
        <v>0.47820360537419981</v>
      </c>
      <c r="G66" s="135">
        <v>0.52179639462579885</v>
      </c>
      <c r="H66" s="135">
        <v>0.16852992067019806</v>
      </c>
      <c r="I66" s="135">
        <v>0.48430098902209295</v>
      </c>
      <c r="J66" s="135">
        <v>0.51569901097790782</v>
      </c>
      <c r="K66" s="136">
        <f>IF(ISERROR(INDEX([1]biowin!$J:$J,MATCH(#REF!,[1]biowin!$A:$A,0))),-1,INDEX([1]biowin!$J:$J,MATCH(#REF!,[1]biowin!$A:$A,0)))</f>
        <v>-1</v>
      </c>
    </row>
    <row r="67" spans="1:11">
      <c r="A67" s="142" t="s">
        <v>1294</v>
      </c>
      <c r="B67" s="145" t="s">
        <v>1295</v>
      </c>
      <c r="C67" s="144">
        <f>MAX(IF(ISERROR(INDEX([1]JDS4!$K$2:$K$1709,MATCH(A67,[1]JDS4!$D$2:$D$1709,0))),-1,INDEX([1]JDS4!$K$2:$K$1709,MATCH(A67,[1]JDS4!$D$2:$D$1709,0))),IF(ISERROR(INDEX([1]UFZ!$K$2:$K$1709,MATCH(A67,[1]UFZ!$H$2:$H$1709,0))),-1,INDEX([1]UFZ!$K$2:$K$1709,MATCH(A67,[1]UFZ!$H$2:$H$1709,0))),IF(ISERROR(INDEX([1]WATSON!$G$2:$G$1709,MATCH(A67,[1]WATSON!$B$2:$B$1709,0))),-1,INDEX([1]WATSON!$G$2:$G$1709,MATCH(A67,[1]WATSON!$B$2:$B$1709,0))*1000),IF(ISERROR(INDEX('[1]EF3.0emissions'!$F$2:$F$1709,MATCH(A67,'[1]EF3.0emissions'!$A$2:$A$1709,0))),-1,INDEX('[1]EF3.0emissions'!$F$2:$F$1709,MATCH(A67,'[1]EF3.0emissions'!$A$2:$A$1709))),IF(ISERROR(INDEX(#REF!,MATCH(A67,#REF!,0))),-1,INDEX(#REF!,MATCH(A67,#REF!,0))*1.5*1000),IF(ISERROR(INDEX(#REF!,MATCH(A67,#REF!,0))),-1,INDEX(#REF!,MATCH(A67,#REF!,0))*1.5))</f>
        <v>-1</v>
      </c>
      <c r="D67" s="135">
        <v>2.5384547854049432E-2</v>
      </c>
      <c r="E67" s="135">
        <v>1.3271558579336462E-2</v>
      </c>
      <c r="F67" s="135">
        <v>5.3143824709449838E-2</v>
      </c>
      <c r="G67" s="135">
        <v>0.94685617529054777</v>
      </c>
      <c r="H67" s="135">
        <v>1.4024147564850027E-2</v>
      </c>
      <c r="I67" s="135">
        <v>4.8149328191749538E-2</v>
      </c>
      <c r="J67" s="135">
        <v>0.95185067180824978</v>
      </c>
      <c r="K67" s="136">
        <f>IF(ISERROR(INDEX([1]biowin!$J:$J,MATCH(#REF!,[1]biowin!$A:$A,0))),-1,INDEX([1]biowin!$J:$J,MATCH(#REF!,[1]biowin!$A:$A,0)))</f>
        <v>-1</v>
      </c>
    </row>
    <row r="68" spans="1:11">
      <c r="A68" s="142" t="s">
        <v>1296</v>
      </c>
      <c r="B68" s="145" t="s">
        <v>1297</v>
      </c>
      <c r="C68" s="144">
        <f>MAX(IF(ISERROR(INDEX([1]JDS4!$K$2:$K$1709,MATCH(A68,[1]JDS4!$D$2:$D$1709,0))),-1,INDEX([1]JDS4!$K$2:$K$1709,MATCH(A68,[1]JDS4!$D$2:$D$1709,0))),IF(ISERROR(INDEX([1]UFZ!$K$2:$K$1709,MATCH(A68,[1]UFZ!$H$2:$H$1709,0))),-1,INDEX([1]UFZ!$K$2:$K$1709,MATCH(A68,[1]UFZ!$H$2:$H$1709,0))),IF(ISERROR(INDEX([1]WATSON!$G$2:$G$1709,MATCH(A68,[1]WATSON!$B$2:$B$1709,0))),-1,INDEX([1]WATSON!$G$2:$G$1709,MATCH(A68,[1]WATSON!$B$2:$B$1709,0))*1000),IF(ISERROR(INDEX('[1]EF3.0emissions'!$F$2:$F$1709,MATCH(A68,'[1]EF3.0emissions'!$A$2:$A$1709,0))),-1,INDEX('[1]EF3.0emissions'!$F$2:$F$1709,MATCH(A68,'[1]EF3.0emissions'!$A$2:$A$1709))),IF(ISERROR(INDEX(#REF!,MATCH(A68,#REF!,0))),-1,INDEX(#REF!,MATCH(A68,#REF!,0))*1.5*1000),IF(ISERROR(INDEX(#REF!,MATCH(A68,#REF!,0))),-1,INDEX(#REF!,MATCH(A68,#REF!,0))*1.5))</f>
        <v>-1</v>
      </c>
      <c r="D68" s="135">
        <v>1.3706767605486494E-2</v>
      </c>
      <c r="E68" s="135">
        <v>7.1678062600559686E-3</v>
      </c>
      <c r="F68" s="135">
        <v>3.6290729100264797E-2</v>
      </c>
      <c r="G68" s="135">
        <v>0.96370927089973246</v>
      </c>
      <c r="H68" s="135">
        <v>7.5792798042295766E-3</v>
      </c>
      <c r="I68" s="135">
        <v>3.0594426088940599E-2</v>
      </c>
      <c r="J68" s="135">
        <v>0.96940557391106008</v>
      </c>
      <c r="K68" s="136">
        <f>IF(ISERROR(INDEX([1]biowin!$J:$J,MATCH(#REF!,[1]biowin!$A:$A,0))),-1,INDEX([1]biowin!$J:$J,MATCH(#REF!,[1]biowin!$A:$A,0)))</f>
        <v>-1</v>
      </c>
    </row>
    <row r="69" spans="1:11">
      <c r="A69" s="142" t="s">
        <v>1298</v>
      </c>
      <c r="B69" s="145" t="s">
        <v>1299</v>
      </c>
      <c r="C69" s="144">
        <f>MAX(IF(ISERROR(INDEX([1]JDS4!$K$2:$K$1709,MATCH(A69,[1]JDS4!$D$2:$D$1709,0))),-1,INDEX([1]JDS4!$K$2:$K$1709,MATCH(A69,[1]JDS4!$D$2:$D$1709,0))),IF(ISERROR(INDEX([1]UFZ!$K$2:$K$1709,MATCH(A69,[1]UFZ!$H$2:$H$1709,0))),-1,INDEX([1]UFZ!$K$2:$K$1709,MATCH(A69,[1]UFZ!$H$2:$H$1709,0))),IF(ISERROR(INDEX([1]WATSON!$G$2:$G$1709,MATCH(A69,[1]WATSON!$B$2:$B$1709,0))),-1,INDEX([1]WATSON!$G$2:$G$1709,MATCH(A69,[1]WATSON!$B$2:$B$1709,0))*1000),IF(ISERROR(INDEX('[1]EF3.0emissions'!$F$2:$F$1709,MATCH(A69,'[1]EF3.0emissions'!$A$2:$A$1709,0))),-1,INDEX('[1]EF3.0emissions'!$F$2:$F$1709,MATCH(A69,'[1]EF3.0emissions'!$A$2:$A$1709))),IF(ISERROR(INDEX(#REF!,MATCH(A69,#REF!,0))),-1,INDEX(#REF!,MATCH(A69,#REF!,0))*1.5*1000),IF(ISERROR(INDEX(#REF!,MATCH(A69,#REF!,0))),-1,INDEX(#REF!,MATCH(A69,#REF!,0))*1.5))</f>
        <v>450</v>
      </c>
      <c r="D69" s="135">
        <v>6.6507891163782501E-2</v>
      </c>
      <c r="E69" s="135">
        <v>5.4416805457798683E-3</v>
      </c>
      <c r="F69" s="135">
        <v>0.88377121077933896</v>
      </c>
      <c r="G69" s="135">
        <v>0.11622878922066134</v>
      </c>
      <c r="H69" s="135">
        <v>5.977978070771146E-3</v>
      </c>
      <c r="I69" s="135">
        <v>0.87952011980946943</v>
      </c>
      <c r="J69" s="135">
        <v>0.12047988019053116</v>
      </c>
      <c r="K69" s="136">
        <f>IF(ISERROR(INDEX([1]biowin!$J:$J,MATCH(#REF!,[1]biowin!$A:$A,0))),-1,INDEX([1]biowin!$J:$J,MATCH(#REF!,[1]biowin!$A:$A,0)))</f>
        <v>-1</v>
      </c>
    </row>
    <row r="70" spans="1:11">
      <c r="A70" s="142" t="s">
        <v>1300</v>
      </c>
      <c r="B70" s="145" t="s">
        <v>1301</v>
      </c>
      <c r="C70" s="144">
        <f>MAX(IF(ISERROR(INDEX([1]JDS4!$K$2:$K$1709,MATCH(A70,[1]JDS4!$D$2:$D$1709,0))),-1,INDEX([1]JDS4!$K$2:$K$1709,MATCH(A70,[1]JDS4!$D$2:$D$1709,0))),IF(ISERROR(INDEX([1]UFZ!$K$2:$K$1709,MATCH(A70,[1]UFZ!$H$2:$H$1709,0))),-1,INDEX([1]UFZ!$K$2:$K$1709,MATCH(A70,[1]UFZ!$H$2:$H$1709,0))),IF(ISERROR(INDEX([1]WATSON!$G$2:$G$1709,MATCH(A70,[1]WATSON!$B$2:$B$1709,0))),-1,INDEX([1]WATSON!$G$2:$G$1709,MATCH(A70,[1]WATSON!$B$2:$B$1709,0))*1000),IF(ISERROR(INDEX('[1]EF3.0emissions'!$F$2:$F$1709,MATCH(A70,'[1]EF3.0emissions'!$A$2:$A$1709,0))),-1,INDEX('[1]EF3.0emissions'!$F$2:$F$1709,MATCH(A70,'[1]EF3.0emissions'!$A$2:$A$1709))),IF(ISERROR(INDEX(#REF!,MATCH(A70,#REF!,0))),-1,INDEX(#REF!,MATCH(A70,#REF!,0))*1.5*1000),IF(ISERROR(INDEX(#REF!,MATCH(A70,#REF!,0))),-1,INDEX(#REF!,MATCH(A70,#REF!,0))*1.5))</f>
        <v>-1</v>
      </c>
      <c r="D70" s="135">
        <v>1.5231374206458256E-3</v>
      </c>
      <c r="E70" s="135">
        <v>7.9873494607196735E-4</v>
      </c>
      <c r="F70" s="135">
        <v>1.4932520584013934E-2</v>
      </c>
      <c r="G70" s="135">
        <v>0.98506747941598638</v>
      </c>
      <c r="H70" s="135">
        <v>8.4388320380152809E-4</v>
      </c>
      <c r="I70" s="135">
        <v>9.9647190721841982E-3</v>
      </c>
      <c r="J70" s="135">
        <v>0.99003528092781512</v>
      </c>
      <c r="K70" s="136">
        <f>IF(ISERROR(INDEX([1]biowin!$J:$J,MATCH(#REF!,[1]biowin!$A:$A,0))),-1,INDEX([1]biowin!$J:$J,MATCH(#REF!,[1]biowin!$A:$A,0)))</f>
        <v>-1</v>
      </c>
    </row>
    <row r="71" spans="1:11">
      <c r="A71" s="142" t="s">
        <v>1302</v>
      </c>
      <c r="B71" s="145" t="s">
        <v>1303</v>
      </c>
      <c r="C71" s="144">
        <f>MAX(IF(ISERROR(INDEX([1]JDS4!$K$2:$K$1709,MATCH(A71,[1]JDS4!$D$2:$D$1709,0))),-1,INDEX([1]JDS4!$K$2:$K$1709,MATCH(A71,[1]JDS4!$D$2:$D$1709,0))),IF(ISERROR(INDEX([1]UFZ!$K$2:$K$1709,MATCH(A71,[1]UFZ!$H$2:$H$1709,0))),-1,INDEX([1]UFZ!$K$2:$K$1709,MATCH(A71,[1]UFZ!$H$2:$H$1709,0))),IF(ISERROR(INDEX([1]WATSON!$G$2:$G$1709,MATCH(A71,[1]WATSON!$B$2:$B$1709,0))),-1,INDEX([1]WATSON!$G$2:$G$1709,MATCH(A71,[1]WATSON!$B$2:$B$1709,0))*1000),IF(ISERROR(INDEX('[1]EF3.0emissions'!$F$2:$F$1709,MATCH(A71,'[1]EF3.0emissions'!$A$2:$A$1709,0))),-1,INDEX('[1]EF3.0emissions'!$F$2:$F$1709,MATCH(A71,'[1]EF3.0emissions'!$A$2:$A$1709))),IF(ISERROR(INDEX(#REF!,MATCH(A71,#REF!,0))),-1,INDEX(#REF!,MATCH(A71,#REF!,0))*1.5*1000),IF(ISERROR(INDEX(#REF!,MATCH(A71,#REF!,0))),-1,INDEX(#REF!,MATCH(A71,#REF!,0))*1.5))</f>
        <v>-1</v>
      </c>
      <c r="D71" s="135">
        <v>4.5948565749049902E-2</v>
      </c>
      <c r="E71" s="135">
        <v>1.8171674228561303E-3</v>
      </c>
      <c r="F71" s="135">
        <v>0.94278555856276902</v>
      </c>
      <c r="G71" s="135">
        <v>5.7214441437230971E-2</v>
      </c>
      <c r="H71" s="135">
        <v>1.9772397275185389E-3</v>
      </c>
      <c r="I71" s="135">
        <v>0.94171009030385833</v>
      </c>
      <c r="J71" s="135">
        <v>5.8289909696142006E-2</v>
      </c>
      <c r="K71" s="136">
        <f>IF(ISERROR(INDEX([1]biowin!$J:$J,MATCH(#REF!,[1]biowin!$A:$A,0))),-1,INDEX([1]biowin!$J:$J,MATCH(#REF!,[1]biowin!$A:$A,0)))</f>
        <v>-1</v>
      </c>
    </row>
    <row r="72" spans="1:11">
      <c r="A72" s="142" t="s">
        <v>1304</v>
      </c>
      <c r="B72" s="145" t="s">
        <v>1305</v>
      </c>
      <c r="C72" s="144">
        <f>MAX(IF(ISERROR(INDEX([1]JDS4!$K$2:$K$1709,MATCH(A72,[1]JDS4!$D$2:$D$1709,0))),-1,INDEX([1]JDS4!$K$2:$K$1709,MATCH(A72,[1]JDS4!$D$2:$D$1709,0))),IF(ISERROR(INDEX([1]UFZ!$K$2:$K$1709,MATCH(A72,[1]UFZ!$H$2:$H$1709,0))),-1,INDEX([1]UFZ!$K$2:$K$1709,MATCH(A72,[1]UFZ!$H$2:$H$1709,0))),IF(ISERROR(INDEX([1]WATSON!$G$2:$G$1709,MATCH(A72,[1]WATSON!$B$2:$B$1709,0))),-1,INDEX([1]WATSON!$G$2:$G$1709,MATCH(A72,[1]WATSON!$B$2:$B$1709,0))*1000),IF(ISERROR(INDEX('[1]EF3.0emissions'!$F$2:$F$1709,MATCH(A72,'[1]EF3.0emissions'!$A$2:$A$1709,0))),-1,INDEX('[1]EF3.0emissions'!$F$2:$F$1709,MATCH(A72,'[1]EF3.0emissions'!$A$2:$A$1709))),IF(ISERROR(INDEX(#REF!,MATCH(A72,#REF!,0))),-1,INDEX(#REF!,MATCH(A72,#REF!,0))*1.5*1000),IF(ISERROR(INDEX(#REF!,MATCH(A72,#REF!,0))),-1,INDEX(#REF!,MATCH(A72,#REF!,0))*1.5))</f>
        <v>-1</v>
      </c>
      <c r="D72" s="135">
        <v>9.9093317088883207E-2</v>
      </c>
      <c r="E72" s="135">
        <v>5.2054048511184135E-2</v>
      </c>
      <c r="F72" s="135">
        <v>0.15129895540283642</v>
      </c>
      <c r="G72" s="135">
        <v>0.84870104459716633</v>
      </c>
      <c r="H72" s="135">
        <v>5.4549720126586321E-2</v>
      </c>
      <c r="I72" s="135">
        <v>0.15373328156983071</v>
      </c>
      <c r="J72" s="135">
        <v>0.8462667184301742</v>
      </c>
      <c r="K72" s="136">
        <f>IF(ISERROR(INDEX([1]biowin!$J:$J,MATCH(#REF!,[1]biowin!$A:$A,0))),-1,INDEX([1]biowin!$J:$J,MATCH(#REF!,[1]biowin!$A:$A,0)))</f>
        <v>-1</v>
      </c>
    </row>
    <row r="73" spans="1:11">
      <c r="A73" s="142" t="s">
        <v>1306</v>
      </c>
      <c r="B73" s="145" t="s">
        <v>1307</v>
      </c>
      <c r="C73" s="144">
        <f>MAX(IF(ISERROR(INDEX([1]JDS4!$K$2:$K$1709,MATCH(A73,[1]JDS4!$D$2:$D$1709,0))),-1,INDEX([1]JDS4!$K$2:$K$1709,MATCH(A73,[1]JDS4!$D$2:$D$1709,0))),IF(ISERROR(INDEX([1]UFZ!$K$2:$K$1709,MATCH(A73,[1]UFZ!$H$2:$H$1709,0))),-1,INDEX([1]UFZ!$K$2:$K$1709,MATCH(A73,[1]UFZ!$H$2:$H$1709,0))),IF(ISERROR(INDEX([1]WATSON!$G$2:$G$1709,MATCH(A73,[1]WATSON!$B$2:$B$1709,0))),-1,INDEX([1]WATSON!$G$2:$G$1709,MATCH(A73,[1]WATSON!$B$2:$B$1709,0))*1000),IF(ISERROR(INDEX('[1]EF3.0emissions'!$F$2:$F$1709,MATCH(A73,'[1]EF3.0emissions'!$A$2:$A$1709,0))),-1,INDEX('[1]EF3.0emissions'!$F$2:$F$1709,MATCH(A73,'[1]EF3.0emissions'!$A$2:$A$1709))),IF(ISERROR(INDEX(#REF!,MATCH(A73,#REF!,0))),-1,INDEX(#REF!,MATCH(A73,#REF!,0))*1.5*1000),IF(ISERROR(INDEX(#REF!,MATCH(A73,#REF!,0))),-1,INDEX(#REF!,MATCH(A73,#REF!,0))*1.5))</f>
        <v>-1</v>
      </c>
      <c r="D73" s="135">
        <v>0.15228114800119333</v>
      </c>
      <c r="E73" s="135">
        <v>7.9664557752236853E-2</v>
      </c>
      <c r="F73" s="135">
        <v>0.23197371679720186</v>
      </c>
      <c r="G73" s="135">
        <v>0.76802628320278754</v>
      </c>
      <c r="H73" s="135">
        <v>8.331450144312752E-2</v>
      </c>
      <c r="I73" s="135">
        <v>0.23561230069868253</v>
      </c>
      <c r="J73" s="135">
        <v>0.76438769930132122</v>
      </c>
      <c r="K73" s="136">
        <f>IF(ISERROR(INDEX([1]biowin!$J:$J,MATCH(#REF!,[1]biowin!$A:$A,0))),-1,INDEX([1]biowin!$J:$J,MATCH(#REF!,[1]biowin!$A:$A,0)))</f>
        <v>-1</v>
      </c>
    </row>
    <row r="74" spans="1:11">
      <c r="A74" s="142" t="s">
        <v>1308</v>
      </c>
      <c r="B74" s="143" t="s">
        <v>1309</v>
      </c>
      <c r="C74" s="144">
        <f>MAX(IF(ISERROR(INDEX([1]JDS4!$K$2:$K$1709,MATCH(A74,[1]JDS4!$D$2:$D$1709,0))),-1,INDEX([1]JDS4!$K$2:$K$1709,MATCH(A74,[1]JDS4!$D$2:$D$1709,0))),IF(ISERROR(INDEX([1]UFZ!$K$2:$K$1709,MATCH(A74,[1]UFZ!$H$2:$H$1709,0))),-1,INDEX([1]UFZ!$K$2:$K$1709,MATCH(A74,[1]UFZ!$H$2:$H$1709,0))),IF(ISERROR(INDEX([1]WATSON!$G$2:$G$1709,MATCH(A74,[1]WATSON!$B$2:$B$1709,0))),-1,INDEX([1]WATSON!$G$2:$G$1709,MATCH(A74,[1]WATSON!$B$2:$B$1709,0))*1000),IF(ISERROR(INDEX('[1]EF3.0emissions'!$F$2:$F$1709,MATCH(A74,'[1]EF3.0emissions'!$A$2:$A$1709,0))),-1,INDEX('[1]EF3.0emissions'!$F$2:$F$1709,MATCH(A74,'[1]EF3.0emissions'!$A$2:$A$1709))),IF(ISERROR(INDEX(#REF!,MATCH(A74,#REF!,0))),-1,INDEX(#REF!,MATCH(A74,#REF!,0))*1.5*1000),IF(ISERROR(INDEX(#REF!,MATCH(A74,#REF!,0))),-1,INDEX(#REF!,MATCH(A74,#REF!,0))*1.5))</f>
        <v>607.22500000000002</v>
      </c>
      <c r="D74" s="135">
        <v>1.6961765807204991E-2</v>
      </c>
      <c r="E74" s="135">
        <v>8.9615192392589575E-3</v>
      </c>
      <c r="F74" s="135">
        <v>2.5923462779692458E-2</v>
      </c>
      <c r="G74" s="135">
        <v>0.97407653722030763</v>
      </c>
      <c r="H74" s="135">
        <v>9.4158150717892075E-3</v>
      </c>
      <c r="I74" s="135">
        <v>2.6377686867848912E-2</v>
      </c>
      <c r="J74" s="135">
        <v>0.9736223131321502</v>
      </c>
      <c r="K74" s="136">
        <f>IF(ISERROR(INDEX([1]biowin!$J:$J,MATCH(#REF!,[1]biowin!$A:$A,0))),-1,INDEX([1]biowin!$J:$J,MATCH(#REF!,[1]biowin!$A:$A,0)))</f>
        <v>-1</v>
      </c>
    </row>
    <row r="75" spans="1:11">
      <c r="A75" s="142" t="s">
        <v>1308</v>
      </c>
      <c r="B75" s="145" t="s">
        <v>1310</v>
      </c>
      <c r="C75" s="144">
        <f>MAX(IF(ISERROR(INDEX([1]JDS4!$K$2:$K$1709,MATCH(A75,[1]JDS4!$D$2:$D$1709,0))),-1,INDEX([1]JDS4!$K$2:$K$1709,MATCH(A75,[1]JDS4!$D$2:$D$1709,0))),IF(ISERROR(INDEX([1]UFZ!$K$2:$K$1709,MATCH(A75,[1]UFZ!$H$2:$H$1709,0))),-1,INDEX([1]UFZ!$K$2:$K$1709,MATCH(A75,[1]UFZ!$H$2:$H$1709,0))),IF(ISERROR(INDEX([1]WATSON!$G$2:$G$1709,MATCH(A75,[1]WATSON!$B$2:$B$1709,0))),-1,INDEX([1]WATSON!$G$2:$G$1709,MATCH(A75,[1]WATSON!$B$2:$B$1709,0))*1000),IF(ISERROR(INDEX('[1]EF3.0emissions'!$F$2:$F$1709,MATCH(A75,'[1]EF3.0emissions'!$A$2:$A$1709,0))),-1,INDEX('[1]EF3.0emissions'!$F$2:$F$1709,MATCH(A75,'[1]EF3.0emissions'!$A$2:$A$1709))),IF(ISERROR(INDEX(#REF!,MATCH(A75,#REF!,0))),-1,INDEX(#REF!,MATCH(A75,#REF!,0))*1.5*1000),IF(ISERROR(INDEX(#REF!,MATCH(A75,#REF!,0))),-1,INDEX(#REF!,MATCH(A75,#REF!,0))*1.5))</f>
        <v>607.22500000000002</v>
      </c>
      <c r="D75" s="135">
        <v>1.6961765807204991E-2</v>
      </c>
      <c r="E75" s="135">
        <v>8.9615192392589575E-3</v>
      </c>
      <c r="F75" s="135">
        <v>2.5923462779692458E-2</v>
      </c>
      <c r="G75" s="135">
        <v>0.97407653722030763</v>
      </c>
      <c r="H75" s="135">
        <v>9.4158150717892075E-3</v>
      </c>
      <c r="I75" s="135">
        <v>2.6377686867848912E-2</v>
      </c>
      <c r="J75" s="135">
        <v>0.9736223131321502</v>
      </c>
      <c r="K75" s="136">
        <f>IF(ISERROR(INDEX([1]biowin!$J:$J,MATCH(#REF!,[1]biowin!$A:$A,0))),-1,INDEX([1]biowin!$J:$J,MATCH(#REF!,[1]biowin!$A:$A,0)))</f>
        <v>-1</v>
      </c>
    </row>
    <row r="76" spans="1:11">
      <c r="A76" s="142" t="s">
        <v>1311</v>
      </c>
      <c r="B76" s="145" t="s">
        <v>1312</v>
      </c>
      <c r="C76" s="144">
        <f>MAX(IF(ISERROR(INDEX([1]JDS4!$K$2:$K$1709,MATCH(A76,[1]JDS4!$D$2:$D$1709,0))),-1,INDEX([1]JDS4!$K$2:$K$1709,MATCH(A76,[1]JDS4!$D$2:$D$1709,0))),IF(ISERROR(INDEX([1]UFZ!$K$2:$K$1709,MATCH(A76,[1]UFZ!$H$2:$H$1709,0))),-1,INDEX([1]UFZ!$K$2:$K$1709,MATCH(A76,[1]UFZ!$H$2:$H$1709,0))),IF(ISERROR(INDEX([1]WATSON!$G$2:$G$1709,MATCH(A76,[1]WATSON!$B$2:$B$1709,0))),-1,INDEX([1]WATSON!$G$2:$G$1709,MATCH(A76,[1]WATSON!$B$2:$B$1709,0))*1000),IF(ISERROR(INDEX('[1]EF3.0emissions'!$F$2:$F$1709,MATCH(A76,'[1]EF3.0emissions'!$A$2:$A$1709,0))),-1,INDEX('[1]EF3.0emissions'!$F$2:$F$1709,MATCH(A76,'[1]EF3.0emissions'!$A$2:$A$1709))),IF(ISERROR(INDEX(#REF!,MATCH(A76,#REF!,0))),-1,INDEX(#REF!,MATCH(A76,#REF!,0))*1.5*1000),IF(ISERROR(INDEX(#REF!,MATCH(A76,#REF!,0))),-1,INDEX(#REF!,MATCH(A76,#REF!,0))*1.5))</f>
        <v>1774.4545454545455</v>
      </c>
      <c r="D76" s="135">
        <v>5.709454839661007E-4</v>
      </c>
      <c r="E76" s="135">
        <v>3.0195907329523054E-4</v>
      </c>
      <c r="F76" s="135">
        <v>8.7331531861377192E-4</v>
      </c>
      <c r="G76" s="135">
        <v>0.99912668468138544</v>
      </c>
      <c r="H76" s="135">
        <v>3.174223098984347E-4</v>
      </c>
      <c r="I76" s="135">
        <v>8.8861282860721344E-4</v>
      </c>
      <c r="J76" s="135">
        <v>0.99911138717139303</v>
      </c>
      <c r="K76" s="136">
        <f>IF(ISERROR(INDEX([1]biowin!$J:$J,MATCH(#REF!,[1]biowin!$A:$A,0))),-1,INDEX([1]biowin!$J:$J,MATCH(#REF!,[1]biowin!$A:$A,0)))</f>
        <v>-1</v>
      </c>
    </row>
    <row r="77" spans="1:11">
      <c r="A77" s="142" t="s">
        <v>1313</v>
      </c>
      <c r="B77" s="145" t="s">
        <v>1314</v>
      </c>
      <c r="C77" s="144">
        <f>MAX(IF(ISERROR(INDEX([1]JDS4!$K$2:$K$1709,MATCH(A77,[1]JDS4!$D$2:$D$1709,0))),-1,INDEX([1]JDS4!$K$2:$K$1709,MATCH(A77,[1]JDS4!$D$2:$D$1709,0))),IF(ISERROR(INDEX([1]UFZ!$K$2:$K$1709,MATCH(A77,[1]UFZ!$H$2:$H$1709,0))),-1,INDEX([1]UFZ!$K$2:$K$1709,MATCH(A77,[1]UFZ!$H$2:$H$1709,0))),IF(ISERROR(INDEX([1]WATSON!$G$2:$G$1709,MATCH(A77,[1]WATSON!$B$2:$B$1709,0))),-1,INDEX([1]WATSON!$G$2:$G$1709,MATCH(A77,[1]WATSON!$B$2:$B$1709,0))*1000),IF(ISERROR(INDEX('[1]EF3.0emissions'!$F$2:$F$1709,MATCH(A77,'[1]EF3.0emissions'!$A$2:$A$1709,0))),-1,INDEX('[1]EF3.0emissions'!$F$2:$F$1709,MATCH(A77,'[1]EF3.0emissions'!$A$2:$A$1709))),IF(ISERROR(INDEX(#REF!,MATCH(A77,#REF!,0))),-1,INDEX(#REF!,MATCH(A77,#REF!,0))*1.5*1000),IF(ISERROR(INDEX(#REF!,MATCH(A77,#REF!,0))),-1,INDEX(#REF!,MATCH(A77,#REF!,0))*1.5))</f>
        <v>4.8999999999999995</v>
      </c>
      <c r="D77" s="135">
        <v>1.0535872727468934E-2</v>
      </c>
      <c r="E77" s="135">
        <v>5.5329544917572058E-3</v>
      </c>
      <c r="F77" s="135">
        <v>2.5635326951615182E-2</v>
      </c>
      <c r="G77" s="135">
        <v>0.9743646730483837</v>
      </c>
      <c r="H77" s="135">
        <v>5.8372151378222568E-3</v>
      </c>
      <c r="I77" s="135">
        <v>2.2122243978330399E-2</v>
      </c>
      <c r="J77" s="135">
        <v>0.97787775602167015</v>
      </c>
      <c r="K77" s="136">
        <f>IF(ISERROR(INDEX([1]biowin!$J:$J,MATCH(#REF!,[1]biowin!$A:$A,0))),-1,INDEX([1]biowin!$J:$J,MATCH(#REF!,[1]biowin!$A:$A,0)))</f>
        <v>-1</v>
      </c>
    </row>
    <row r="78" spans="1:11">
      <c r="A78" s="142" t="s">
        <v>1315</v>
      </c>
      <c r="B78" s="145" t="s">
        <v>1316</v>
      </c>
      <c r="C78" s="144">
        <f>MAX(IF(ISERROR(INDEX([1]JDS4!$K$2:$K$1709,MATCH(A78,[1]JDS4!$D$2:$D$1709,0))),-1,INDEX([1]JDS4!$K$2:$K$1709,MATCH(A78,[1]JDS4!$D$2:$D$1709,0))),IF(ISERROR(INDEX([1]UFZ!$K$2:$K$1709,MATCH(A78,[1]UFZ!$H$2:$H$1709,0))),-1,INDEX([1]UFZ!$K$2:$K$1709,MATCH(A78,[1]UFZ!$H$2:$H$1709,0))),IF(ISERROR(INDEX([1]WATSON!$G$2:$G$1709,MATCH(A78,[1]WATSON!$B$2:$B$1709,0))),-1,INDEX([1]WATSON!$G$2:$G$1709,MATCH(A78,[1]WATSON!$B$2:$B$1709,0))*1000),IF(ISERROR(INDEX('[1]EF3.0emissions'!$F$2:$F$1709,MATCH(A78,'[1]EF3.0emissions'!$A$2:$A$1709,0))),-1,INDEX('[1]EF3.0emissions'!$F$2:$F$1709,MATCH(A78,'[1]EF3.0emissions'!$A$2:$A$1709))),IF(ISERROR(INDEX(#REF!,MATCH(A78,#REF!,0))),-1,INDEX(#REF!,MATCH(A78,#REF!,0))*1.5/1000),IF(ISERROR(INDEX(#REF!,MATCH(A78,#REF!,0))),-1,INDEX(#REF!,MATCH(A78,#REF!,0))*1.5))</f>
        <v>3.7778954519387464</v>
      </c>
      <c r="D78" s="135">
        <v>1.0735156252512411E-2</v>
      </c>
      <c r="E78" s="135">
        <v>7.0009066618092444E-4</v>
      </c>
      <c r="F78" s="135">
        <v>0.86917351715414615</v>
      </c>
      <c r="G78" s="135">
        <v>0.13082648284585402</v>
      </c>
      <c r="H78" s="135">
        <v>1.7440401551713331E-3</v>
      </c>
      <c r="I78" s="135">
        <v>0.68999253006519734</v>
      </c>
      <c r="J78" s="135">
        <v>0.3100074699348026</v>
      </c>
      <c r="K78" s="136">
        <f>IF(ISERROR(INDEX([1]biowin!$J:$J,MATCH(#REF!,[1]biowin!$A:$A,0))),-1,INDEX([1]biowin!$J:$J,MATCH(#REF!,[1]biowin!$A:$A,0)))</f>
        <v>-1</v>
      </c>
    </row>
    <row r="79" spans="1:11">
      <c r="A79" s="142" t="s">
        <v>1317</v>
      </c>
      <c r="B79" s="145" t="s">
        <v>1318</v>
      </c>
      <c r="C79" s="144">
        <f>MAX(IF(ISERROR(INDEX([1]JDS4!$K$2:$K$1709,MATCH(A79,[1]JDS4!$D$2:$D$1709,0))),-1,INDEX([1]JDS4!$K$2:$K$1709,MATCH(A79,[1]JDS4!$D$2:$D$1709,0))),IF(ISERROR(INDEX([1]UFZ!$K$2:$K$1709,MATCH(A79,[1]UFZ!$H$2:$H$1709,0))),-1,INDEX([1]UFZ!$K$2:$K$1709,MATCH(A79,[1]UFZ!$H$2:$H$1709,0))),IF(ISERROR(INDEX([1]WATSON!$G$2:$G$1709,MATCH(A79,[1]WATSON!$B$2:$B$1709,0))),-1,INDEX([1]WATSON!$G$2:$G$1709,MATCH(A79,[1]WATSON!$B$2:$B$1709,0))*1000),IF(ISERROR(INDEX('[1]EF3.0emissions'!$F$2:$F$1709,MATCH(A79,'[1]EF3.0emissions'!$A$2:$A$1709,0))),-1,INDEX('[1]EF3.0emissions'!$F$2:$F$1709,MATCH(A79,'[1]EF3.0emissions'!$A$2:$A$1709))),IF(ISERROR(INDEX(#REF!,MATCH(A79,#REF!,0))),-1,INDEX(#REF!,MATCH(A79,#REF!,0))*1.5*1000),IF(ISERROR(INDEX(#REF!,MATCH(A79,#REF!,0))),-1,INDEX(#REF!,MATCH(A79,#REF!,0))*1.5))</f>
        <v>-1</v>
      </c>
      <c r="D79" s="135">
        <v>6.1808584052388225E-3</v>
      </c>
      <c r="E79" s="135">
        <v>3.2677298722671496E-3</v>
      </c>
      <c r="F79" s="135">
        <v>9.4700093636328787E-3</v>
      </c>
      <c r="G79" s="135">
        <v>0.99052999063636715</v>
      </c>
      <c r="H79" s="135">
        <v>3.4345274236585099E-3</v>
      </c>
      <c r="I79" s="135">
        <v>9.6281630687835677E-3</v>
      </c>
      <c r="J79" s="135">
        <v>0.99037183693121722</v>
      </c>
      <c r="K79" s="136">
        <f>IF(ISERROR(INDEX([1]biowin!$J:$J,MATCH(#REF!,[1]biowin!$A:$A,0))),-1,INDEX([1]biowin!$J:$J,MATCH(#REF!,[1]biowin!$A:$A,0)))</f>
        <v>-1</v>
      </c>
    </row>
    <row r="80" spans="1:11">
      <c r="A80" s="142" t="s">
        <v>1319</v>
      </c>
      <c r="B80" s="145" t="s">
        <v>1320</v>
      </c>
      <c r="C80" s="144">
        <f>MAX(IF(ISERROR(INDEX([1]JDS4!$K$2:$K$1709,MATCH(A80,[1]JDS4!$D$2:$D$1709,0))),-1,INDEX([1]JDS4!$K$2:$K$1709,MATCH(A80,[1]JDS4!$D$2:$D$1709,0))),IF(ISERROR(INDEX([1]UFZ!$K$2:$K$1709,MATCH(A80,[1]UFZ!$H$2:$H$1709,0))),-1,INDEX([1]UFZ!$K$2:$K$1709,MATCH(A80,[1]UFZ!$H$2:$H$1709,0))),IF(ISERROR(INDEX([1]WATSON!$G$2:$G$1709,MATCH(A80,[1]WATSON!$B$2:$B$1709,0))),-1,INDEX([1]WATSON!$G$2:$G$1709,MATCH(A80,[1]WATSON!$B$2:$B$1709,0))*1000),IF(ISERROR(INDEX('[1]EF3.0emissions'!$F$2:$F$1709,MATCH(A80,'[1]EF3.0emissions'!$A$2:$A$1709,0))),-1,INDEX('[1]EF3.0emissions'!$F$2:$F$1709,MATCH(A80,'[1]EF3.0emissions'!$A$2:$A$1709))),IF(ISERROR(INDEX(#REF!,MATCH(A80,#REF!,0))),-1,INDEX(#REF!,MATCH(A80,#REF!,0))*1.5*1000),IF(ISERROR(INDEX(#REF!,MATCH(A80,#REF!,0))),-1,INDEX(#REF!,MATCH(A80,#REF!,0))*1.5))</f>
        <v>-1</v>
      </c>
      <c r="D80" s="135">
        <v>7.533050044727185E-3</v>
      </c>
      <c r="E80" s="135">
        <v>3.9823056614918763E-3</v>
      </c>
      <c r="F80" s="135">
        <v>1.1527114258833508E-2</v>
      </c>
      <c r="G80" s="135">
        <v>0.98847288574116654</v>
      </c>
      <c r="H80" s="135">
        <v>4.1853927218583661E-3</v>
      </c>
      <c r="I80" s="135">
        <v>1.1725456255452847E-2</v>
      </c>
      <c r="J80" s="135">
        <v>0.98827454374454793</v>
      </c>
      <c r="K80" s="136">
        <f>IF(ISERROR(INDEX([1]biowin!$J:$J,MATCH(#REF!,[1]biowin!$A:$A,0))),-1,INDEX([1]biowin!$J:$J,MATCH(#REF!,[1]biowin!$A:$A,0)))</f>
        <v>-1</v>
      </c>
    </row>
    <row r="81" spans="1:11">
      <c r="A81" s="142" t="s">
        <v>1321</v>
      </c>
      <c r="B81" s="145" t="s">
        <v>1322</v>
      </c>
      <c r="C81" s="144">
        <f>MAX(IF(ISERROR(INDEX([1]JDS4!$K$2:$K$1709,MATCH(A81,[1]JDS4!$D$2:$D$1709,0))),-1,INDEX([1]JDS4!$K$2:$K$1709,MATCH(A81,[1]JDS4!$D$2:$D$1709,0))),IF(ISERROR(INDEX([1]UFZ!$K$2:$K$1709,MATCH(A81,[1]UFZ!$H$2:$H$1709,0))),-1,INDEX([1]UFZ!$K$2:$K$1709,MATCH(A81,[1]UFZ!$H$2:$H$1709,0))),IF(ISERROR(INDEX([1]WATSON!$G$2:$G$1709,MATCH(A81,[1]WATSON!$B$2:$B$1709,0))),-1,INDEX([1]WATSON!$G$2:$G$1709,MATCH(A81,[1]WATSON!$B$2:$B$1709,0))*1000),IF(ISERROR(INDEX('[1]EF3.0emissions'!$F$2:$F$1709,MATCH(A81,'[1]EF3.0emissions'!$A$2:$A$1709,0))),-1,INDEX('[1]EF3.0emissions'!$F$2:$F$1709,MATCH(A81,'[1]EF3.0emissions'!$A$2:$A$1709))),IF(ISERROR(INDEX(#REF!,MATCH(A81,#REF!,0))),-1,INDEX(#REF!,MATCH(A81,#REF!,0))*1.5*1000),IF(ISERROR(INDEX(#REF!,MATCH(A81,#REF!,0))),-1,INDEX(#REF!,MATCH(A81,#REF!,0))*1.5))</f>
        <v>20</v>
      </c>
      <c r="D81" s="135">
        <v>0.12437134352813911</v>
      </c>
      <c r="E81" s="135">
        <v>1.5356394735110538E-5</v>
      </c>
      <c r="F81" s="135">
        <v>0.99811090563081251</v>
      </c>
      <c r="G81" s="135">
        <v>1.8890943691874415E-3</v>
      </c>
      <c r="H81" s="135">
        <v>4.8292327787220663E-5</v>
      </c>
      <c r="I81" s="135">
        <v>0.99435931989456405</v>
      </c>
      <c r="J81" s="135">
        <v>5.6406801054357169E-3</v>
      </c>
      <c r="K81" s="136">
        <f>IF(ISERROR(INDEX([1]biowin!$J:$J,MATCH(#REF!,[1]biowin!$A:$A,0))),-1,INDEX([1]biowin!$J:$J,MATCH(#REF!,[1]biowin!$A:$A,0)))</f>
        <v>-1</v>
      </c>
    </row>
    <row r="82" spans="1:11">
      <c r="A82" s="142" t="s">
        <v>1323</v>
      </c>
      <c r="B82" s="145" t="s">
        <v>1324</v>
      </c>
      <c r="C82" s="144">
        <f>MAX(IF(ISERROR(INDEX([1]JDS4!$K$2:$K$1709,MATCH(A82,[1]JDS4!$D$2:$D$1709,0))),-1,INDEX([1]JDS4!$K$2:$K$1709,MATCH(A82,[1]JDS4!$D$2:$D$1709,0))),IF(ISERROR(INDEX([1]UFZ!$K$2:$K$1709,MATCH(A82,[1]UFZ!$H$2:$H$1709,0))),-1,INDEX([1]UFZ!$K$2:$K$1709,MATCH(A82,[1]UFZ!$H$2:$H$1709,0))),IF(ISERROR(INDEX([1]WATSON!$G$2:$G$1709,MATCH(A82,[1]WATSON!$B$2:$B$1709,0))),-1,INDEX([1]WATSON!$G$2:$G$1709,MATCH(A82,[1]WATSON!$B$2:$B$1709,0))*1000),IF(ISERROR(INDEX('[1]EF3.0emissions'!$F$2:$F$1709,MATCH(A82,'[1]EF3.0emissions'!$A$2:$A$1709,0))),-1,INDEX('[1]EF3.0emissions'!$F$2:$F$1709,MATCH(A82,'[1]EF3.0emissions'!$A$2:$A$1709))),IF(ISERROR(INDEX(#REF!,MATCH(A82,#REF!,0))),-1,INDEX(#REF!,MATCH(A82,#REF!,0))*1.5*1000),IF(ISERROR(INDEX(#REF!,MATCH(A82,#REF!,0))),-1,INDEX(#REF!,MATCH(A82,#REF!,0))*1.5))</f>
        <v>7695.5218749999967</v>
      </c>
      <c r="D82" s="135">
        <v>1.2086204219999846E-2</v>
      </c>
      <c r="E82" s="135">
        <v>6.387269828674034E-3</v>
      </c>
      <c r="F82" s="135">
        <v>1.8537173534652666E-2</v>
      </c>
      <c r="G82" s="135">
        <v>0.98146282646534888</v>
      </c>
      <c r="H82" s="135">
        <v>6.7122298854714029E-3</v>
      </c>
      <c r="I82" s="135">
        <v>1.8836426198691664E-2</v>
      </c>
      <c r="J82" s="135">
        <v>0.98116357380130947</v>
      </c>
      <c r="K82" s="136">
        <f>IF(ISERROR(INDEX([1]biowin!$J:$J,MATCH(#REF!,[1]biowin!$A:$A,0))),-1,INDEX([1]biowin!$J:$J,MATCH(#REF!,[1]biowin!$A:$A,0)))</f>
        <v>-1</v>
      </c>
    </row>
    <row r="83" spans="1:11">
      <c r="A83" s="142" t="s">
        <v>1325</v>
      </c>
      <c r="B83" s="145" t="s">
        <v>1326</v>
      </c>
      <c r="C83" s="144">
        <f>MAX(IF(ISERROR(INDEX([1]JDS4!$K$2:$K$1709,MATCH(A83,[1]JDS4!$D$2:$D$1709,0))),-1,INDEX([1]JDS4!$K$2:$K$1709,MATCH(A83,[1]JDS4!$D$2:$D$1709,0))),IF(ISERROR(INDEX([1]UFZ!$K$2:$K$1709,MATCH(A83,[1]UFZ!$H$2:$H$1709,0))),-1,INDEX([1]UFZ!$K$2:$K$1709,MATCH(A83,[1]UFZ!$H$2:$H$1709,0))),IF(ISERROR(INDEX([1]WATSON!$G$2:$G$1709,MATCH(A83,[1]WATSON!$B$2:$B$1709,0))),-1,INDEX([1]WATSON!$G$2:$G$1709,MATCH(A83,[1]WATSON!$B$2:$B$1709,0))*1000),IF(ISERROR(INDEX('[1]EF3.0emissions'!$F$2:$F$1709,MATCH(A83,'[1]EF3.0emissions'!$A$2:$A$1709,0))),-1,INDEX('[1]EF3.0emissions'!$F$2:$F$1709,MATCH(A83,'[1]EF3.0emissions'!$A$2:$A$1709))),IF(ISERROR(INDEX(#REF!,MATCH(A83,#REF!,0))),-1,INDEX(#REF!,MATCH(A83,#REF!,0))*1.5*1000),IF(ISERROR(INDEX(#REF!,MATCH(A83,#REF!,0))),-1,INDEX(#REF!,MATCH(A83,#REF!,0))*1.5))</f>
        <v>-1</v>
      </c>
      <c r="D83" s="135">
        <v>6.3944692085857555E-2</v>
      </c>
      <c r="E83" s="135">
        <v>9.7564441183008357E-3</v>
      </c>
      <c r="F83" s="135">
        <v>0.73147448682479921</v>
      </c>
      <c r="G83" s="135">
        <v>0.26852551317520029</v>
      </c>
      <c r="H83" s="135">
        <v>1.9267942631497403E-2</v>
      </c>
      <c r="I83" s="135">
        <v>0.49548359985330431</v>
      </c>
      <c r="J83" s="135">
        <v>0.50451640014669574</v>
      </c>
      <c r="K83" s="136">
        <f>IF(ISERROR(INDEX([1]biowin!$J:$J,MATCH(#REF!,[1]biowin!$A:$A,0))),-1,INDEX([1]biowin!$J:$J,MATCH(#REF!,[1]biowin!$A:$A,0)))</f>
        <v>-1</v>
      </c>
    </row>
    <row r="84" spans="1:11">
      <c r="A84" s="142" t="s">
        <v>1327</v>
      </c>
      <c r="B84" s="145" t="s">
        <v>1328</v>
      </c>
      <c r="C84" s="144">
        <f>MAX(IF(ISERROR(INDEX([1]JDS4!$K$2:$K$1709,MATCH(A84,[1]JDS4!$D$2:$D$1709,0))),-1,INDEX([1]JDS4!$K$2:$K$1709,MATCH(A84,[1]JDS4!$D$2:$D$1709,0))),IF(ISERROR(INDEX([1]UFZ!$K$2:$K$1709,MATCH(A84,[1]UFZ!$H$2:$H$1709,0))),-1,INDEX([1]UFZ!$K$2:$K$1709,MATCH(A84,[1]UFZ!$H$2:$H$1709,0))),IF(ISERROR(INDEX([1]WATSON!$G$2:$G$1709,MATCH(A84,[1]WATSON!$B$2:$B$1709,0))),-1,INDEX([1]WATSON!$G$2:$G$1709,MATCH(A84,[1]WATSON!$B$2:$B$1709,0))*1000),IF(ISERROR(INDEX('[1]EF3.0emissions'!$F$2:$F$1709,MATCH(A84,'[1]EF3.0emissions'!$A$2:$A$1709,0))),-1,INDEX('[1]EF3.0emissions'!$F$2:$F$1709,MATCH(A84,'[1]EF3.0emissions'!$A$2:$A$1709))),IF(ISERROR(INDEX(#REF!,MATCH(A84,#REF!,0))),-1,INDEX(#REF!,MATCH(A84,#REF!,0))*1.5*1000),IF(ISERROR(INDEX(#REF!,MATCH(A84,#REF!,0))),-1,INDEX(#REF!,MATCH(A84,#REF!,0))*1.5))</f>
        <v>-1</v>
      </c>
      <c r="D84" s="135">
        <v>1.6028347067793532E-3</v>
      </c>
      <c r="E84" s="135">
        <v>1.7945059350237092E-4</v>
      </c>
      <c r="F84" s="135">
        <v>0.77994642073421327</v>
      </c>
      <c r="G84" s="135">
        <v>0.2200535792657865</v>
      </c>
      <c r="H84" s="135">
        <v>3.9269420482567272E-4</v>
      </c>
      <c r="I84" s="135">
        <v>0.54193886676835867</v>
      </c>
      <c r="J84" s="135">
        <v>0.4580611332316416</v>
      </c>
      <c r="K84" s="136">
        <f>IF(ISERROR(INDEX([1]biowin!$J:$J,MATCH(#REF!,[1]biowin!$A:$A,0))),-1,INDEX([1]biowin!$J:$J,MATCH(#REF!,[1]biowin!$A:$A,0)))</f>
        <v>-1</v>
      </c>
    </row>
    <row r="85" spans="1:11">
      <c r="A85" s="142" t="s">
        <v>1329</v>
      </c>
      <c r="B85" s="145" t="s">
        <v>1330</v>
      </c>
      <c r="C85" s="144">
        <f>MAX(IF(ISERROR(INDEX([1]JDS4!$K$2:$K$1709,MATCH(A85,[1]JDS4!$D$2:$D$1709,0))),-1,INDEX([1]JDS4!$K$2:$K$1709,MATCH(A85,[1]JDS4!$D$2:$D$1709,0))),IF(ISERROR(INDEX([1]UFZ!$K$2:$K$1709,MATCH(A85,[1]UFZ!$H$2:$H$1709,0))),-1,INDEX([1]UFZ!$K$2:$K$1709,MATCH(A85,[1]UFZ!$H$2:$H$1709,0))),IF(ISERROR(INDEX([1]WATSON!$G$2:$G$1709,MATCH(A85,[1]WATSON!$B$2:$B$1709,0))),-1,INDEX([1]WATSON!$G$2:$G$1709,MATCH(A85,[1]WATSON!$B$2:$B$1709,0))*1000),IF(ISERROR(INDEX('[1]EF3.0emissions'!$F$2:$F$1709,MATCH(A85,'[1]EF3.0emissions'!$A$2:$A$1709,0))),-1,INDEX('[1]EF3.0emissions'!$F$2:$F$1709,MATCH(A85,'[1]EF3.0emissions'!$A$2:$A$1709))),IF(ISERROR(INDEX(#REF!,MATCH(A85,#REF!,0))),-1,INDEX(#REF!,MATCH(A85,#REF!,0))*1.5*1000),IF(ISERROR(INDEX(#REF!,MATCH(A85,#REF!,0))),-1,INDEX(#REF!,MATCH(A85,#REF!,0))*1.5))</f>
        <v>0</v>
      </c>
      <c r="D85" s="135">
        <v>5.4891425729774151E-2</v>
      </c>
      <c r="E85" s="135">
        <v>2.8927892071621289E-2</v>
      </c>
      <c r="F85" s="135">
        <v>8.3874607441567772E-2</v>
      </c>
      <c r="G85" s="135">
        <v>0.91612539255842562</v>
      </c>
      <c r="H85" s="135">
        <v>3.0358883831505416E-2</v>
      </c>
      <c r="I85" s="135">
        <v>8.5283255373933525E-2</v>
      </c>
      <c r="J85" s="135">
        <v>0.91471674462606467</v>
      </c>
      <c r="K85" s="136">
        <f>IF(ISERROR(INDEX([1]biowin!$J:$J,MATCH(#REF!,[1]biowin!$A:$A,0))),-1,INDEX([1]biowin!$J:$J,MATCH(#REF!,[1]biowin!$A:$A,0)))</f>
        <v>-1</v>
      </c>
    </row>
    <row r="86" spans="1:11">
      <c r="A86" s="142" t="s">
        <v>1331</v>
      </c>
      <c r="B86" s="145" t="s">
        <v>1332</v>
      </c>
      <c r="C86" s="144">
        <f>MAX(IF(ISERROR(INDEX([1]JDS4!$K$2:$K$1709,MATCH(A86,[1]JDS4!$D$2:$D$1709,0))),-1,INDEX([1]JDS4!$K$2:$K$1709,MATCH(A86,[1]JDS4!$D$2:$D$1709,0))),IF(ISERROR(INDEX([1]UFZ!$K$2:$K$1709,MATCH(A86,[1]UFZ!$H$2:$H$1709,0))),-1,INDEX([1]UFZ!$K$2:$K$1709,MATCH(A86,[1]UFZ!$H$2:$H$1709,0))),IF(ISERROR(INDEX([1]WATSON!$G$2:$G$1709,MATCH(A86,[1]WATSON!$B$2:$B$1709,0))),-1,INDEX([1]WATSON!$G$2:$G$1709,MATCH(A86,[1]WATSON!$B$2:$B$1709,0))*1000),IF(ISERROR(INDEX('[1]EF3.0emissions'!$F$2:$F$1709,MATCH(A86,'[1]EF3.0emissions'!$A$2:$A$1709,0))),-1,INDEX('[1]EF3.0emissions'!$F$2:$F$1709,MATCH(A86,'[1]EF3.0emissions'!$A$2:$A$1709))),IF(ISERROR(INDEX(#REF!,MATCH(A86,#REF!,0))),-1,INDEX(#REF!,MATCH(A86,#REF!,0))*1.5*1000),IF(ISERROR(INDEX(#REF!,MATCH(A86,#REF!,0))),-1,INDEX(#REF!,MATCH(A86,#REF!,0))*1.5))</f>
        <v>19100</v>
      </c>
      <c r="D86" s="135">
        <v>2.5785214294488242E-4</v>
      </c>
      <c r="E86" s="135">
        <v>9.5699068167986307E-6</v>
      </c>
      <c r="F86" s="135">
        <v>0.92027177786544745</v>
      </c>
      <c r="G86" s="135">
        <v>7.9728222134552759E-2</v>
      </c>
      <c r="H86" s="135">
        <v>2.6031816261180198E-5</v>
      </c>
      <c r="I86" s="135">
        <v>0.79372084358041906</v>
      </c>
      <c r="J86" s="135">
        <v>0.20627915641958106</v>
      </c>
      <c r="K86" s="136">
        <f>IF(ISERROR(INDEX([1]biowin!$J:$J,MATCH(#REF!,[1]biowin!$A:$A,0))),-1,INDEX([1]biowin!$J:$J,MATCH(#REF!,[1]biowin!$A:$A,0)))</f>
        <v>-1</v>
      </c>
    </row>
    <row r="87" spans="1:11">
      <c r="A87" s="142" t="s">
        <v>1333</v>
      </c>
      <c r="B87" s="145" t="s">
        <v>1334</v>
      </c>
      <c r="C87" s="144">
        <f>MAX(IF(ISERROR(INDEX([1]JDS4!$K$2:$K$1709,MATCH(A87,[1]JDS4!$D$2:$D$1709,0))),-1,INDEX([1]JDS4!$K$2:$K$1709,MATCH(A87,[1]JDS4!$D$2:$D$1709,0))),IF(ISERROR(INDEX([1]UFZ!$K$2:$K$1709,MATCH(A87,[1]UFZ!$H$2:$H$1709,0))),-1,INDEX([1]UFZ!$K$2:$K$1709,MATCH(A87,[1]UFZ!$H$2:$H$1709,0))),IF(ISERROR(INDEX([1]WATSON!$G$2:$G$1709,MATCH(A87,[1]WATSON!$B$2:$B$1709,0))),-1,INDEX([1]WATSON!$G$2:$G$1709,MATCH(A87,[1]WATSON!$B$2:$B$1709,0))*1000),IF(ISERROR(INDEX('[1]EF3.0emissions'!$F$2:$F$1709,MATCH(A87,'[1]EF3.0emissions'!$A$2:$A$1709,0))),-1,INDEX('[1]EF3.0emissions'!$F$2:$F$1709,MATCH(A87,'[1]EF3.0emissions'!$A$2:$A$1709))),IF(ISERROR(INDEX(#REF!,MATCH(A87,#REF!,0))),-1,INDEX(#REF!,MATCH(A87,#REF!,0))*1.5*1000),IF(ISERROR(INDEX(#REF!,MATCH(A87,#REF!,0))),-1,INDEX(#REF!,MATCH(A87,#REF!,0))*1.5))</f>
        <v>-1</v>
      </c>
      <c r="D87" s="135">
        <v>1.6552071365599226E-2</v>
      </c>
      <c r="E87" s="135">
        <v>4.942088828558906E-4</v>
      </c>
      <c r="F87" s="135">
        <v>0.93548523219464241</v>
      </c>
      <c r="G87" s="135">
        <v>6.4514767805357809E-2</v>
      </c>
      <c r="H87" s="135">
        <v>1.3766212255966774E-3</v>
      </c>
      <c r="I87" s="135">
        <v>0.82907880192276695</v>
      </c>
      <c r="J87" s="135">
        <v>0.17092119807723266</v>
      </c>
      <c r="K87" s="136">
        <f>IF(ISERROR(INDEX([1]biowin!$J:$J,MATCH(#REF!,[1]biowin!$A:$A,0))),-1,INDEX([1]biowin!$J:$J,MATCH(#REF!,[1]biowin!$A:$A,0)))</f>
        <v>-1</v>
      </c>
    </row>
    <row r="88" spans="1:11">
      <c r="A88" s="142" t="s">
        <v>1335</v>
      </c>
      <c r="B88" s="145" t="s">
        <v>1336</v>
      </c>
      <c r="C88" s="144">
        <f>MAX(IF(ISERROR(INDEX([1]JDS4!$K$2:$K$1709,MATCH(A88,[1]JDS4!$D$2:$D$1709,0))),-1,INDEX([1]JDS4!$K$2:$K$1709,MATCH(A88,[1]JDS4!$D$2:$D$1709,0))),IF(ISERROR(INDEX([1]UFZ!$K$2:$K$1709,MATCH(A88,[1]UFZ!$H$2:$H$1709,0))),-1,INDEX([1]UFZ!$K$2:$K$1709,MATCH(A88,[1]UFZ!$H$2:$H$1709,0))),IF(ISERROR(INDEX([1]WATSON!$G$2:$G$1709,MATCH(A88,[1]WATSON!$B$2:$B$1709,0))),-1,INDEX([1]WATSON!$G$2:$G$1709,MATCH(A88,[1]WATSON!$B$2:$B$1709,0))*1000),IF(ISERROR(INDEX('[1]EF3.0emissions'!$F$2:$F$1709,MATCH(A88,'[1]EF3.0emissions'!$A$2:$A$1709,0))),-1,INDEX('[1]EF3.0emissions'!$F$2:$F$1709,MATCH(A88,'[1]EF3.0emissions'!$A$2:$A$1709))),IF(ISERROR(INDEX(#REF!,MATCH(A88,#REF!,0))),-1,INDEX(#REF!,MATCH(A88,#REF!,0))*1.5*1000),IF(ISERROR(INDEX(#REF!,MATCH(A88,#REF!,0))),-1,INDEX(#REF!,MATCH(A88,#REF!,0))*1.5))</f>
        <v>-1</v>
      </c>
      <c r="D88" s="135">
        <v>5.6091188884130783E-2</v>
      </c>
      <c r="E88" s="135">
        <v>3.680386168661206E-3</v>
      </c>
      <c r="F88" s="135">
        <v>0.87720801439931317</v>
      </c>
      <c r="G88" s="135">
        <v>0.12279198560068677</v>
      </c>
      <c r="H88" s="135">
        <v>9.1494598310340666E-3</v>
      </c>
      <c r="I88" s="135">
        <v>0.70961850960523676</v>
      </c>
      <c r="J88" s="135">
        <v>0.29038149039476341</v>
      </c>
      <c r="K88" s="136">
        <f>IF(ISERROR(INDEX([1]biowin!$J:$J,MATCH(#REF!,[1]biowin!$A:$A,0))),-1,INDEX([1]biowin!$J:$J,MATCH(#REF!,[1]biowin!$A:$A,0)))</f>
        <v>-1</v>
      </c>
    </row>
    <row r="89" spans="1:11">
      <c r="A89" s="142" t="s">
        <v>1337</v>
      </c>
      <c r="B89" s="145" t="s">
        <v>1338</v>
      </c>
      <c r="C89" s="144">
        <f>MAX(IF(ISERROR(INDEX([1]JDS4!$K$2:$K$1709,MATCH(A89,[1]JDS4!$D$2:$D$1709,0))),-1,INDEX([1]JDS4!$K$2:$K$1709,MATCH(A89,[1]JDS4!$D$2:$D$1709,0))),IF(ISERROR(INDEX([1]UFZ!$K$2:$K$1709,MATCH(A89,[1]UFZ!$H$2:$H$1709,0))),-1,INDEX([1]UFZ!$K$2:$K$1709,MATCH(A89,[1]UFZ!$H$2:$H$1709,0))),IF(ISERROR(INDEX([1]WATSON!$G$2:$G$1709,MATCH(A89,[1]WATSON!$B$2:$B$1709,0))),-1,INDEX([1]WATSON!$G$2:$G$1709,MATCH(A89,[1]WATSON!$B$2:$B$1709,0))*1000),IF(ISERROR(INDEX('[1]EF3.0emissions'!$F$2:$F$1709,MATCH(A89,'[1]EF3.0emissions'!$A$2:$A$1709,0))),-1,INDEX('[1]EF3.0emissions'!$F$2:$F$1709,MATCH(A89,'[1]EF3.0emissions'!$A$2:$A$1709))),IF(ISERROR(INDEX(#REF!,MATCH(A89,#REF!,0))),-1,INDEX(#REF!,MATCH(A89,#REF!,0))*1.5*1000),IF(ISERROR(INDEX(#REF!,MATCH(A89,#REF!,0))),-1,INDEX(#REF!,MATCH(A89,#REF!,0))*1.5))</f>
        <v>-1</v>
      </c>
      <c r="D89" s="135">
        <v>5.880942373178405E-2</v>
      </c>
      <c r="E89" s="135">
        <v>3.097632014539568E-2</v>
      </c>
      <c r="F89" s="135">
        <v>9.0209853918810756E-2</v>
      </c>
      <c r="G89" s="135">
        <v>0.9097901460811999</v>
      </c>
      <c r="H89" s="135">
        <v>3.2509631390701468E-2</v>
      </c>
      <c r="I89" s="135">
        <v>9.1571828661715426E-2</v>
      </c>
      <c r="J89" s="135">
        <v>0.90842817133828302</v>
      </c>
      <c r="K89" s="136">
        <f>IF(ISERROR(INDEX([1]biowin!$J:$J,MATCH(#REF!,[1]biowin!$A:$A,0))),-1,INDEX([1]biowin!$J:$J,MATCH(#REF!,[1]biowin!$A:$A,0)))</f>
        <v>-1</v>
      </c>
    </row>
    <row r="90" spans="1:11">
      <c r="A90" s="142" t="s">
        <v>1339</v>
      </c>
      <c r="B90" s="145" t="s">
        <v>1340</v>
      </c>
      <c r="C90" s="144">
        <f>MAX(IF(ISERROR(INDEX([1]JDS4!$K$2:$K$1709,MATCH(A90,[1]JDS4!$D$2:$D$1709,0))),-1,INDEX([1]JDS4!$K$2:$K$1709,MATCH(A90,[1]JDS4!$D$2:$D$1709,0))),IF(ISERROR(INDEX([1]UFZ!$K$2:$K$1709,MATCH(A90,[1]UFZ!$H$2:$H$1709,0))),-1,INDEX([1]UFZ!$K$2:$K$1709,MATCH(A90,[1]UFZ!$H$2:$H$1709,0))),IF(ISERROR(INDEX([1]WATSON!$G$2:$G$1709,MATCH(A90,[1]WATSON!$B$2:$B$1709,0))),-1,INDEX([1]WATSON!$G$2:$G$1709,MATCH(A90,[1]WATSON!$B$2:$B$1709,0))*1000),IF(ISERROR(INDEX('[1]EF3.0emissions'!$F$2:$F$1709,MATCH(A90,'[1]EF3.0emissions'!$A$2:$A$1709,0))),-1,INDEX('[1]EF3.0emissions'!$F$2:$F$1709,MATCH(A90,'[1]EF3.0emissions'!$A$2:$A$1709))),IF(ISERROR(INDEX(#REF!,MATCH(A90,#REF!,0))),-1,INDEX(#REF!,MATCH(A90,#REF!,0))*1.5*1000),IF(ISERROR(INDEX(#REF!,MATCH(A90,#REF!,0))),-1,INDEX(#REF!,MATCH(A90,#REF!,0))*1.5))</f>
        <v>-1</v>
      </c>
      <c r="D90" s="135">
        <v>1.2611289828915705E-2</v>
      </c>
      <c r="E90" s="135">
        <v>6.6647358730062226E-3</v>
      </c>
      <c r="F90" s="135">
        <v>1.929711410012553E-2</v>
      </c>
      <c r="G90" s="135">
        <v>0.98070288589987475</v>
      </c>
      <c r="H90" s="135">
        <v>7.0035797500633346E-3</v>
      </c>
      <c r="I90" s="135">
        <v>1.9627446710146188E-2</v>
      </c>
      <c r="J90" s="135">
        <v>0.98037255328985351</v>
      </c>
      <c r="K90" s="136">
        <f>IF(ISERROR(INDEX([1]biowin!$J:$J,MATCH(#REF!,[1]biowin!$A:$A,0))),-1,INDEX([1]biowin!$J:$J,MATCH(#REF!,[1]biowin!$A:$A,0)))</f>
        <v>-1</v>
      </c>
    </row>
    <row r="91" spans="1:11">
      <c r="A91" s="142" t="s">
        <v>1341</v>
      </c>
      <c r="B91" s="145" t="s">
        <v>1342</v>
      </c>
      <c r="C91" s="144">
        <f>MAX(IF(ISERROR(INDEX([1]JDS4!$K$2:$K$1709,MATCH(A91,[1]JDS4!$D$2:$D$1709,0))),-1,INDEX([1]JDS4!$K$2:$K$1709,MATCH(A91,[1]JDS4!$D$2:$D$1709,0))),IF(ISERROR(INDEX([1]UFZ!$K$2:$K$1709,MATCH(A91,[1]UFZ!$H$2:$H$1709,0))),-1,INDEX([1]UFZ!$K$2:$K$1709,MATCH(A91,[1]UFZ!$H$2:$H$1709,0))),IF(ISERROR(INDEX([1]WATSON!$G$2:$G$1709,MATCH(A91,[1]WATSON!$B$2:$B$1709,0))),-1,INDEX([1]WATSON!$G$2:$G$1709,MATCH(A91,[1]WATSON!$B$2:$B$1709,0))*1000),IF(ISERROR(INDEX('[1]EF3.0emissions'!$F$2:$F$1709,MATCH(A91,'[1]EF3.0emissions'!$A$2:$A$1709,0))),-1,INDEX('[1]EF3.0emissions'!$F$2:$F$1709,MATCH(A91,'[1]EF3.0emissions'!$A$2:$A$1709))),IF(ISERROR(INDEX(#REF!,MATCH(A91,#REF!,0))),-1,INDEX(#REF!,MATCH(A91,#REF!,0))*1.5*1000),IF(ISERROR(INDEX(#REF!,MATCH(A91,#REF!,0))),-1,INDEX(#REF!,MATCH(A91,#REF!,0))*1.5))</f>
        <v>-1</v>
      </c>
      <c r="D91" s="135">
        <v>4.1088887710042489E-3</v>
      </c>
      <c r="E91" s="135">
        <v>1.4430837523241109E-4</v>
      </c>
      <c r="F91" s="135">
        <v>0.92443522413055479</v>
      </c>
      <c r="G91" s="135">
        <v>7.5564775869445031E-2</v>
      </c>
      <c r="H91" s="135">
        <v>3.9508622299225287E-4</v>
      </c>
      <c r="I91" s="135">
        <v>0.80322787609066748</v>
      </c>
      <c r="J91" s="135">
        <v>0.19677212390933227</v>
      </c>
      <c r="K91" s="136">
        <f>IF(ISERROR(INDEX([1]biowin!$J:$J,MATCH(#REF!,[1]biowin!$A:$A,0))),-1,INDEX([1]biowin!$J:$J,MATCH(#REF!,[1]biowin!$A:$A,0)))</f>
        <v>-1</v>
      </c>
    </row>
    <row r="92" spans="1:11">
      <c r="A92" s="142" t="s">
        <v>1343</v>
      </c>
      <c r="B92" s="145" t="s">
        <v>1344</v>
      </c>
      <c r="C92" s="144">
        <f>MAX(IF(ISERROR(INDEX([1]JDS4!$K$2:$K$1709,MATCH(A92,[1]JDS4!$D$2:$D$1709,0))),-1,INDEX([1]JDS4!$K$2:$K$1709,MATCH(A92,[1]JDS4!$D$2:$D$1709,0))),IF(ISERROR(INDEX([1]UFZ!$K$2:$K$1709,MATCH(A92,[1]UFZ!$H$2:$H$1709,0))),-1,INDEX([1]UFZ!$K$2:$K$1709,MATCH(A92,[1]UFZ!$H$2:$H$1709,0))),IF(ISERROR(INDEX([1]WATSON!$G$2:$G$1709,MATCH(A92,[1]WATSON!$B$2:$B$1709,0))),-1,INDEX([1]WATSON!$G$2:$G$1709,MATCH(A92,[1]WATSON!$B$2:$B$1709,0))*1000),IF(ISERROR(INDEX('[1]EF3.0emissions'!$F$2:$F$1709,MATCH(A92,'[1]EF3.0emissions'!$A$2:$A$1709,0))),-1,INDEX('[1]EF3.0emissions'!$F$2:$F$1709,MATCH(A92,'[1]EF3.0emissions'!$A$2:$A$1709))),IF(ISERROR(INDEX(#REF!,MATCH(A92,#REF!,0))),-1,INDEX(#REF!,MATCH(A92,#REF!,0))*1.5*1000),IF(ISERROR(INDEX(#REF!,MATCH(A92,#REF!,0))),-1,INDEX(#REF!,MATCH(A92,#REF!,0))*1.5))</f>
        <v>-1</v>
      </c>
      <c r="D92" s="135">
        <v>1.1468767242578641E-2</v>
      </c>
      <c r="E92" s="135">
        <v>6.0614267179297252E-3</v>
      </c>
      <c r="F92" s="135">
        <v>1.7538870402607848E-2</v>
      </c>
      <c r="G92" s="135">
        <v>0.98246112959739074</v>
      </c>
      <c r="H92" s="135">
        <v>6.3697842886755573E-3</v>
      </c>
      <c r="I92" s="135">
        <v>1.7843726237235215E-2</v>
      </c>
      <c r="J92" s="135">
        <v>0.98215627376276504</v>
      </c>
      <c r="K92" s="136">
        <f>IF(ISERROR(INDEX([1]biowin!$J:$J,MATCH(#REF!,[1]biowin!$A:$A,0))),-1,INDEX([1]biowin!$J:$J,MATCH(#REF!,[1]biowin!$A:$A,0)))</f>
        <v>-1</v>
      </c>
    </row>
    <row r="93" spans="1:11">
      <c r="A93" s="142" t="s">
        <v>1345</v>
      </c>
      <c r="B93" s="145" t="s">
        <v>1346</v>
      </c>
      <c r="C93" s="144">
        <f>MAX(IF(ISERROR(INDEX([1]JDS4!$K$2:$K$1709,MATCH(A93,[1]JDS4!$D$2:$D$1709,0))),-1,INDEX([1]JDS4!$K$2:$K$1709,MATCH(A93,[1]JDS4!$D$2:$D$1709,0))),IF(ISERROR(INDEX([1]UFZ!$K$2:$K$1709,MATCH(A93,[1]UFZ!$H$2:$H$1709,0))),-1,INDEX([1]UFZ!$K$2:$K$1709,MATCH(A93,[1]UFZ!$H$2:$H$1709,0))),IF(ISERROR(INDEX([1]WATSON!$G$2:$G$1709,MATCH(A93,[1]WATSON!$B$2:$B$1709,0))),-1,INDEX([1]WATSON!$G$2:$G$1709,MATCH(A93,[1]WATSON!$B$2:$B$1709,0))*1000),IF(ISERROR(INDEX('[1]EF3.0emissions'!$F$2:$F$1709,MATCH(A93,'[1]EF3.0emissions'!$A$2:$A$1709,0))),-1,INDEX('[1]EF3.0emissions'!$F$2:$F$1709,MATCH(A93,'[1]EF3.0emissions'!$A$2:$A$1709))),IF(ISERROR(INDEX(#REF!,MATCH(A93,#REF!,0))),-1,INDEX(#REF!,MATCH(A93,#REF!,0))*1.5*1000),IF(ISERROR(INDEX(#REF!,MATCH(A93,#REF!,0))),-1,INDEX(#REF!,MATCH(A93,#REF!,0))*1.5))</f>
        <v>-1</v>
      </c>
      <c r="D93" s="135">
        <v>7.0160398664734891E-2</v>
      </c>
      <c r="E93" s="135">
        <v>3.6828986846777406E-2</v>
      </c>
      <c r="F93" s="135">
        <v>0.11108283620230004</v>
      </c>
      <c r="G93" s="135">
        <v>0.88891716379769814</v>
      </c>
      <c r="H93" s="135">
        <v>3.8699054773850362E-2</v>
      </c>
      <c r="I93" s="135">
        <v>0.11130626276913738</v>
      </c>
      <c r="J93" s="135">
        <v>0.88869373723086298</v>
      </c>
      <c r="K93" s="136">
        <f>IF(ISERROR(INDEX([1]biowin!$J:$J,MATCH(#REF!,[1]biowin!$A:$A,0))),-1,INDEX([1]biowin!$J:$J,MATCH(#REF!,[1]biowin!$A:$A,0)))</f>
        <v>-1</v>
      </c>
    </row>
    <row r="94" spans="1:11">
      <c r="A94" s="142" t="s">
        <v>1347</v>
      </c>
      <c r="B94" s="145" t="s">
        <v>1348</v>
      </c>
      <c r="C94" s="144">
        <f>MAX(IF(ISERROR(INDEX([1]JDS4!$K$2:$K$1709,MATCH(A94,[1]JDS4!$D$2:$D$1709,0))),-1,INDEX([1]JDS4!$K$2:$K$1709,MATCH(A94,[1]JDS4!$D$2:$D$1709,0))),IF(ISERROR(INDEX([1]UFZ!$K$2:$K$1709,MATCH(A94,[1]UFZ!$H$2:$H$1709,0))),-1,INDEX([1]UFZ!$K$2:$K$1709,MATCH(A94,[1]UFZ!$H$2:$H$1709,0))),IF(ISERROR(INDEX([1]WATSON!$G$2:$G$1709,MATCH(A94,[1]WATSON!$B$2:$B$1709,0))),-1,INDEX([1]WATSON!$G$2:$G$1709,MATCH(A94,[1]WATSON!$B$2:$B$1709,0))*1000),IF(ISERROR(INDEX('[1]EF3.0emissions'!$F$2:$F$1709,MATCH(A94,'[1]EF3.0emissions'!$A$2:$A$1709,0))),-1,INDEX('[1]EF3.0emissions'!$F$2:$F$1709,MATCH(A94,'[1]EF3.0emissions'!$A$2:$A$1709))),IF(ISERROR(INDEX(#REF!,MATCH(A94,#REF!,0))),-1,INDEX(#REF!,MATCH(A94,#REF!,0))*1.5*1000),IF(ISERROR(INDEX(#REF!,MATCH(A94,#REF!,0))),-1,INDEX(#REF!,MATCH(A94,#REF!,0))*1.5))</f>
        <v>1.7250000000000001</v>
      </c>
      <c r="D94" s="135">
        <v>4.105093422603779E-3</v>
      </c>
      <c r="E94" s="135">
        <v>2.1706118486241421E-3</v>
      </c>
      <c r="F94" s="135">
        <v>6.2761149332455166E-3</v>
      </c>
      <c r="G94" s="135">
        <v>0.99372388506675424</v>
      </c>
      <c r="H94" s="135">
        <v>2.2815296295063082E-3</v>
      </c>
      <c r="I94" s="135">
        <v>6.3868674134832659E-3</v>
      </c>
      <c r="J94" s="135">
        <v>0.99361313258651585</v>
      </c>
      <c r="K94" s="136">
        <f>IF(ISERROR(INDEX([1]biowin!$J:$J,MATCH(#REF!,[1]biowin!$A:$A,0))),-1,INDEX([1]biowin!$J:$J,MATCH(#REF!,[1]biowin!$A:$A,0)))</f>
        <v>-1</v>
      </c>
    </row>
    <row r="95" spans="1:11">
      <c r="A95" s="142" t="s">
        <v>1349</v>
      </c>
      <c r="B95" s="145" t="s">
        <v>1350</v>
      </c>
      <c r="C95" s="144">
        <f>MAX(IF(ISERROR(INDEX([1]JDS4!$K$2:$K$1709,MATCH(A95,[1]JDS4!$D$2:$D$1709,0))),-1,INDEX([1]JDS4!$K$2:$K$1709,MATCH(A95,[1]JDS4!$D$2:$D$1709,0))),IF(ISERROR(INDEX([1]UFZ!$K$2:$K$1709,MATCH(A95,[1]UFZ!$H$2:$H$1709,0))),-1,INDEX([1]UFZ!$K$2:$K$1709,MATCH(A95,[1]UFZ!$H$2:$H$1709,0))),IF(ISERROR(INDEX([1]WATSON!$G$2:$G$1709,MATCH(A95,[1]WATSON!$B$2:$B$1709,0))),-1,INDEX([1]WATSON!$G$2:$G$1709,MATCH(A95,[1]WATSON!$B$2:$B$1709,0))*1000),IF(ISERROR(INDEX('[1]EF3.0emissions'!$F$2:$F$1709,MATCH(A95,'[1]EF3.0emissions'!$A$2:$A$1709,0))),-1,INDEX('[1]EF3.0emissions'!$F$2:$F$1709,MATCH(A95,'[1]EF3.0emissions'!$A$2:$A$1709))),IF(ISERROR(INDEX(#REF!,MATCH(A95,#REF!,0))),-1,INDEX(#REF!,MATCH(A95,#REF!,0))*1.5*1000),IF(ISERROR(INDEX(#REF!,MATCH(A95,#REF!,0))),-1,INDEX(#REF!,MATCH(A95,#REF!,0))*1.5))</f>
        <v>9.0687499999999996</v>
      </c>
      <c r="D95" s="135">
        <v>0.11447666291940295</v>
      </c>
      <c r="E95" s="135">
        <v>6.0071410849669916E-2</v>
      </c>
      <c r="F95" s="135">
        <v>0.17454842579410809</v>
      </c>
      <c r="G95" s="135">
        <v>0.8254515742058901</v>
      </c>
      <c r="H95" s="135">
        <v>6.2912520258637222E-2</v>
      </c>
      <c r="I95" s="135">
        <v>0.17738939263835229</v>
      </c>
      <c r="J95" s="135">
        <v>0.82261060736164815</v>
      </c>
      <c r="K95" s="136">
        <f>IF(ISERROR(INDEX([1]biowin!$J:$J,MATCH(#REF!,[1]biowin!$A:$A,0))),-1,INDEX([1]biowin!$J:$J,MATCH(#REF!,[1]biowin!$A:$A,0)))</f>
        <v>-1</v>
      </c>
    </row>
    <row r="96" spans="1:11">
      <c r="A96" s="142" t="s">
        <v>1351</v>
      </c>
      <c r="B96" s="145" t="s">
        <v>1352</v>
      </c>
      <c r="C96" s="144">
        <f>MAX(IF(ISERROR(INDEX([1]JDS4!$K$2:$K$1709,MATCH(A96,[1]JDS4!$D$2:$D$1709,0))),-1,INDEX([1]JDS4!$K$2:$K$1709,MATCH(A96,[1]JDS4!$D$2:$D$1709,0))),IF(ISERROR(INDEX([1]UFZ!$K$2:$K$1709,MATCH(A96,[1]UFZ!$H$2:$H$1709,0))),-1,INDEX([1]UFZ!$K$2:$K$1709,MATCH(A96,[1]UFZ!$H$2:$H$1709,0))),IF(ISERROR(INDEX([1]WATSON!$G$2:$G$1709,MATCH(A96,[1]WATSON!$B$2:$B$1709,0))),-1,INDEX([1]WATSON!$G$2:$G$1709,MATCH(A96,[1]WATSON!$B$2:$B$1709,0))*1000),IF(ISERROR(INDEX('[1]EF3.0emissions'!$F$2:$F$1709,MATCH(A96,'[1]EF3.0emissions'!$A$2:$A$1709,0))),-1,INDEX('[1]EF3.0emissions'!$F$2:$F$1709,MATCH(A96,'[1]EF3.0emissions'!$A$2:$A$1709))),IF(ISERROR(INDEX(#REF!,MATCH(A96,#REF!,0))),-1,INDEX(#REF!,MATCH(A96,#REF!,0))*1.5*1000),IF(ISERROR(INDEX(#REF!,MATCH(A96,#REF!,0))),-1,INDEX(#REF!,MATCH(A96,#REF!,0))*1.5))</f>
        <v>0</v>
      </c>
      <c r="D96" s="135">
        <v>9.5631480507010314E-2</v>
      </c>
      <c r="E96" s="135">
        <v>5.0254004008970322E-2</v>
      </c>
      <c r="F96" s="135">
        <v>0.14588811091799192</v>
      </c>
      <c r="G96" s="135">
        <v>0.85411188908199298</v>
      </c>
      <c r="H96" s="135">
        <v>5.2666273363082508E-2</v>
      </c>
      <c r="I96" s="135">
        <v>0.14829931734109236</v>
      </c>
      <c r="J96" s="135">
        <v>0.85170068265891186</v>
      </c>
      <c r="K96" s="136">
        <f>IF(ISERROR(INDEX([1]biowin!$J:$J,MATCH(#REF!,[1]biowin!$A:$A,0))),-1,INDEX([1]biowin!$J:$J,MATCH(#REF!,[1]biowin!$A:$A,0)))</f>
        <v>-1</v>
      </c>
    </row>
    <row r="97" spans="1:11">
      <c r="A97" s="142" t="s">
        <v>1353</v>
      </c>
      <c r="B97" s="145" t="s">
        <v>1354</v>
      </c>
      <c r="C97" s="144">
        <f>MAX(IF(ISERROR(INDEX([1]JDS4!$K$2:$K$1709,MATCH(A97,[1]JDS4!$D$2:$D$1709,0))),-1,INDEX([1]JDS4!$K$2:$K$1709,MATCH(A97,[1]JDS4!$D$2:$D$1709,0))),IF(ISERROR(INDEX([1]UFZ!$K$2:$K$1709,MATCH(A97,[1]UFZ!$H$2:$H$1709,0))),-1,INDEX([1]UFZ!$K$2:$K$1709,MATCH(A97,[1]UFZ!$H$2:$H$1709,0))),IF(ISERROR(INDEX([1]WATSON!$G$2:$G$1709,MATCH(A97,[1]WATSON!$B$2:$B$1709,0))),-1,INDEX([1]WATSON!$G$2:$G$1709,MATCH(A97,[1]WATSON!$B$2:$B$1709,0))*1000),IF(ISERROR(INDEX('[1]EF3.0emissions'!$F$2:$F$1709,MATCH(A97,'[1]EF3.0emissions'!$A$2:$A$1709,0))),-1,INDEX('[1]EF3.0emissions'!$F$2:$F$1709,MATCH(A97,'[1]EF3.0emissions'!$A$2:$A$1709))),IF(ISERROR(INDEX(#REF!,MATCH(A97,#REF!,0))),-1,INDEX(#REF!,MATCH(A97,#REF!,0))*1.5*1000),IF(ISERROR(INDEX(#REF!,MATCH(A97,#REF!,0))),-1,INDEX(#REF!,MATCH(A97,#REF!,0))*1.5))</f>
        <v>-1</v>
      </c>
      <c r="D97" s="135">
        <v>1.6518219595513972E-2</v>
      </c>
      <c r="E97" s="135">
        <v>8.7274159322585521E-3</v>
      </c>
      <c r="F97" s="135">
        <v>2.5246884655432483E-2</v>
      </c>
      <c r="G97" s="135">
        <v>0.97475311534456788</v>
      </c>
      <c r="H97" s="135">
        <v>9.1699715897291968E-3</v>
      </c>
      <c r="I97" s="135">
        <v>2.5688936093486131E-2</v>
      </c>
      <c r="J97" s="135">
        <v>0.97431106390651256</v>
      </c>
      <c r="K97" s="136">
        <f>IF(ISERROR(INDEX([1]biowin!$J:$J,MATCH(#REF!,[1]biowin!$A:$A,0))),-1,INDEX([1]biowin!$J:$J,MATCH(#REF!,[1]biowin!$A:$A,0)))</f>
        <v>-1</v>
      </c>
    </row>
    <row r="98" spans="1:11">
      <c r="A98" s="142" t="s">
        <v>1355</v>
      </c>
      <c r="B98" s="145" t="s">
        <v>1356</v>
      </c>
      <c r="C98" s="144">
        <f>MAX(IF(ISERROR(INDEX([1]JDS4!$K$2:$K$1709,MATCH(A98,[1]JDS4!$D$2:$D$1709,0))),-1,INDEX([1]JDS4!$K$2:$K$1709,MATCH(A98,[1]JDS4!$D$2:$D$1709,0))),IF(ISERROR(INDEX([1]UFZ!$K$2:$K$1709,MATCH(A98,[1]UFZ!$H$2:$H$1709,0))),-1,INDEX([1]UFZ!$K$2:$K$1709,MATCH(A98,[1]UFZ!$H$2:$H$1709,0))),IF(ISERROR(INDEX([1]WATSON!$G$2:$G$1709,MATCH(A98,[1]WATSON!$B$2:$B$1709,0))),-1,INDEX([1]WATSON!$G$2:$G$1709,MATCH(A98,[1]WATSON!$B$2:$B$1709,0))*1000),IF(ISERROR(INDEX('[1]EF3.0emissions'!$F$2:$F$1709,MATCH(A98,'[1]EF3.0emissions'!$A$2:$A$1709,0))),-1,INDEX('[1]EF3.0emissions'!$F$2:$F$1709,MATCH(A98,'[1]EF3.0emissions'!$A$2:$A$1709))),IF(ISERROR(INDEX(#REF!,MATCH(A98,#REF!,0))),-1,INDEX(#REF!,MATCH(A98,#REF!,0))*1.5*1000),IF(ISERROR(INDEX(#REF!,MATCH(A98,#REF!,0))),-1,INDEX(#REF!,MATCH(A98,#REF!,0))*1.5))</f>
        <v>0.39375000000000004</v>
      </c>
      <c r="D98" s="135">
        <v>0.20398621965015756</v>
      </c>
      <c r="E98" s="135">
        <v>0.1062095302416525</v>
      </c>
      <c r="F98" s="135">
        <v>0.31036962728720585</v>
      </c>
      <c r="G98" s="135">
        <v>0.68963037271278738</v>
      </c>
      <c r="H98" s="135">
        <v>0.11084700612741041</v>
      </c>
      <c r="I98" s="135">
        <v>0.31493645416057958</v>
      </c>
      <c r="J98" s="135">
        <v>0.68506354583941975</v>
      </c>
      <c r="K98" s="136">
        <f>IF(ISERROR(INDEX([1]biowin!$J:$J,MATCH(#REF!,[1]biowin!$A:$A,0))),-1,INDEX([1]biowin!$J:$J,MATCH(#REF!,[1]biowin!$A:$A,0)))</f>
        <v>-1</v>
      </c>
    </row>
    <row r="99" spans="1:11">
      <c r="A99" s="142" t="s">
        <v>1357</v>
      </c>
      <c r="B99" s="145" t="s">
        <v>1358</v>
      </c>
      <c r="C99" s="144">
        <f>MAX(IF(ISERROR(INDEX([1]JDS4!$K$2:$K$1709,MATCH(A99,[1]JDS4!$D$2:$D$1709,0))),-1,INDEX([1]JDS4!$K$2:$K$1709,MATCH(A99,[1]JDS4!$D$2:$D$1709,0))),IF(ISERROR(INDEX([1]UFZ!$K$2:$K$1709,MATCH(A99,[1]UFZ!$H$2:$H$1709,0))),-1,INDEX([1]UFZ!$K$2:$K$1709,MATCH(A99,[1]UFZ!$H$2:$H$1709,0))),IF(ISERROR(INDEX([1]WATSON!$G$2:$G$1709,MATCH(A99,[1]WATSON!$B$2:$B$1709,0))),-1,INDEX([1]WATSON!$G$2:$G$1709,MATCH(A99,[1]WATSON!$B$2:$B$1709,0))*1000),IF(ISERROR(INDEX('[1]EF3.0emissions'!$F$2:$F$1709,MATCH(A99,'[1]EF3.0emissions'!$A$2:$A$1709,0))),-1,INDEX('[1]EF3.0emissions'!$F$2:$F$1709,MATCH(A99,'[1]EF3.0emissions'!$A$2:$A$1709))),IF(ISERROR(INDEX(#REF!,MATCH(A99,#REF!,0))),-1,INDEX(#REF!,MATCH(A99,#REF!,0))*1.5*1000),IF(ISERROR(INDEX(#REF!,MATCH(A99,#REF!,0))),-1,INDEX(#REF!,MATCH(A99,#REF!,0))*1.5))</f>
        <v>-1</v>
      </c>
      <c r="D99" s="135">
        <v>0.13806269252122111</v>
      </c>
      <c r="E99" s="135">
        <v>7.2312408382079044E-2</v>
      </c>
      <c r="F99" s="135">
        <v>0.21038244562282171</v>
      </c>
      <c r="G99" s="135">
        <v>0.7896175543771865</v>
      </c>
      <c r="H99" s="135">
        <v>7.5666285514588386E-2</v>
      </c>
      <c r="I99" s="135">
        <v>0.21373334567204832</v>
      </c>
      <c r="J99" s="135">
        <v>0.78626665432795051</v>
      </c>
      <c r="K99" s="136">
        <f>IF(ISERROR(INDEX([1]biowin!$J:$J,MATCH(#REF!,[1]biowin!$A:$A,0))),-1,INDEX([1]biowin!$J:$J,MATCH(#REF!,[1]biowin!$A:$A,0)))</f>
        <v>-1</v>
      </c>
    </row>
    <row r="100" spans="1:11">
      <c r="A100" s="142" t="s">
        <v>1359</v>
      </c>
      <c r="B100" s="145" t="s">
        <v>1360</v>
      </c>
      <c r="C100" s="144">
        <f>MAX(IF(ISERROR(INDEX([1]JDS4!$K$2:$K$1709,MATCH(A100,[1]JDS4!$D$2:$D$1709,0))),-1,INDEX([1]JDS4!$K$2:$K$1709,MATCH(A100,[1]JDS4!$D$2:$D$1709,0))),IF(ISERROR(INDEX([1]UFZ!$K$2:$K$1709,MATCH(A100,[1]UFZ!$H$2:$H$1709,0))),-1,INDEX([1]UFZ!$K$2:$K$1709,MATCH(A100,[1]UFZ!$H$2:$H$1709,0))),IF(ISERROR(INDEX([1]WATSON!$G$2:$G$1709,MATCH(A100,[1]WATSON!$B$2:$B$1709,0))),-1,INDEX([1]WATSON!$G$2:$G$1709,MATCH(A100,[1]WATSON!$B$2:$B$1709,0))*1000),IF(ISERROR(INDEX('[1]EF3.0emissions'!$F$2:$F$1709,MATCH(A100,'[1]EF3.0emissions'!$A$2:$A$1709,0))),-1,INDEX('[1]EF3.0emissions'!$F$2:$F$1709,MATCH(A100,'[1]EF3.0emissions'!$A$2:$A$1709))),IF(ISERROR(INDEX(#REF!,MATCH(A100,#REF!,0))),-1,INDEX(#REF!,MATCH(A100,#REF!,0))*1.5*1000),IF(ISERROR(INDEX(#REF!,MATCH(A100,#REF!,0))),-1,INDEX(#REF!,MATCH(A100,#REF!,0))*1.5))</f>
        <v>259.09687499999995</v>
      </c>
      <c r="D100" s="135">
        <v>6.7954957198370386E-2</v>
      </c>
      <c r="E100" s="135">
        <v>3.5775836650679911E-2</v>
      </c>
      <c r="F100" s="135">
        <v>0.10395223370674969</v>
      </c>
      <c r="G100" s="135">
        <v>0.896047766293255</v>
      </c>
      <c r="H100" s="135">
        <v>3.7532160134183493E-2</v>
      </c>
      <c r="I100" s="135">
        <v>0.10561904811674377</v>
      </c>
      <c r="J100" s="135">
        <v>0.89438095188325573</v>
      </c>
      <c r="K100" s="136">
        <f>IF(ISERROR(INDEX([1]biowin!$J:$J,MATCH(#REF!,[1]biowin!$A:$A,0))),-1,INDEX([1]biowin!$J:$J,MATCH(#REF!,[1]biowin!$A:$A,0)))</f>
        <v>-1</v>
      </c>
    </row>
    <row r="101" spans="1:11">
      <c r="A101" s="142" t="s">
        <v>1361</v>
      </c>
      <c r="B101" s="145" t="s">
        <v>1362</v>
      </c>
      <c r="C101" s="144">
        <f>MAX(IF(ISERROR(INDEX([1]JDS4!$K$2:$K$1709,MATCH(A101,[1]JDS4!$D$2:$D$1709,0))),-1,INDEX([1]JDS4!$K$2:$K$1709,MATCH(A101,[1]JDS4!$D$2:$D$1709,0))),IF(ISERROR(INDEX([1]UFZ!$K$2:$K$1709,MATCH(A101,[1]UFZ!$H$2:$H$1709,0))),-1,INDEX([1]UFZ!$K$2:$K$1709,MATCH(A101,[1]UFZ!$H$2:$H$1709,0))),IF(ISERROR(INDEX([1]WATSON!$G$2:$G$1709,MATCH(A101,[1]WATSON!$B$2:$B$1709,0))),-1,INDEX([1]WATSON!$G$2:$G$1709,MATCH(A101,[1]WATSON!$B$2:$B$1709,0))*1000),IF(ISERROR(INDEX('[1]EF3.0emissions'!$F$2:$F$1709,MATCH(A101,'[1]EF3.0emissions'!$A$2:$A$1709,0))),-1,INDEX('[1]EF3.0emissions'!$F$2:$F$1709,MATCH(A101,'[1]EF3.0emissions'!$A$2:$A$1709))),IF(ISERROR(INDEX(#REF!,MATCH(A101,#REF!,0))),-1,INDEX(#REF!,MATCH(A101,#REF!,0))*1.5*1000),IF(ISERROR(INDEX(#REF!,MATCH(A101,#REF!,0))),-1,INDEX(#REF!,MATCH(A101,#REF!,0))*1.5))</f>
        <v>1568.0406250000003</v>
      </c>
      <c r="D101" s="135">
        <v>1.481636252058658E-2</v>
      </c>
      <c r="E101" s="135">
        <v>7.8275184802219025E-3</v>
      </c>
      <c r="F101" s="135">
        <v>2.2941806437314933E-2</v>
      </c>
      <c r="G101" s="135">
        <v>0.97705819356268298</v>
      </c>
      <c r="H101" s="135">
        <v>8.225864832367388E-3</v>
      </c>
      <c r="I101" s="135">
        <v>2.3219941025885749E-2</v>
      </c>
      <c r="J101" s="135">
        <v>0.97678005897411357</v>
      </c>
      <c r="K101" s="136">
        <f>IF(ISERROR(INDEX([1]biowin!$J:$J,MATCH(#REF!,[1]biowin!$A:$A,0))),-1,INDEX([1]biowin!$J:$J,MATCH(#REF!,[1]biowin!$A:$A,0)))</f>
        <v>-1</v>
      </c>
    </row>
    <row r="102" spans="1:11">
      <c r="A102" s="142" t="s">
        <v>1363</v>
      </c>
      <c r="B102" s="145" t="s">
        <v>1364</v>
      </c>
      <c r="C102" s="144">
        <f>MAX(IF(ISERROR(INDEX([1]JDS4!$K$2:$K$1709,MATCH(A102,[1]JDS4!$D$2:$D$1709,0))),-1,INDEX([1]JDS4!$K$2:$K$1709,MATCH(A102,[1]JDS4!$D$2:$D$1709,0))),IF(ISERROR(INDEX([1]UFZ!$K$2:$K$1709,MATCH(A102,[1]UFZ!$H$2:$H$1709,0))),-1,INDEX([1]UFZ!$K$2:$K$1709,MATCH(A102,[1]UFZ!$H$2:$H$1709,0))),IF(ISERROR(INDEX([1]WATSON!$G$2:$G$1709,MATCH(A102,[1]WATSON!$B$2:$B$1709,0))),-1,INDEX([1]WATSON!$G$2:$G$1709,MATCH(A102,[1]WATSON!$B$2:$B$1709,0))*1000),IF(ISERROR(INDEX('[1]EF3.0emissions'!$F$2:$F$1709,MATCH(A102,'[1]EF3.0emissions'!$A$2:$A$1709,0))),-1,INDEX('[1]EF3.0emissions'!$F$2:$F$1709,MATCH(A102,'[1]EF3.0emissions'!$A$2:$A$1709))),IF(ISERROR(INDEX(#REF!,MATCH(A102,#REF!,0))),-1,INDEX(#REF!,MATCH(A102,#REF!,0))*1.5*1000),IF(ISERROR(INDEX(#REF!,MATCH(A102,#REF!,0))),-1,INDEX(#REF!,MATCH(A102,#REF!,0))*1.5))</f>
        <v>-1</v>
      </c>
      <c r="D102" s="135">
        <v>0.16977519133596736</v>
      </c>
      <c r="E102" s="135">
        <v>8.8656419227777589E-2</v>
      </c>
      <c r="F102" s="135">
        <v>0.25883797715099349</v>
      </c>
      <c r="G102" s="135">
        <v>0.74116202284899368</v>
      </c>
      <c r="H102" s="135">
        <v>9.2670782632959664E-2</v>
      </c>
      <c r="I102" s="135">
        <v>0.26268751654955347</v>
      </c>
      <c r="J102" s="135">
        <v>0.7373124834504432</v>
      </c>
      <c r="K102" s="136">
        <f>IF(ISERROR(INDEX([1]biowin!$J:$J,MATCH(#REF!,[1]biowin!$A:$A,0))),-1,INDEX([1]biowin!$J:$J,MATCH(#REF!,[1]biowin!$A:$A,0)))</f>
        <v>-1</v>
      </c>
    </row>
    <row r="103" spans="1:11">
      <c r="A103" s="142" t="s">
        <v>1365</v>
      </c>
      <c r="B103" s="145" t="s">
        <v>1366</v>
      </c>
      <c r="C103" s="144">
        <f>MAX(IF(ISERROR(INDEX([1]JDS4!$K$2:$K$1709,MATCH(A103,[1]JDS4!$D$2:$D$1709,0))),-1,INDEX([1]JDS4!$K$2:$K$1709,MATCH(A103,[1]JDS4!$D$2:$D$1709,0))),IF(ISERROR(INDEX([1]UFZ!$K$2:$K$1709,MATCH(A103,[1]UFZ!$H$2:$H$1709,0))),-1,INDEX([1]UFZ!$K$2:$K$1709,MATCH(A103,[1]UFZ!$H$2:$H$1709,0))),IF(ISERROR(INDEX([1]WATSON!$G$2:$G$1709,MATCH(A103,[1]WATSON!$B$2:$B$1709,0))),-1,INDEX([1]WATSON!$G$2:$G$1709,MATCH(A103,[1]WATSON!$B$2:$B$1709,0))*1000),IF(ISERROR(INDEX('[1]EF3.0emissions'!$F$2:$F$1709,MATCH(A103,'[1]EF3.0emissions'!$A$2:$A$1709,0))),-1,INDEX('[1]EF3.0emissions'!$F$2:$F$1709,MATCH(A103,'[1]EF3.0emissions'!$A$2:$A$1709))),IF(ISERROR(INDEX(#REF!,MATCH(A103,#REF!,0))),-1,INDEX(#REF!,MATCH(A103,#REF!,0))*1.5*1000),IF(ISERROR(INDEX(#REF!,MATCH(A103,#REF!,0))),-1,INDEX(#REF!,MATCH(A103,#REF!,0))*1.5))</f>
        <v>-1</v>
      </c>
      <c r="H103" s="135"/>
      <c r="I103" s="135"/>
      <c r="J103" s="135"/>
      <c r="K103" s="136">
        <f>IF(ISERROR(INDEX([1]biowin!$J:$J,MATCH(#REF!,[1]biowin!$A:$A,0))),-1,INDEX([1]biowin!$J:$J,MATCH(#REF!,[1]biowin!$A:$A,0)))</f>
        <v>-1</v>
      </c>
    </row>
    <row r="104" spans="1:11">
      <c r="A104" s="142" t="s">
        <v>1367</v>
      </c>
      <c r="B104" s="145" t="s">
        <v>1368</v>
      </c>
      <c r="C104" s="144">
        <f>MAX(IF(ISERROR(INDEX([1]JDS4!$K$2:$K$1709,MATCH(A104,[1]JDS4!$D$2:$D$1709,0))),-1,INDEX([1]JDS4!$K$2:$K$1709,MATCH(A104,[1]JDS4!$D$2:$D$1709,0))),IF(ISERROR(INDEX([1]UFZ!$K$2:$K$1709,MATCH(A104,[1]UFZ!$H$2:$H$1709,0))),-1,INDEX([1]UFZ!$K$2:$K$1709,MATCH(A104,[1]UFZ!$H$2:$H$1709,0))),IF(ISERROR(INDEX([1]WATSON!$G$2:$G$1709,MATCH(A104,[1]WATSON!$B$2:$B$1709,0))),-1,INDEX([1]WATSON!$G$2:$G$1709,MATCH(A104,[1]WATSON!$B$2:$B$1709,0))*1000),IF(ISERROR(INDEX('[1]EF3.0emissions'!$F$2:$F$1709,MATCH(A104,'[1]EF3.0emissions'!$A$2:$A$1709,0))),-1,INDEX('[1]EF3.0emissions'!$F$2:$F$1709,MATCH(A104,'[1]EF3.0emissions'!$A$2:$A$1709))),IF(ISERROR(INDEX(#REF!,MATCH(A104,#REF!,0))),-1,INDEX(#REF!,MATCH(A104,#REF!,0))*1.5*1000),IF(ISERROR(INDEX(#REF!,MATCH(A104,#REF!,0))),-1,INDEX(#REF!,MATCH(A104,#REF!,0))*1.5))</f>
        <v>-1</v>
      </c>
      <c r="D104" s="135">
        <v>2.8576025235651781E-3</v>
      </c>
      <c r="E104" s="135">
        <v>1.51110277808865E-3</v>
      </c>
      <c r="F104" s="135">
        <v>4.370180451927835E-3</v>
      </c>
      <c r="G104" s="135">
        <v>0.99562981954807173</v>
      </c>
      <c r="H104" s="135">
        <v>1.5883792298503482E-3</v>
      </c>
      <c r="I104" s="135">
        <v>4.446861696389341E-3</v>
      </c>
      <c r="J104" s="135">
        <v>0.99555313830361059</v>
      </c>
      <c r="K104" s="136">
        <f>IF(ISERROR(INDEX([1]biowin!$J:$J,MATCH(#REF!,[1]biowin!$A:$A,0))),-1,INDEX([1]biowin!$J:$J,MATCH(#REF!,[1]biowin!$A:$A,0)))</f>
        <v>-1</v>
      </c>
    </row>
    <row r="105" spans="1:11">
      <c r="A105" s="142" t="s">
        <v>1369</v>
      </c>
      <c r="B105" s="145" t="s">
        <v>1370</v>
      </c>
      <c r="C105" s="144">
        <f>MAX(IF(ISERROR(INDEX([1]JDS4!$K$2:$K$1709,MATCH(A105,[1]JDS4!$D$2:$D$1709,0))),-1,INDEX([1]JDS4!$K$2:$K$1709,MATCH(A105,[1]JDS4!$D$2:$D$1709,0))),IF(ISERROR(INDEX([1]UFZ!$K$2:$K$1709,MATCH(A105,[1]UFZ!$H$2:$H$1709,0))),-1,INDEX([1]UFZ!$K$2:$K$1709,MATCH(A105,[1]UFZ!$H$2:$H$1709,0))),IF(ISERROR(INDEX([1]WATSON!$G$2:$G$1709,MATCH(A105,[1]WATSON!$B$2:$B$1709,0))),-1,INDEX([1]WATSON!$G$2:$G$1709,MATCH(A105,[1]WATSON!$B$2:$B$1709,0))*1000),IF(ISERROR(INDEX('[1]EF3.0emissions'!$F$2:$F$1709,MATCH(A105,'[1]EF3.0emissions'!$A$2:$A$1709,0))),-1,INDEX('[1]EF3.0emissions'!$F$2:$F$1709,MATCH(A105,'[1]EF3.0emissions'!$A$2:$A$1709))),IF(ISERROR(INDEX(#REF!,MATCH(A105,#REF!,0))),-1,INDEX(#REF!,MATCH(A105,#REF!,0))*1.5*1000),IF(ISERROR(INDEX(#REF!,MATCH(A105,#REF!,0))),-1,INDEX(#REF!,MATCH(A105,#REF!,0))*1.5))</f>
        <v>4980</v>
      </c>
      <c r="D105" s="135">
        <v>3.1743076348012115E-3</v>
      </c>
      <c r="E105" s="135">
        <v>1.1210131850672847E-4</v>
      </c>
      <c r="F105" s="135">
        <v>0.92582639293014335</v>
      </c>
      <c r="G105" s="135">
        <v>7.4173607069856928E-2</v>
      </c>
      <c r="H105" s="135">
        <v>3.0642785416804474E-4</v>
      </c>
      <c r="I105" s="135">
        <v>0.80715408515229614</v>
      </c>
      <c r="J105" s="135">
        <v>0.19284591484770378</v>
      </c>
      <c r="K105" s="136">
        <f>IF(ISERROR(INDEX([1]biowin!$J:$J,MATCH(#REF!,[1]biowin!$A:$A,0))),-1,INDEX([1]biowin!$J:$J,MATCH(#REF!,[1]biowin!$A:$A,0)))</f>
        <v>-1</v>
      </c>
    </row>
    <row r="106" spans="1:11">
      <c r="A106" s="142" t="s">
        <v>1371</v>
      </c>
      <c r="B106" s="145" t="s">
        <v>1372</v>
      </c>
      <c r="C106" s="144">
        <f>MAX(IF(ISERROR(INDEX([1]JDS4!$K$2:$K$1709,MATCH(A106,[1]JDS4!$D$2:$D$1709,0))),-1,INDEX([1]JDS4!$K$2:$K$1709,MATCH(A106,[1]JDS4!$D$2:$D$1709,0))),IF(ISERROR(INDEX([1]UFZ!$K$2:$K$1709,MATCH(A106,[1]UFZ!$H$2:$H$1709,0))),-1,INDEX([1]UFZ!$K$2:$K$1709,MATCH(A106,[1]UFZ!$H$2:$H$1709,0))),IF(ISERROR(INDEX([1]WATSON!$G$2:$G$1709,MATCH(A106,[1]WATSON!$B$2:$B$1709,0))),-1,INDEX([1]WATSON!$G$2:$G$1709,MATCH(A106,[1]WATSON!$B$2:$B$1709,0))*1000),IF(ISERROR(INDEX('[1]EF3.0emissions'!$F$2:$F$1709,MATCH(A106,'[1]EF3.0emissions'!$A$2:$A$1709,0))),-1,INDEX('[1]EF3.0emissions'!$F$2:$F$1709,MATCH(A106,'[1]EF3.0emissions'!$A$2:$A$1709))),IF(ISERROR(INDEX(#REF!,MATCH(A106,#REF!,0))),-1,INDEX(#REF!,MATCH(A106,#REF!,0))*1.5*1000),IF(ISERROR(INDEX(#REF!,MATCH(A106,#REF!,0))),-1,INDEX(#REF!,MATCH(A106,#REF!,0))*1.5))</f>
        <v>-1</v>
      </c>
      <c r="D106" s="135">
        <v>0.45165657257240244</v>
      </c>
      <c r="E106" s="135">
        <v>0.21610513573635876</v>
      </c>
      <c r="F106" s="135">
        <v>0.70528367760823341</v>
      </c>
      <c r="G106" s="135">
        <v>0.29471632239176665</v>
      </c>
      <c r="H106" s="135">
        <v>0.22805990266196577</v>
      </c>
      <c r="I106" s="135">
        <v>0.70370238785099171</v>
      </c>
      <c r="J106" s="135">
        <v>0.29629761214900702</v>
      </c>
      <c r="K106" s="136">
        <f>IF(ISERROR(INDEX([1]biowin!$J:$J,MATCH(#REF!,[1]biowin!$A:$A,0))),-1,INDEX([1]biowin!$J:$J,MATCH(#REF!,[1]biowin!$A:$A,0)))</f>
        <v>-1</v>
      </c>
    </row>
    <row r="107" spans="1:11">
      <c r="A107" s="142" t="s">
        <v>1373</v>
      </c>
      <c r="B107" s="145" t="s">
        <v>1374</v>
      </c>
      <c r="C107" s="144">
        <f>MAX(IF(ISERROR(INDEX([1]JDS4!$K$2:$K$1709,MATCH(A107,[1]JDS4!$D$2:$D$1709,0))),-1,INDEX([1]JDS4!$K$2:$K$1709,MATCH(A107,[1]JDS4!$D$2:$D$1709,0))),IF(ISERROR(INDEX([1]UFZ!$K$2:$K$1709,MATCH(A107,[1]UFZ!$H$2:$H$1709,0))),-1,INDEX([1]UFZ!$K$2:$K$1709,MATCH(A107,[1]UFZ!$H$2:$H$1709,0))),IF(ISERROR(INDEX([1]WATSON!$G$2:$G$1709,MATCH(A107,[1]WATSON!$B$2:$B$1709,0))),-1,INDEX([1]WATSON!$G$2:$G$1709,MATCH(A107,[1]WATSON!$B$2:$B$1709,0))*1000),IF(ISERROR(INDEX('[1]EF3.0emissions'!$F$2:$F$1709,MATCH(A107,'[1]EF3.0emissions'!$A$2:$A$1709,0))),-1,INDEX('[1]EF3.0emissions'!$F$2:$F$1709,MATCH(A107,'[1]EF3.0emissions'!$A$2:$A$1709))),IF(ISERROR(INDEX(#REF!,MATCH(A107,#REF!,0))),-1,INDEX(#REF!,MATCH(A107,#REF!,0))*1.5*1000),IF(ISERROR(INDEX(#REF!,MATCH(A107,#REF!,0))),-1,INDEX(#REF!,MATCH(A107,#REF!,0))*1.5))</f>
        <v>5440</v>
      </c>
      <c r="D107" s="135">
        <v>8.347147711660869E-4</v>
      </c>
      <c r="E107" s="135">
        <v>9.4329421531788896E-5</v>
      </c>
      <c r="F107" s="135">
        <v>0.77779120914285238</v>
      </c>
      <c r="G107" s="135">
        <v>0.22220879085714737</v>
      </c>
      <c r="H107" s="135">
        <v>2.0586311400805452E-4</v>
      </c>
      <c r="I107" s="135">
        <v>0.53870613380408605</v>
      </c>
      <c r="J107" s="135">
        <v>0.46129386619591356</v>
      </c>
      <c r="K107" s="136">
        <f>IF(ISERROR(INDEX([1]biowin!$J:$J,MATCH(#REF!,[1]biowin!$A:$A,0))),-1,INDEX([1]biowin!$J:$J,MATCH(#REF!,[1]biowin!$A:$A,0)))</f>
        <v>-1</v>
      </c>
    </row>
    <row r="108" spans="1:11">
      <c r="A108" s="142" t="s">
        <v>1375</v>
      </c>
      <c r="B108" s="145" t="s">
        <v>1376</v>
      </c>
      <c r="C108" s="144">
        <f>MAX(IF(ISERROR(INDEX([1]JDS4!$K$2:$K$1709,MATCH(A108,[1]JDS4!$D$2:$D$1709,0))),-1,INDEX([1]JDS4!$K$2:$K$1709,MATCH(A108,[1]JDS4!$D$2:$D$1709,0))),IF(ISERROR(INDEX([1]UFZ!$K$2:$K$1709,MATCH(A108,[1]UFZ!$H$2:$H$1709,0))),-1,INDEX([1]UFZ!$K$2:$K$1709,MATCH(A108,[1]UFZ!$H$2:$H$1709,0))),IF(ISERROR(INDEX([1]WATSON!$G$2:$G$1709,MATCH(A108,[1]WATSON!$B$2:$B$1709,0))),-1,INDEX([1]WATSON!$G$2:$G$1709,MATCH(A108,[1]WATSON!$B$2:$B$1709,0))*1000),IF(ISERROR(INDEX('[1]EF3.0emissions'!$F$2:$F$1709,MATCH(A108,'[1]EF3.0emissions'!$A$2:$A$1709,0))),-1,INDEX('[1]EF3.0emissions'!$F$2:$F$1709,MATCH(A108,'[1]EF3.0emissions'!$A$2:$A$1709))),IF(ISERROR(INDEX(#REF!,MATCH(A108,#REF!,0))),-1,INDEX(#REF!,MATCH(A108,#REF!,0))*1.5*1000),IF(ISERROR(INDEX(#REF!,MATCH(A108,#REF!,0))),-1,INDEX(#REF!,MATCH(A108,#REF!,0))*1.5))</f>
        <v>-1</v>
      </c>
      <c r="D108" s="135">
        <v>5.486701337669847E-4</v>
      </c>
      <c r="E108" s="135">
        <v>2.0275133561917302E-5</v>
      </c>
      <c r="F108" s="135">
        <v>0.92062738914438658</v>
      </c>
      <c r="G108" s="135">
        <v>7.9372610855613104E-2</v>
      </c>
      <c r="H108" s="135">
        <v>5.5180279474320534E-5</v>
      </c>
      <c r="I108" s="135">
        <v>0.79453532881440203</v>
      </c>
      <c r="J108" s="135">
        <v>0.20546467118559764</v>
      </c>
      <c r="K108" s="136">
        <f>IF(ISERROR(INDEX([1]biowin!$J:$J,MATCH(#REF!,[1]biowin!$A:$A,0))),-1,INDEX([1]biowin!$J:$J,MATCH(#REF!,[1]biowin!$A:$A,0)))</f>
        <v>-1</v>
      </c>
    </row>
    <row r="109" spans="1:11">
      <c r="A109" s="142" t="s">
        <v>1377</v>
      </c>
      <c r="B109" s="145" t="s">
        <v>1378</v>
      </c>
      <c r="C109" s="144">
        <f>MAX(IF(ISERROR(INDEX([1]JDS4!$K$2:$K$1709,MATCH(A109,[1]JDS4!$D$2:$D$1709,0))),-1,INDEX([1]JDS4!$K$2:$K$1709,MATCH(A109,[1]JDS4!$D$2:$D$1709,0))),IF(ISERROR(INDEX([1]UFZ!$K$2:$K$1709,MATCH(A109,[1]UFZ!$H$2:$H$1709,0))),-1,INDEX([1]UFZ!$K$2:$K$1709,MATCH(A109,[1]UFZ!$H$2:$H$1709,0))),IF(ISERROR(INDEX([1]WATSON!$G$2:$G$1709,MATCH(A109,[1]WATSON!$B$2:$B$1709,0))),-1,INDEX([1]WATSON!$G$2:$G$1709,MATCH(A109,[1]WATSON!$B$2:$B$1709,0))*1000),IF(ISERROR(INDEX('[1]EF3.0emissions'!$F$2:$F$1709,MATCH(A109,'[1]EF3.0emissions'!$A$2:$A$1709,0))),-1,INDEX('[1]EF3.0emissions'!$F$2:$F$1709,MATCH(A109,'[1]EF3.0emissions'!$A$2:$A$1709))),IF(ISERROR(INDEX(#REF!,MATCH(A109,#REF!,0))),-1,INDEX(#REF!,MATCH(A109,#REF!,0))*1.5*1000),IF(ISERROR(INDEX(#REF!,MATCH(A109,#REF!,0))),-1,INDEX(#REF!,MATCH(A109,#REF!,0))*1.5))</f>
        <v>-1</v>
      </c>
      <c r="D109" s="135">
        <v>9.2250301444210356E-2</v>
      </c>
      <c r="E109" s="135">
        <v>4.8485037337087512E-2</v>
      </c>
      <c r="F109" s="135">
        <v>0.1408589617261217</v>
      </c>
      <c r="G109" s="135">
        <v>0.85914103827388089</v>
      </c>
      <c r="H109" s="135">
        <v>5.0821133625953065E-2</v>
      </c>
      <c r="I109" s="135">
        <v>0.14314504036752468</v>
      </c>
      <c r="J109" s="135">
        <v>0.85685495963247793</v>
      </c>
      <c r="K109" s="136">
        <f>IF(ISERROR(INDEX([1]biowin!$J:$J,MATCH(#REF!,[1]biowin!$A:$A,0))),-1,INDEX([1]biowin!$J:$J,MATCH(#REF!,[1]biowin!$A:$A,0)))</f>
        <v>-1</v>
      </c>
    </row>
    <row r="110" spans="1:11">
      <c r="A110" s="142" t="s">
        <v>1379</v>
      </c>
      <c r="B110" s="145" t="s">
        <v>1380</v>
      </c>
      <c r="C110" s="144">
        <f>MAX(IF(ISERROR(INDEX([1]JDS4!$K$2:$K$1709,MATCH(A110,[1]JDS4!$D$2:$D$1709,0))),-1,INDEX([1]JDS4!$K$2:$K$1709,MATCH(A110,[1]JDS4!$D$2:$D$1709,0))),IF(ISERROR(INDEX([1]UFZ!$K$2:$K$1709,MATCH(A110,[1]UFZ!$H$2:$H$1709,0))),-1,INDEX([1]UFZ!$K$2:$K$1709,MATCH(A110,[1]UFZ!$H$2:$H$1709,0))),IF(ISERROR(INDEX([1]WATSON!$G$2:$G$1709,MATCH(A110,[1]WATSON!$B$2:$B$1709,0))),-1,INDEX([1]WATSON!$G$2:$G$1709,MATCH(A110,[1]WATSON!$B$2:$B$1709,0))*1000),IF(ISERROR(INDEX('[1]EF3.0emissions'!$F$2:$F$1709,MATCH(A110,'[1]EF3.0emissions'!$A$2:$A$1709,0))),-1,INDEX('[1]EF3.0emissions'!$F$2:$F$1709,MATCH(A110,'[1]EF3.0emissions'!$A$2:$A$1709))),IF(ISERROR(INDEX(#REF!,MATCH(A110,#REF!,0))),-1,INDEX(#REF!,MATCH(A110,#REF!,0))*1.5*1000),IF(ISERROR(INDEX(#REF!,MATCH(A110,#REF!,0))),-1,INDEX(#REF!,MATCH(A110,#REF!,0))*1.5))</f>
        <v>9090</v>
      </c>
      <c r="D110" s="135">
        <v>9.5236729656144855E-4</v>
      </c>
      <c r="E110" s="135">
        <v>3.4806624630924843E-5</v>
      </c>
      <c r="F110" s="135">
        <v>0.92274437400855991</v>
      </c>
      <c r="G110" s="135">
        <v>7.7255625991440202E-2</v>
      </c>
      <c r="H110" s="135">
        <v>9.4803101738654441E-5</v>
      </c>
      <c r="I110" s="135">
        <v>0.79985880787161312</v>
      </c>
      <c r="J110" s="135">
        <v>0.20014119212838677</v>
      </c>
      <c r="K110" s="136">
        <f>IF(ISERROR(INDEX([1]biowin!$J:$J,MATCH(#REF!,[1]biowin!$A:$A,0))),-1,INDEX([1]biowin!$J:$J,MATCH(#REF!,[1]biowin!$A:$A,0)))</f>
        <v>-1</v>
      </c>
    </row>
    <row r="111" spans="1:11">
      <c r="A111" s="142" t="s">
        <v>1381</v>
      </c>
      <c r="B111" s="145" t="s">
        <v>1382</v>
      </c>
      <c r="C111" s="144">
        <f>MAX(IF(ISERROR(INDEX([1]JDS4!$K$2:$K$1709,MATCH(A111,[1]JDS4!$D$2:$D$1709,0))),-1,INDEX([1]JDS4!$K$2:$K$1709,MATCH(A111,[1]JDS4!$D$2:$D$1709,0))),IF(ISERROR(INDEX([1]UFZ!$K$2:$K$1709,MATCH(A111,[1]UFZ!$H$2:$H$1709,0))),-1,INDEX([1]UFZ!$K$2:$K$1709,MATCH(A111,[1]UFZ!$H$2:$H$1709,0))),IF(ISERROR(INDEX([1]WATSON!$G$2:$G$1709,MATCH(A111,[1]WATSON!$B$2:$B$1709,0))),-1,INDEX([1]WATSON!$G$2:$G$1709,MATCH(A111,[1]WATSON!$B$2:$B$1709,0))*1000),IF(ISERROR(INDEX('[1]EF3.0emissions'!$F$2:$F$1709,MATCH(A111,'[1]EF3.0emissions'!$A$2:$A$1709,0))),-1,INDEX('[1]EF3.0emissions'!$F$2:$F$1709,MATCH(A111,'[1]EF3.0emissions'!$A$2:$A$1709))),IF(ISERROR(INDEX(#REF!,MATCH(A111,#REF!,0))),-1,INDEX(#REF!,MATCH(A111,#REF!,0))*1.5*1000),IF(ISERROR(INDEX(#REF!,MATCH(A111,#REF!,0))),-1,INDEX(#REF!,MATCH(A111,#REF!,0))*1.5))</f>
        <v>-1</v>
      </c>
      <c r="H111" s="135"/>
      <c r="I111" s="135"/>
      <c r="J111" s="135"/>
      <c r="K111" s="136">
        <f>IF(ISERROR(INDEX([1]biowin!$J:$J,MATCH(#REF!,[1]biowin!$A:$A,0))),-1,INDEX([1]biowin!$J:$J,MATCH(#REF!,[1]biowin!$A:$A,0)))</f>
        <v>-1</v>
      </c>
    </row>
    <row r="112" spans="1:11">
      <c r="A112" s="142" t="s">
        <v>1383</v>
      </c>
      <c r="B112" s="145" t="s">
        <v>1384</v>
      </c>
      <c r="C112" s="144">
        <f>MAX(IF(ISERROR(INDEX([1]JDS4!$K$2:$K$1709,MATCH(A112,[1]JDS4!$D$2:$D$1709,0))),-1,INDEX([1]JDS4!$K$2:$K$1709,MATCH(A112,[1]JDS4!$D$2:$D$1709,0))),IF(ISERROR(INDEX([1]UFZ!$K$2:$K$1709,MATCH(A112,[1]UFZ!$H$2:$H$1709,0))),-1,INDEX([1]UFZ!$K$2:$K$1709,MATCH(A112,[1]UFZ!$H$2:$H$1709,0))),IF(ISERROR(INDEX([1]WATSON!$G$2:$G$1709,MATCH(A112,[1]WATSON!$B$2:$B$1709,0))),-1,INDEX([1]WATSON!$G$2:$G$1709,MATCH(A112,[1]WATSON!$B$2:$B$1709,0))*1000),IF(ISERROR(INDEX('[1]EF3.0emissions'!$F$2:$F$1709,MATCH(A112,'[1]EF3.0emissions'!$A$2:$A$1709,0))),-1,INDEX('[1]EF3.0emissions'!$F$2:$F$1709,MATCH(A112,'[1]EF3.0emissions'!$A$2:$A$1709))),IF(ISERROR(INDEX(#REF!,MATCH(A112,#REF!,0))),-1,INDEX(#REF!,MATCH(A112,#REF!,0))*1.5*1000),IF(ISERROR(INDEX(#REF!,MATCH(A112,#REF!,0))),-1,INDEX(#REF!,MATCH(A112,#REF!,0))*1.5))</f>
        <v>24.087499999999999</v>
      </c>
      <c r="D112" s="135">
        <v>0.20559511519678286</v>
      </c>
      <c r="E112" s="135">
        <v>0.10704496650155003</v>
      </c>
      <c r="F112" s="135">
        <v>0.31265730134464786</v>
      </c>
      <c r="G112" s="135">
        <v>0.6873426986553417</v>
      </c>
      <c r="H112" s="135">
        <v>0.11170219665503367</v>
      </c>
      <c r="I112" s="135">
        <v>0.31730753271802015</v>
      </c>
      <c r="J112" s="135">
        <v>0.68269246728197619</v>
      </c>
      <c r="K112" s="136">
        <f>IF(ISERROR(INDEX([1]biowin!$J:$J,MATCH(#REF!,[1]biowin!$A:$A,0))),-1,INDEX([1]biowin!$J:$J,MATCH(#REF!,[1]biowin!$A:$A,0)))</f>
        <v>-1</v>
      </c>
    </row>
    <row r="113" spans="1:11">
      <c r="A113" s="142" t="s">
        <v>1385</v>
      </c>
      <c r="B113" s="145" t="s">
        <v>1386</v>
      </c>
      <c r="C113" s="144">
        <f>MAX(IF(ISERROR(INDEX([1]JDS4!$K$2:$K$1709,MATCH(A113,[1]JDS4!$D$2:$D$1709,0))),-1,INDEX([1]JDS4!$K$2:$K$1709,MATCH(A113,[1]JDS4!$D$2:$D$1709,0))),IF(ISERROR(INDEX([1]UFZ!$K$2:$K$1709,MATCH(A113,[1]UFZ!$H$2:$H$1709,0))),-1,INDEX([1]UFZ!$K$2:$K$1709,MATCH(A113,[1]UFZ!$H$2:$H$1709,0))),IF(ISERROR(INDEX([1]WATSON!$G$2:$G$1709,MATCH(A113,[1]WATSON!$B$2:$B$1709,0))),-1,INDEX([1]WATSON!$G$2:$G$1709,MATCH(A113,[1]WATSON!$B$2:$B$1709,0))*1000),IF(ISERROR(INDEX('[1]EF3.0emissions'!$F$2:$F$1709,MATCH(A113,'[1]EF3.0emissions'!$A$2:$A$1709,0))),-1,INDEX('[1]EF3.0emissions'!$F$2:$F$1709,MATCH(A113,'[1]EF3.0emissions'!$A$2:$A$1709))),IF(ISERROR(INDEX(#REF!,MATCH(A113,#REF!,0))),-1,INDEX(#REF!,MATCH(A113,#REF!,0))*1.5*1000),IF(ISERROR(INDEX(#REF!,MATCH(A113,#REF!,0))),-1,INDEX(#REF!,MATCH(A113,#REF!,0))*1.5))</f>
        <v>244.69687499999998</v>
      </c>
      <c r="D113" s="135">
        <v>4.0870085703469264E-3</v>
      </c>
      <c r="E113" s="135">
        <v>2.1605573820532372E-3</v>
      </c>
      <c r="F113" s="135">
        <v>6.5923878124706618E-3</v>
      </c>
      <c r="G113" s="135">
        <v>0.99340761218752915</v>
      </c>
      <c r="H113" s="135">
        <v>2.2712794356731457E-3</v>
      </c>
      <c r="I113" s="135">
        <v>6.5640278906417635E-3</v>
      </c>
      <c r="J113" s="135">
        <v>0.99343597210935808</v>
      </c>
      <c r="K113" s="136">
        <f>IF(ISERROR(INDEX([1]biowin!$J:$J,MATCH(#REF!,[1]biowin!$A:$A,0))),-1,INDEX([1]biowin!$J:$J,MATCH(#REF!,[1]biowin!$A:$A,0)))</f>
        <v>-1</v>
      </c>
    </row>
    <row r="114" spans="1:11">
      <c r="A114" s="142" t="s">
        <v>1387</v>
      </c>
      <c r="B114" s="145" t="s">
        <v>1388</v>
      </c>
      <c r="C114" s="144">
        <f>MAX(IF(ISERROR(INDEX([1]JDS4!$K$2:$K$1709,MATCH(A114,[1]JDS4!$D$2:$D$1709,0))),-1,INDEX([1]JDS4!$K$2:$K$1709,MATCH(A114,[1]JDS4!$D$2:$D$1709,0))),IF(ISERROR(INDEX([1]UFZ!$K$2:$K$1709,MATCH(A114,[1]UFZ!$H$2:$H$1709,0))),-1,INDEX([1]UFZ!$K$2:$K$1709,MATCH(A114,[1]UFZ!$H$2:$H$1709,0))),IF(ISERROR(INDEX([1]WATSON!$G$2:$G$1709,MATCH(A114,[1]WATSON!$B$2:$B$1709,0))),-1,INDEX([1]WATSON!$G$2:$G$1709,MATCH(A114,[1]WATSON!$B$2:$B$1709,0))*1000),IF(ISERROR(INDEX('[1]EF3.0emissions'!$F$2:$F$1709,MATCH(A114,'[1]EF3.0emissions'!$A$2:$A$1709,0))),-1,INDEX('[1]EF3.0emissions'!$F$2:$F$1709,MATCH(A114,'[1]EF3.0emissions'!$A$2:$A$1709))),IF(ISERROR(INDEX(#REF!,MATCH(A114,#REF!,0))),-1,INDEX(#REF!,MATCH(A114,#REF!,0))*1.5*1000),IF(ISERROR(INDEX(#REF!,MATCH(A114,#REF!,0))),-1,INDEX(#REF!,MATCH(A114,#REF!,0))*1.5))</f>
        <v>137.36875000000003</v>
      </c>
      <c r="D114" s="135">
        <v>2.877996263435385E-2</v>
      </c>
      <c r="E114" s="135">
        <v>1.5194011776142012E-2</v>
      </c>
      <c r="F114" s="135">
        <v>4.3974386077929167E-2</v>
      </c>
      <c r="G114" s="135">
        <v>0.9560256139220682</v>
      </c>
      <c r="H114" s="135">
        <v>1.5958471761333574E-2</v>
      </c>
      <c r="I114" s="135">
        <v>4.4738679827022523E-2</v>
      </c>
      <c r="J114" s="135">
        <v>0.95526132017297738</v>
      </c>
      <c r="K114" s="136">
        <f>IF(ISERROR(INDEX([1]biowin!$J:$J,MATCH(#REF!,[1]biowin!$A:$A,0))),-1,INDEX([1]biowin!$J:$J,MATCH(#REF!,[1]biowin!$A:$A,0)))</f>
        <v>-1</v>
      </c>
    </row>
    <row r="115" spans="1:11">
      <c r="A115" s="142" t="s">
        <v>1389</v>
      </c>
      <c r="B115" s="145" t="s">
        <v>1390</v>
      </c>
      <c r="C115" s="144">
        <f>MAX(IF(ISERROR(INDEX([1]JDS4!$K$2:$K$1709,MATCH(A115,[1]JDS4!$D$2:$D$1709,0))),-1,INDEX([1]JDS4!$K$2:$K$1709,MATCH(A115,[1]JDS4!$D$2:$D$1709,0))),IF(ISERROR(INDEX([1]UFZ!$K$2:$K$1709,MATCH(A115,[1]UFZ!$H$2:$H$1709,0))),-1,INDEX([1]UFZ!$K$2:$K$1709,MATCH(A115,[1]UFZ!$H$2:$H$1709,0))),IF(ISERROR(INDEX([1]WATSON!$G$2:$G$1709,MATCH(A115,[1]WATSON!$B$2:$B$1709,0))),-1,INDEX([1]WATSON!$G$2:$G$1709,MATCH(A115,[1]WATSON!$B$2:$B$1709,0))*1000),IF(ISERROR(INDEX('[1]EF3.0emissions'!$F$2:$F$1709,MATCH(A115,'[1]EF3.0emissions'!$A$2:$A$1709,0))),-1,INDEX('[1]EF3.0emissions'!$F$2:$F$1709,MATCH(A115,'[1]EF3.0emissions'!$A$2:$A$1709))),IF(ISERROR(INDEX(#REF!,MATCH(A115,#REF!,0))),-1,INDEX(#REF!,MATCH(A115,#REF!,0))*1.5*1000),IF(ISERROR(INDEX(#REF!,MATCH(A115,#REF!,0))),-1,INDEX(#REF!,MATCH(A115,#REF!,0))*1.5))</f>
        <v>-1</v>
      </c>
      <c r="D115" s="135">
        <v>4.8884327628955185E-2</v>
      </c>
      <c r="E115" s="135">
        <v>2.5770913709503265E-2</v>
      </c>
      <c r="F115" s="135">
        <v>7.4806469178684651E-2</v>
      </c>
      <c r="G115" s="135">
        <v>0.92519353082131417</v>
      </c>
      <c r="H115" s="135">
        <v>2.7052087100182257E-2</v>
      </c>
      <c r="I115" s="135">
        <v>7.6026547008735568E-2</v>
      </c>
      <c r="J115" s="135">
        <v>0.92397345299126243</v>
      </c>
      <c r="K115" s="136">
        <f>IF(ISERROR(INDEX([1]biowin!$J:$J,MATCH(#REF!,[1]biowin!$A:$A,0))),-1,INDEX([1]biowin!$J:$J,MATCH(#REF!,[1]biowin!$A:$A,0)))</f>
        <v>-1</v>
      </c>
    </row>
    <row r="116" spans="1:11">
      <c r="A116" s="142" t="s">
        <v>1391</v>
      </c>
      <c r="B116" s="145" t="s">
        <v>1392</v>
      </c>
      <c r="C116" s="144">
        <f>MAX(IF(ISERROR(INDEX([1]JDS4!$K$2:$K$1709,MATCH(A116,[1]JDS4!$D$2:$D$1709,0))),-1,INDEX([1]JDS4!$K$2:$K$1709,MATCH(A116,[1]JDS4!$D$2:$D$1709,0))),IF(ISERROR(INDEX([1]UFZ!$K$2:$K$1709,MATCH(A116,[1]UFZ!$H$2:$H$1709,0))),-1,INDEX([1]UFZ!$K$2:$K$1709,MATCH(A116,[1]UFZ!$H$2:$H$1709,0))),IF(ISERROR(INDEX([1]WATSON!$G$2:$G$1709,MATCH(A116,[1]WATSON!$B$2:$B$1709,0))),-1,INDEX([1]WATSON!$G$2:$G$1709,MATCH(A116,[1]WATSON!$B$2:$B$1709,0))*1000),IF(ISERROR(INDEX('[1]EF3.0emissions'!$F$2:$F$1709,MATCH(A116,'[1]EF3.0emissions'!$A$2:$A$1709,0))),-1,INDEX('[1]EF3.0emissions'!$F$2:$F$1709,MATCH(A116,'[1]EF3.0emissions'!$A$2:$A$1709))),IF(ISERROR(INDEX(#REF!,MATCH(A116,#REF!,0))),-1,INDEX(#REF!,MATCH(A116,#REF!,0))*1.5*1000),IF(ISERROR(INDEX(#REF!,MATCH(A116,#REF!,0))),-1,INDEX(#REF!,MATCH(A116,#REF!,0))*1.5))</f>
        <v>13.9625</v>
      </c>
      <c r="D116" s="135">
        <v>3.2636447422076248E-2</v>
      </c>
      <c r="E116" s="135">
        <v>1.7225397919766287E-2</v>
      </c>
      <c r="F116" s="135">
        <v>4.9886004199596753E-2</v>
      </c>
      <c r="G116" s="135">
        <v>0.95011399580040334</v>
      </c>
      <c r="H116" s="135">
        <v>1.8090072018540772E-2</v>
      </c>
      <c r="I116" s="135">
        <v>5.0740921761291788E-2</v>
      </c>
      <c r="J116" s="135">
        <v>0.94925907823870925</v>
      </c>
      <c r="K116" s="136">
        <f>IF(ISERROR(INDEX([1]biowin!$J:$J,MATCH(#REF!,[1]biowin!$A:$A,0))),-1,INDEX([1]biowin!$J:$J,MATCH(#REF!,[1]biowin!$A:$A,0)))</f>
        <v>-1</v>
      </c>
    </row>
    <row r="117" spans="1:11">
      <c r="A117" s="142" t="s">
        <v>1393</v>
      </c>
      <c r="B117" s="145" t="s">
        <v>1394</v>
      </c>
      <c r="C117" s="144">
        <f>MAX(IF(ISERROR(INDEX([1]JDS4!$K$2:$K$1709,MATCH(A117,[1]JDS4!$D$2:$D$1709,0))),-1,INDEX([1]JDS4!$K$2:$K$1709,MATCH(A117,[1]JDS4!$D$2:$D$1709,0))),IF(ISERROR(INDEX([1]UFZ!$K$2:$K$1709,MATCH(A117,[1]UFZ!$H$2:$H$1709,0))),-1,INDEX([1]UFZ!$K$2:$K$1709,MATCH(A117,[1]UFZ!$H$2:$H$1709,0))),IF(ISERROR(INDEX([1]WATSON!$G$2:$G$1709,MATCH(A117,[1]WATSON!$B$2:$B$1709,0))),-1,INDEX([1]WATSON!$G$2:$G$1709,MATCH(A117,[1]WATSON!$B$2:$B$1709,0))*1000),IF(ISERROR(INDEX('[1]EF3.0emissions'!$F$2:$F$1709,MATCH(A117,'[1]EF3.0emissions'!$A$2:$A$1709,0))),-1,INDEX('[1]EF3.0emissions'!$F$2:$F$1709,MATCH(A117,'[1]EF3.0emissions'!$A$2:$A$1709))),IF(ISERROR(INDEX(#REF!,MATCH(A117,#REF!,0))),-1,INDEX(#REF!,MATCH(A117,#REF!,0))*1.5*1000),IF(ISERROR(INDEX(#REF!,MATCH(A117,#REF!,0))),-1,INDEX(#REF!,MATCH(A117,#REF!,0))*1.5))</f>
        <v>9700</v>
      </c>
      <c r="D117" s="135">
        <v>6.3162759958705775E-3</v>
      </c>
      <c r="E117" s="135">
        <v>3.3393316636972448E-3</v>
      </c>
      <c r="F117" s="135">
        <v>9.6606122161237221E-3</v>
      </c>
      <c r="G117" s="135">
        <v>0.99033938778387587</v>
      </c>
      <c r="H117" s="135">
        <v>3.5097464961951767E-3</v>
      </c>
      <c r="I117" s="135">
        <v>9.8290075611279781E-3</v>
      </c>
      <c r="J117" s="135">
        <v>0.99017099243887086</v>
      </c>
      <c r="K117" s="136">
        <f>IF(ISERROR(INDEX([1]biowin!$J:$J,MATCH(#REF!,[1]biowin!$A:$A,0))),-1,INDEX([1]biowin!$J:$J,MATCH(#REF!,[1]biowin!$A:$A,0)))</f>
        <v>-1</v>
      </c>
    </row>
    <row r="118" spans="1:11">
      <c r="A118" s="142" t="s">
        <v>1395</v>
      </c>
      <c r="B118" s="145" t="s">
        <v>1396</v>
      </c>
      <c r="C118" s="144">
        <f>MAX(IF(ISERROR(INDEX([1]JDS4!$K$2:$K$1709,MATCH(A118,[1]JDS4!$D$2:$D$1709,0))),-1,INDEX([1]JDS4!$K$2:$K$1709,MATCH(A118,[1]JDS4!$D$2:$D$1709,0))),IF(ISERROR(INDEX([1]UFZ!$K$2:$K$1709,MATCH(A118,[1]UFZ!$H$2:$H$1709,0))),-1,INDEX([1]UFZ!$K$2:$K$1709,MATCH(A118,[1]UFZ!$H$2:$H$1709,0))),IF(ISERROR(INDEX([1]WATSON!$G$2:$G$1709,MATCH(A118,[1]WATSON!$B$2:$B$1709,0))),-1,INDEX([1]WATSON!$G$2:$G$1709,MATCH(A118,[1]WATSON!$B$2:$B$1709,0))*1000),IF(ISERROR(INDEX('[1]EF3.0emissions'!$F$2:$F$1709,MATCH(A118,'[1]EF3.0emissions'!$A$2:$A$1709,0))),-1,INDEX('[1]EF3.0emissions'!$F$2:$F$1709,MATCH(A118,'[1]EF3.0emissions'!$A$2:$A$1709))),IF(ISERROR(INDEX(#REF!,MATCH(A118,#REF!,0))),-1,INDEX(#REF!,MATCH(A118,#REF!,0))*1.5*1000),IF(ISERROR(INDEX(#REF!,MATCH(A118,#REF!,0))),-1,INDEX(#REF!,MATCH(A118,#REF!,0))*1.5))</f>
        <v>1969.3636363636363</v>
      </c>
      <c r="D118" s="135">
        <v>2.3536581147969169E-2</v>
      </c>
      <c r="E118" s="135">
        <v>1.2429960404243731E-2</v>
      </c>
      <c r="F118" s="135">
        <v>3.5975297876647626E-2</v>
      </c>
      <c r="G118" s="135">
        <v>0.96402470212335234</v>
      </c>
      <c r="H118" s="135">
        <v>1.3057509813319754E-2</v>
      </c>
      <c r="I118" s="135">
        <v>3.6599311994979997E-2</v>
      </c>
      <c r="J118" s="135">
        <v>0.96340068800501844</v>
      </c>
      <c r="K118" s="136">
        <f>IF(ISERROR(INDEX([1]biowin!$J:$J,MATCH(#REF!,[1]biowin!$A:$A,0))),-1,INDEX([1]biowin!$J:$J,MATCH(#REF!,[1]biowin!$A:$A,0)))</f>
        <v>-1</v>
      </c>
    </row>
    <row r="119" spans="1:11">
      <c r="A119" s="142" t="s">
        <v>1397</v>
      </c>
      <c r="B119" s="145" t="s">
        <v>1398</v>
      </c>
      <c r="C119" s="144">
        <f>MAX(IF(ISERROR(INDEX([1]JDS4!$K$2:$K$1709,MATCH(A119,[1]JDS4!$D$2:$D$1709,0))),-1,INDEX([1]JDS4!$K$2:$K$1709,MATCH(A119,[1]JDS4!$D$2:$D$1709,0))),IF(ISERROR(INDEX([1]UFZ!$K$2:$K$1709,MATCH(A119,[1]UFZ!$H$2:$H$1709,0))),-1,INDEX([1]UFZ!$K$2:$K$1709,MATCH(A119,[1]UFZ!$H$2:$H$1709,0))),IF(ISERROR(INDEX([1]WATSON!$G$2:$G$1709,MATCH(A119,[1]WATSON!$B$2:$B$1709,0))),-1,INDEX([1]WATSON!$G$2:$G$1709,MATCH(A119,[1]WATSON!$B$2:$B$1709,0))*1000),IF(ISERROR(INDEX('[1]EF3.0emissions'!$F$2:$F$1709,MATCH(A119,'[1]EF3.0emissions'!$A$2:$A$1709,0))),-1,INDEX('[1]EF3.0emissions'!$F$2:$F$1709,MATCH(A119,'[1]EF3.0emissions'!$A$2:$A$1709))),IF(ISERROR(INDEX(#REF!,MATCH(A119,#REF!,0))),-1,INDEX(#REF!,MATCH(A119,#REF!,0))*1.5*1000),IF(ISERROR(INDEX(#REF!,MATCH(A119,#REF!,0))),-1,INDEX(#REF!,MATCH(A119,#REF!,0))*1.5))</f>
        <v>33.706249999999997</v>
      </c>
      <c r="D119" s="135">
        <v>5.3250691825812728E-4</v>
      </c>
      <c r="E119" s="135">
        <v>2.7404047449095762E-4</v>
      </c>
      <c r="F119" s="135">
        <v>4.07448376995211E-2</v>
      </c>
      <c r="G119" s="135">
        <v>0.95925516230047869</v>
      </c>
      <c r="H119" s="135">
        <v>2.9267698367280571E-4</v>
      </c>
      <c r="I119" s="135">
        <v>2.5432660780627014E-2</v>
      </c>
      <c r="J119" s="135">
        <v>0.97456733921937311</v>
      </c>
      <c r="K119" s="136">
        <f>IF(ISERROR(INDEX([1]biowin!$J:$J,MATCH(#REF!,[1]biowin!$A:$A,0))),-1,INDEX([1]biowin!$J:$J,MATCH(#REF!,[1]biowin!$A:$A,0)))</f>
        <v>-1</v>
      </c>
    </row>
    <row r="120" spans="1:11">
      <c r="A120" s="142" t="s">
        <v>1399</v>
      </c>
      <c r="B120" s="145" t="s">
        <v>1400</v>
      </c>
      <c r="C120" s="144">
        <f>MAX(IF(ISERROR(INDEX([1]JDS4!$K$2:$K$1709,MATCH(A120,[1]JDS4!$D$2:$D$1709,0))),-1,INDEX([1]JDS4!$K$2:$K$1709,MATCH(A120,[1]JDS4!$D$2:$D$1709,0))),IF(ISERROR(INDEX([1]UFZ!$K$2:$K$1709,MATCH(A120,[1]UFZ!$H$2:$H$1709,0))),-1,INDEX([1]UFZ!$K$2:$K$1709,MATCH(A120,[1]UFZ!$H$2:$H$1709,0))),IF(ISERROR(INDEX([1]WATSON!$G$2:$G$1709,MATCH(A120,[1]WATSON!$B$2:$B$1709,0))),-1,INDEX([1]WATSON!$G$2:$G$1709,MATCH(A120,[1]WATSON!$B$2:$B$1709,0))*1000),IF(ISERROR(INDEX('[1]EF3.0emissions'!$F$2:$F$1709,MATCH(A120,'[1]EF3.0emissions'!$A$2:$A$1709,0))),-1,INDEX('[1]EF3.0emissions'!$F$2:$F$1709,MATCH(A120,'[1]EF3.0emissions'!$A$2:$A$1709))),IF(ISERROR(INDEX(#REF!,MATCH(A120,#REF!,0))),-1,INDEX(#REF!,MATCH(A120,#REF!,0))*1.5*1000),IF(ISERROR(INDEX(#REF!,MATCH(A120,#REF!,0))),-1,INDEX(#REF!,MATCH(A120,#REF!,0))*1.5))</f>
        <v>0.296875</v>
      </c>
      <c r="D120" s="135">
        <v>0.47078200790393088</v>
      </c>
      <c r="E120" s="135">
        <v>0.23621489662724762</v>
      </c>
      <c r="F120" s="135">
        <v>0.70701350979341149</v>
      </c>
      <c r="G120" s="135">
        <v>0.29298649020658812</v>
      </c>
      <c r="H120" s="135">
        <v>0.24255331129059138</v>
      </c>
      <c r="I120" s="135">
        <v>0.71334507010828907</v>
      </c>
      <c r="J120" s="135">
        <v>0.28665492989171015</v>
      </c>
      <c r="K120" s="136">
        <f>IF(ISERROR(INDEX([1]biowin!$J:$J,MATCH(#REF!,[1]biowin!$A:$A,0))),-1,INDEX([1]biowin!$J:$J,MATCH(#REF!,[1]biowin!$A:$A,0)))</f>
        <v>-1</v>
      </c>
    </row>
    <row r="121" spans="1:11">
      <c r="A121" s="142" t="s">
        <v>1401</v>
      </c>
      <c r="B121" s="145" t="s">
        <v>1402</v>
      </c>
      <c r="C121" s="144">
        <f>MAX(IF(ISERROR(INDEX([1]JDS4!$K$2:$K$1709,MATCH(A121,[1]JDS4!$D$2:$D$1709,0))),-1,INDEX([1]JDS4!$K$2:$K$1709,MATCH(A121,[1]JDS4!$D$2:$D$1709,0))),IF(ISERROR(INDEX([1]UFZ!$K$2:$K$1709,MATCH(A121,[1]UFZ!$H$2:$H$1709,0))),-1,INDEX([1]UFZ!$K$2:$K$1709,MATCH(A121,[1]UFZ!$H$2:$H$1709,0))),IF(ISERROR(INDEX([1]WATSON!$G$2:$G$1709,MATCH(A121,[1]WATSON!$B$2:$B$1709,0))),-1,INDEX([1]WATSON!$G$2:$G$1709,MATCH(A121,[1]WATSON!$B$2:$B$1709,0))*1000),IF(ISERROR(INDEX('[1]EF3.0emissions'!$F$2:$F$1709,MATCH(A121,'[1]EF3.0emissions'!$A$2:$A$1709,0))),-1,INDEX('[1]EF3.0emissions'!$F$2:$F$1709,MATCH(A121,'[1]EF3.0emissions'!$A$2:$A$1709))),IF(ISERROR(INDEX(#REF!,MATCH(A121,#REF!,0))),-1,INDEX(#REF!,MATCH(A121,#REF!,0))*1.5*1000),IF(ISERROR(INDEX(#REF!,MATCH(A121,#REF!,0))),-1,INDEX(#REF!,MATCH(A121,#REF!,0))*1.5))</f>
        <v>-1</v>
      </c>
      <c r="D121" s="135">
        <v>2.5872203739097225E-3</v>
      </c>
      <c r="E121" s="135">
        <v>1.3681350952492257E-3</v>
      </c>
      <c r="F121" s="135">
        <v>3.9701790451791875E-3</v>
      </c>
      <c r="G121" s="135">
        <v>0.99602982095482084</v>
      </c>
      <c r="H121" s="135">
        <v>1.4381195857723064E-3</v>
      </c>
      <c r="I121" s="135">
        <v>4.034182522452235E-3</v>
      </c>
      <c r="J121" s="135">
        <v>0.99596581747754775</v>
      </c>
      <c r="K121" s="136">
        <f>IF(ISERROR(INDEX([1]biowin!$J:$J,MATCH(#REF!,[1]biowin!$A:$A,0))),-1,INDEX([1]biowin!$J:$J,MATCH(#REF!,[1]biowin!$A:$A,0)))</f>
        <v>-1</v>
      </c>
    </row>
    <row r="122" spans="1:11">
      <c r="A122" s="142" t="s">
        <v>1403</v>
      </c>
      <c r="B122" s="145" t="s">
        <v>1404</v>
      </c>
      <c r="C122" s="144">
        <f>MAX(IF(ISERROR(INDEX([1]JDS4!$K$2:$K$1709,MATCH(A122,[1]JDS4!$D$2:$D$1709,0))),-1,INDEX([1]JDS4!$K$2:$K$1709,MATCH(A122,[1]JDS4!$D$2:$D$1709,0))),IF(ISERROR(INDEX([1]UFZ!$K$2:$K$1709,MATCH(A122,[1]UFZ!$H$2:$H$1709,0))),-1,INDEX([1]UFZ!$K$2:$K$1709,MATCH(A122,[1]UFZ!$H$2:$H$1709,0))),IF(ISERROR(INDEX([1]WATSON!$G$2:$G$1709,MATCH(A122,[1]WATSON!$B$2:$B$1709,0))),-1,INDEX([1]WATSON!$G$2:$G$1709,MATCH(A122,[1]WATSON!$B$2:$B$1709,0))*1000),IF(ISERROR(INDEX('[1]EF3.0emissions'!$F$2:$F$1709,MATCH(A122,'[1]EF3.0emissions'!$A$2:$A$1709,0))),-1,INDEX('[1]EF3.0emissions'!$F$2:$F$1709,MATCH(A122,'[1]EF3.0emissions'!$A$2:$A$1709))),IF(ISERROR(INDEX(#REF!,MATCH(A122,#REF!,0))),-1,INDEX(#REF!,MATCH(A122,#REF!,0))*1.5*1000),IF(ISERROR(INDEX(#REF!,MATCH(A122,#REF!,0))),-1,INDEX(#REF!,MATCH(A122,#REF!,0))*1.5))</f>
        <v>-1</v>
      </c>
      <c r="D122" s="135">
        <v>0.11504190706042991</v>
      </c>
      <c r="E122" s="135">
        <v>6.0346913802039034E-2</v>
      </c>
      <c r="F122" s="135">
        <v>0.17579665327740721</v>
      </c>
      <c r="G122" s="135">
        <v>0.82420334672258688</v>
      </c>
      <c r="H122" s="135">
        <v>6.3211502638626238E-2</v>
      </c>
      <c r="I122" s="135">
        <v>0.17849616303373839</v>
      </c>
      <c r="J122" s="135">
        <v>0.82150383696626395</v>
      </c>
      <c r="K122" s="136">
        <f>IF(ISERROR(INDEX([1]biowin!$J:$J,MATCH(#REF!,[1]biowin!$A:$A,0))),-1,INDEX([1]biowin!$J:$J,MATCH(#REF!,[1]biowin!$A:$A,0)))</f>
        <v>-1</v>
      </c>
    </row>
    <row r="123" spans="1:11">
      <c r="A123" s="142" t="s">
        <v>1405</v>
      </c>
      <c r="B123" s="145" t="s">
        <v>1406</v>
      </c>
      <c r="C123" s="144">
        <f>MAX(IF(ISERROR(INDEX([1]JDS4!$K$2:$K$1709,MATCH(A123,[1]JDS4!$D$2:$D$1709,0))),-1,INDEX([1]JDS4!$K$2:$K$1709,MATCH(A123,[1]JDS4!$D$2:$D$1709,0))),IF(ISERROR(INDEX([1]UFZ!$K$2:$K$1709,MATCH(A123,[1]UFZ!$H$2:$H$1709,0))),-1,INDEX([1]UFZ!$K$2:$K$1709,MATCH(A123,[1]UFZ!$H$2:$H$1709,0))),IF(ISERROR(INDEX([1]WATSON!$G$2:$G$1709,MATCH(A123,[1]WATSON!$B$2:$B$1709,0))),-1,INDEX([1]WATSON!$G$2:$G$1709,MATCH(A123,[1]WATSON!$B$2:$B$1709,0))*1000),IF(ISERROR(INDEX('[1]EF3.0emissions'!$F$2:$F$1709,MATCH(A123,'[1]EF3.0emissions'!$A$2:$A$1709,0))),-1,INDEX('[1]EF3.0emissions'!$F$2:$F$1709,MATCH(A123,'[1]EF3.0emissions'!$A$2:$A$1709))),IF(ISERROR(INDEX(#REF!,MATCH(A123,#REF!,0))),-1,INDEX(#REF!,MATCH(A123,#REF!,0))*1.5*1000),IF(ISERROR(INDEX(#REF!,MATCH(A123,#REF!,0))),-1,INDEX(#REF!,MATCH(A123,#REF!,0))*1.5))</f>
        <v>-1</v>
      </c>
      <c r="H123" s="135"/>
      <c r="I123" s="135"/>
      <c r="J123" s="135"/>
      <c r="K123" s="136">
        <f>IF(ISERROR(INDEX([1]biowin!$J:$J,MATCH(#REF!,[1]biowin!$A:$A,0))),-1,INDEX([1]biowin!$J:$J,MATCH(#REF!,[1]biowin!$A:$A,0)))</f>
        <v>-1</v>
      </c>
    </row>
    <row r="124" spans="1:11">
      <c r="A124" s="142" t="s">
        <v>1407</v>
      </c>
      <c r="B124" s="145" t="s">
        <v>1408</v>
      </c>
      <c r="C124" s="144">
        <f>MAX(IF(ISERROR(INDEX([1]JDS4!$K$2:$K$1709,MATCH(A124,[1]JDS4!$D$2:$D$1709,0))),-1,INDEX([1]JDS4!$K$2:$K$1709,MATCH(A124,[1]JDS4!$D$2:$D$1709,0))),IF(ISERROR(INDEX([1]UFZ!$K$2:$K$1709,MATCH(A124,[1]UFZ!$H$2:$H$1709,0))),-1,INDEX([1]UFZ!$K$2:$K$1709,MATCH(A124,[1]UFZ!$H$2:$H$1709,0))),IF(ISERROR(INDEX([1]WATSON!$G$2:$G$1709,MATCH(A124,[1]WATSON!$B$2:$B$1709,0))),-1,INDEX([1]WATSON!$G$2:$G$1709,MATCH(A124,[1]WATSON!$B$2:$B$1709,0))*1000),IF(ISERROR(INDEX('[1]EF3.0emissions'!$F$2:$F$1709,MATCH(A124,'[1]EF3.0emissions'!$A$2:$A$1709,0))),-1,INDEX('[1]EF3.0emissions'!$F$2:$F$1709,MATCH(A124,'[1]EF3.0emissions'!$A$2:$A$1709))),IF(ISERROR(INDEX(#REF!,MATCH(A124,#REF!,0))),-1,INDEX(#REF!,MATCH(A124,#REF!,0))*1.5*1000),IF(ISERROR(INDEX(#REF!,MATCH(A124,#REF!,0))),-1,INDEX(#REF!,MATCH(A124,#REF!,0))*1.5))</f>
        <v>270.05937500000005</v>
      </c>
      <c r="D124" s="135">
        <v>0.21482000126848991</v>
      </c>
      <c r="E124" s="135">
        <v>0.11038477286658703</v>
      </c>
      <c r="F124" s="135">
        <v>0.33941692669923512</v>
      </c>
      <c r="G124" s="135">
        <v>0.66058307330076049</v>
      </c>
      <c r="H124" s="135">
        <v>0.11597748219115467</v>
      </c>
      <c r="I124" s="135">
        <v>0.33936398864117223</v>
      </c>
      <c r="J124" s="135">
        <v>0.66063601135882766</v>
      </c>
      <c r="K124" s="136">
        <f>IF(ISERROR(INDEX([1]biowin!$J:$J,MATCH(#REF!,[1]biowin!$A:$A,0))),-1,INDEX([1]biowin!$J:$J,MATCH(#REF!,[1]biowin!$A:$A,0)))</f>
        <v>-1</v>
      </c>
    </row>
    <row r="125" spans="1:11">
      <c r="A125" s="142" t="s">
        <v>1409</v>
      </c>
      <c r="B125" s="145" t="s">
        <v>1410</v>
      </c>
      <c r="C125" s="144">
        <f>MAX(IF(ISERROR(INDEX([1]JDS4!$K$2:$K$1709,MATCH(A125,[1]JDS4!$D$2:$D$1709,0))),-1,INDEX([1]JDS4!$K$2:$K$1709,MATCH(A125,[1]JDS4!$D$2:$D$1709,0))),IF(ISERROR(INDEX([1]UFZ!$K$2:$K$1709,MATCH(A125,[1]UFZ!$H$2:$H$1709,0))),-1,INDEX([1]UFZ!$K$2:$K$1709,MATCH(A125,[1]UFZ!$H$2:$H$1709,0))),IF(ISERROR(INDEX([1]WATSON!$G$2:$G$1709,MATCH(A125,[1]WATSON!$B$2:$B$1709,0))),-1,INDEX([1]WATSON!$G$2:$G$1709,MATCH(A125,[1]WATSON!$B$2:$B$1709,0))*1000),IF(ISERROR(INDEX('[1]EF3.0emissions'!$F$2:$F$1709,MATCH(A125,'[1]EF3.0emissions'!$A$2:$A$1709,0))),-1,INDEX('[1]EF3.0emissions'!$F$2:$F$1709,MATCH(A125,'[1]EF3.0emissions'!$A$2:$A$1709))),IF(ISERROR(INDEX(#REF!,MATCH(A125,#REF!,0))),-1,INDEX(#REF!,MATCH(A125,#REF!,0))*1.5*1000),IF(ISERROR(INDEX(#REF!,MATCH(A125,#REF!,0))),-1,INDEX(#REF!,MATCH(A125,#REF!,0))*1.5))</f>
        <v>1561.309375</v>
      </c>
      <c r="D125" s="135">
        <v>0.26959649193196056</v>
      </c>
      <c r="E125" s="135">
        <v>0.13696608889131029</v>
      </c>
      <c r="F125" s="135">
        <v>0.42562339109406394</v>
      </c>
      <c r="G125" s="135">
        <v>0.57437660890593567</v>
      </c>
      <c r="H125" s="135">
        <v>0.14398614274427596</v>
      </c>
      <c r="I125" s="135">
        <v>0.42514402074233781</v>
      </c>
      <c r="J125" s="135">
        <v>0.5748559792576623</v>
      </c>
      <c r="K125" s="136">
        <f>IF(ISERROR(INDEX([1]biowin!$J:$J,MATCH(#REF!,[1]biowin!$A:$A,0))),-1,INDEX([1]biowin!$J:$J,MATCH(#REF!,[1]biowin!$A:$A,0)))</f>
        <v>-1</v>
      </c>
    </row>
    <row r="126" spans="1:11">
      <c r="A126" s="142" t="s">
        <v>1411</v>
      </c>
      <c r="B126" s="145" t="s">
        <v>1412</v>
      </c>
      <c r="C126" s="144">
        <f>MAX(IF(ISERROR(INDEX([1]JDS4!$K$2:$K$1709,MATCH(A126,[1]JDS4!$D$2:$D$1709,0))),-1,INDEX([1]JDS4!$K$2:$K$1709,MATCH(A126,[1]JDS4!$D$2:$D$1709,0))),IF(ISERROR(INDEX([1]UFZ!$K$2:$K$1709,MATCH(A126,[1]UFZ!$H$2:$H$1709,0))),-1,INDEX([1]UFZ!$K$2:$K$1709,MATCH(A126,[1]UFZ!$H$2:$H$1709,0))),IF(ISERROR(INDEX([1]WATSON!$G$2:$G$1709,MATCH(A126,[1]WATSON!$B$2:$B$1709,0))),-1,INDEX([1]WATSON!$G$2:$G$1709,MATCH(A126,[1]WATSON!$B$2:$B$1709,0))*1000),IF(ISERROR(INDEX('[1]EF3.0emissions'!$F$2:$F$1709,MATCH(A126,'[1]EF3.0emissions'!$A$2:$A$1709,0))),-1,INDEX('[1]EF3.0emissions'!$F$2:$F$1709,MATCH(A126,'[1]EF3.0emissions'!$A$2:$A$1709))),IF(ISERROR(INDEX(#REF!,MATCH(A126,#REF!,0))),-1,INDEX(#REF!,MATCH(A126,#REF!,0))*1.5*1000),IF(ISERROR(INDEX(#REF!,MATCH(A126,#REF!,0))),-1,INDEX(#REF!,MATCH(A126,#REF!,0))*1.5))</f>
        <v>-1</v>
      </c>
      <c r="H126" s="135"/>
      <c r="I126" s="135"/>
      <c r="J126" s="135"/>
      <c r="K126" s="136">
        <f>IF(ISERROR(INDEX([1]biowin!$J:$J,MATCH(#REF!,[1]biowin!$A:$A,0))),-1,INDEX([1]biowin!$J:$J,MATCH(#REF!,[1]biowin!$A:$A,0)))</f>
        <v>-1</v>
      </c>
    </row>
    <row r="127" spans="1:11">
      <c r="A127" s="142" t="s">
        <v>1413</v>
      </c>
      <c r="B127" s="145" t="s">
        <v>1414</v>
      </c>
      <c r="C127" s="144">
        <f>MAX(IF(ISERROR(INDEX([1]JDS4!$K$2:$K$1709,MATCH(A127,[1]JDS4!$D$2:$D$1709,0))),-1,INDEX([1]JDS4!$K$2:$K$1709,MATCH(A127,[1]JDS4!$D$2:$D$1709,0))),IF(ISERROR(INDEX([1]UFZ!$K$2:$K$1709,MATCH(A127,[1]UFZ!$H$2:$H$1709,0))),-1,INDEX([1]UFZ!$K$2:$K$1709,MATCH(A127,[1]UFZ!$H$2:$H$1709,0))),IF(ISERROR(INDEX([1]WATSON!$G$2:$G$1709,MATCH(A127,[1]WATSON!$B$2:$B$1709,0))),-1,INDEX([1]WATSON!$G$2:$G$1709,MATCH(A127,[1]WATSON!$B$2:$B$1709,0))*1000),IF(ISERROR(INDEX('[1]EF3.0emissions'!$F$2:$F$1709,MATCH(A127,'[1]EF3.0emissions'!$A$2:$A$1709,0))),-1,INDEX('[1]EF3.0emissions'!$F$2:$F$1709,MATCH(A127,'[1]EF3.0emissions'!$A$2:$A$1709))),IF(ISERROR(INDEX(#REF!,MATCH(A127,#REF!,0))),-1,INDEX(#REF!,MATCH(A127,#REF!,0))*1.5*1000),IF(ISERROR(INDEX(#REF!,MATCH(A127,#REF!,0))),-1,INDEX(#REF!,MATCH(A127,#REF!,0))*1.5))</f>
        <v>-1</v>
      </c>
      <c r="D127" s="135">
        <v>3.4360214900073426E-2</v>
      </c>
      <c r="E127" s="135">
        <v>1.8133363512828772E-2</v>
      </c>
      <c r="F127" s="135">
        <v>5.2500872233426886E-2</v>
      </c>
      <c r="G127" s="135">
        <v>0.94749912776656686</v>
      </c>
      <c r="H127" s="135">
        <v>1.9042455026747927E-2</v>
      </c>
      <c r="I127" s="135">
        <v>5.3407017923080113E-2</v>
      </c>
      <c r="J127" s="135">
        <v>0.94659298207691933</v>
      </c>
      <c r="K127" s="136">
        <f>IF(ISERROR(INDEX([1]biowin!$J:$J,MATCH(#REF!,[1]biowin!$A:$A,0))),-1,INDEX([1]biowin!$J:$J,MATCH(#REF!,[1]biowin!$A:$A,0)))</f>
        <v>-1</v>
      </c>
    </row>
    <row r="128" spans="1:11">
      <c r="A128" s="142" t="s">
        <v>1415</v>
      </c>
      <c r="B128" s="145" t="s">
        <v>1416</v>
      </c>
      <c r="C128" s="144">
        <f>MAX(IF(ISERROR(INDEX([1]JDS4!$K$2:$K$1709,MATCH(A128,[1]JDS4!$D$2:$D$1709,0))),-1,INDEX([1]JDS4!$K$2:$K$1709,MATCH(A128,[1]JDS4!$D$2:$D$1709,0))),IF(ISERROR(INDEX([1]UFZ!$K$2:$K$1709,MATCH(A128,[1]UFZ!$H$2:$H$1709,0))),-1,INDEX([1]UFZ!$K$2:$K$1709,MATCH(A128,[1]UFZ!$H$2:$H$1709,0))),IF(ISERROR(INDEX([1]WATSON!$G$2:$G$1709,MATCH(A128,[1]WATSON!$B$2:$B$1709,0))),-1,INDEX([1]WATSON!$G$2:$G$1709,MATCH(A128,[1]WATSON!$B$2:$B$1709,0))*1000),IF(ISERROR(INDEX('[1]EF3.0emissions'!$F$2:$F$1709,MATCH(A128,'[1]EF3.0emissions'!$A$2:$A$1709,0))),-1,INDEX('[1]EF3.0emissions'!$F$2:$F$1709,MATCH(A128,'[1]EF3.0emissions'!$A$2:$A$1709))),IF(ISERROR(INDEX(#REF!,MATCH(A128,#REF!,0))),-1,INDEX(#REF!,MATCH(A128,#REF!,0))*1.5*1000),IF(ISERROR(INDEX(#REF!,MATCH(A128,#REF!,0))),-1,INDEX(#REF!,MATCH(A128,#REF!,0))*1.5))</f>
        <v>0</v>
      </c>
      <c r="D128" s="135">
        <v>0.11537111785630749</v>
      </c>
      <c r="E128" s="135">
        <v>6.0313142636279231E-2</v>
      </c>
      <c r="F128" s="135">
        <v>0.1805857908483551</v>
      </c>
      <c r="G128" s="135">
        <v>0.81941420915164265</v>
      </c>
      <c r="H128" s="135">
        <v>6.3304776306427793E-2</v>
      </c>
      <c r="I128" s="135">
        <v>0.18160546369781963</v>
      </c>
      <c r="J128" s="135">
        <v>0.81839453630217918</v>
      </c>
      <c r="K128" s="136">
        <f>IF(ISERROR(INDEX([1]biowin!$J:$J,MATCH(#REF!,[1]biowin!$A:$A,0))),-1,INDEX([1]biowin!$J:$J,MATCH(#REF!,[1]biowin!$A:$A,0)))</f>
        <v>-1</v>
      </c>
    </row>
    <row r="129" spans="1:11">
      <c r="A129" s="142" t="s">
        <v>1417</v>
      </c>
      <c r="B129" s="145" t="s">
        <v>1418</v>
      </c>
      <c r="C129" s="144">
        <f>MAX(IF(ISERROR(INDEX([1]JDS4!$K$2:$K$1709,MATCH(A129,[1]JDS4!$D$2:$D$1709,0))),-1,INDEX([1]JDS4!$K$2:$K$1709,MATCH(A129,[1]JDS4!$D$2:$D$1709,0))),IF(ISERROR(INDEX([1]UFZ!$K$2:$K$1709,MATCH(A129,[1]UFZ!$H$2:$H$1709,0))),-1,INDEX([1]UFZ!$K$2:$K$1709,MATCH(A129,[1]UFZ!$H$2:$H$1709,0))),IF(ISERROR(INDEX([1]WATSON!$G$2:$G$1709,MATCH(A129,[1]WATSON!$B$2:$B$1709,0))),-1,INDEX([1]WATSON!$G$2:$G$1709,MATCH(A129,[1]WATSON!$B$2:$B$1709,0))*1000),IF(ISERROR(INDEX('[1]EF3.0emissions'!$F$2:$F$1709,MATCH(A129,'[1]EF3.0emissions'!$A$2:$A$1709,0))),-1,INDEX('[1]EF3.0emissions'!$F$2:$F$1709,MATCH(A129,'[1]EF3.0emissions'!$A$2:$A$1709))),IF(ISERROR(INDEX(#REF!,MATCH(A129,#REF!,0))),-1,INDEX(#REF!,MATCH(A129,#REF!,0))*1.5*1000),IF(ISERROR(INDEX(#REF!,MATCH(A129,#REF!,0))),-1,INDEX(#REF!,MATCH(A129,#REF!,0))*1.5))</f>
        <v>588.6</v>
      </c>
      <c r="D129" s="135">
        <v>3.4454240657780205E-3</v>
      </c>
      <c r="E129" s="135">
        <v>1.8215514638282792E-3</v>
      </c>
      <c r="F129" s="135">
        <v>5.5380282292323783E-3</v>
      </c>
      <c r="G129" s="135">
        <v>0.99446197177076667</v>
      </c>
      <c r="H129" s="135">
        <v>1.9148795839322465E-3</v>
      </c>
      <c r="I129" s="135">
        <v>5.522021532419188E-3</v>
      </c>
      <c r="J129" s="135">
        <v>0.99447797846758124</v>
      </c>
      <c r="K129" s="136">
        <f>IF(ISERROR(INDEX([1]biowin!$J:$J,MATCH(#REF!,[1]biowin!$A:$A,0))),-1,INDEX([1]biowin!$J:$J,MATCH(#REF!,[1]biowin!$A:$A,0)))</f>
        <v>-1</v>
      </c>
    </row>
    <row r="130" spans="1:11">
      <c r="A130" s="142" t="s">
        <v>1419</v>
      </c>
      <c r="B130" s="145" t="s">
        <v>1420</v>
      </c>
      <c r="C130" s="144">
        <f>MAX(IF(ISERROR(INDEX([1]JDS4!$K$2:$K$1709,MATCH(A130,[1]JDS4!$D$2:$D$1709,0))),-1,INDEX([1]JDS4!$K$2:$K$1709,MATCH(A130,[1]JDS4!$D$2:$D$1709,0))),IF(ISERROR(INDEX([1]UFZ!$K$2:$K$1709,MATCH(A130,[1]UFZ!$H$2:$H$1709,0))),-1,INDEX([1]UFZ!$K$2:$K$1709,MATCH(A130,[1]UFZ!$H$2:$H$1709,0))),IF(ISERROR(INDEX([1]WATSON!$G$2:$G$1709,MATCH(A130,[1]WATSON!$B$2:$B$1709,0))),-1,INDEX([1]WATSON!$G$2:$G$1709,MATCH(A130,[1]WATSON!$B$2:$B$1709,0))*1000),IF(ISERROR(INDEX('[1]EF3.0emissions'!$F$2:$F$1709,MATCH(A130,'[1]EF3.0emissions'!$A$2:$A$1709,0))),-1,INDEX('[1]EF3.0emissions'!$F$2:$F$1709,MATCH(A130,'[1]EF3.0emissions'!$A$2:$A$1709))),IF(ISERROR(INDEX(#REF!,MATCH(A130,#REF!,0))),-1,INDEX(#REF!,MATCH(A130,#REF!,0))*1.5*1000),IF(ISERROR(INDEX(#REF!,MATCH(A130,#REF!,0))),-1,INDEX(#REF!,MATCH(A130,#REF!,0))*1.5))</f>
        <v>-1</v>
      </c>
      <c r="D130" s="135">
        <v>0.22825657390840348</v>
      </c>
      <c r="E130" s="135">
        <v>1.6629058390467871E-4</v>
      </c>
      <c r="F130" s="135">
        <v>0.99524502018071759</v>
      </c>
      <c r="G130" s="135">
        <v>4.7549798192825571E-3</v>
      </c>
      <c r="H130" s="135">
        <v>5.1880484285467721E-4</v>
      </c>
      <c r="I130" s="135">
        <v>0.98593804425172316</v>
      </c>
      <c r="J130" s="135">
        <v>1.4061955748277026E-2</v>
      </c>
      <c r="K130" s="136">
        <f>IF(ISERROR(INDEX([1]biowin!$J:$J,MATCH(#REF!,[1]biowin!$A:$A,0))),-1,INDEX([1]biowin!$J:$J,MATCH(#REF!,[1]biowin!$A:$A,0)))</f>
        <v>-1</v>
      </c>
    </row>
    <row r="131" spans="1:11">
      <c r="A131" s="142" t="s">
        <v>1421</v>
      </c>
      <c r="B131" s="145" t="s">
        <v>1422</v>
      </c>
      <c r="C131" s="144">
        <f>MAX(IF(ISERROR(INDEX([1]JDS4!$K$2:$K$1709,MATCH(A131,[1]JDS4!$D$2:$D$1709,0))),-1,INDEX([1]JDS4!$K$2:$K$1709,MATCH(A131,[1]JDS4!$D$2:$D$1709,0))),IF(ISERROR(INDEX([1]UFZ!$K$2:$K$1709,MATCH(A131,[1]UFZ!$H$2:$H$1709,0))),-1,INDEX([1]UFZ!$K$2:$K$1709,MATCH(A131,[1]UFZ!$H$2:$H$1709,0))),IF(ISERROR(INDEX([1]WATSON!$G$2:$G$1709,MATCH(A131,[1]WATSON!$B$2:$B$1709,0))),-1,INDEX([1]WATSON!$G$2:$G$1709,MATCH(A131,[1]WATSON!$B$2:$B$1709,0))*1000),IF(ISERROR(INDEX('[1]EF3.0emissions'!$F$2:$F$1709,MATCH(A131,'[1]EF3.0emissions'!$A$2:$A$1709,0))),-1,INDEX('[1]EF3.0emissions'!$F$2:$F$1709,MATCH(A131,'[1]EF3.0emissions'!$A$2:$A$1709))),IF(ISERROR(INDEX(#REF!,MATCH(A131,#REF!,0))),-1,INDEX(#REF!,MATCH(A131,#REF!,0))*1.5*1000),IF(ISERROR(INDEX(#REF!,MATCH(A131,#REF!,0))),-1,INDEX(#REF!,MATCH(A131,#REF!,0))*1.5))</f>
        <v>17.425000000000001</v>
      </c>
      <c r="D131" s="135">
        <v>2.9884796326616258E-3</v>
      </c>
      <c r="E131" s="135">
        <v>1.5802994314514447E-3</v>
      </c>
      <c r="F131" s="135">
        <v>4.5688759781892015E-3</v>
      </c>
      <c r="G131" s="135">
        <v>0.99543112402181022</v>
      </c>
      <c r="H131" s="135">
        <v>1.661107172256904E-3</v>
      </c>
      <c r="I131" s="135">
        <v>4.6496446149891417E-3</v>
      </c>
      <c r="J131" s="135">
        <v>0.99535035538501082</v>
      </c>
      <c r="K131" s="136">
        <f>IF(ISERROR(INDEX([1]biowin!$J:$J,MATCH(#REF!,[1]biowin!$A:$A,0))),-1,INDEX([1]biowin!$J:$J,MATCH(#REF!,[1]biowin!$A:$A,0)))</f>
        <v>-1</v>
      </c>
    </row>
    <row r="132" spans="1:11">
      <c r="A132" s="142" t="s">
        <v>1423</v>
      </c>
      <c r="B132" s="145" t="s">
        <v>1424</v>
      </c>
      <c r="C132" s="144">
        <f>MAX(IF(ISERROR(INDEX([1]JDS4!$K$2:$K$1709,MATCH(A132,[1]JDS4!$D$2:$D$1709,0))),-1,INDEX([1]JDS4!$K$2:$K$1709,MATCH(A132,[1]JDS4!$D$2:$D$1709,0))),IF(ISERROR(INDEX([1]UFZ!$K$2:$K$1709,MATCH(A132,[1]UFZ!$H$2:$H$1709,0))),-1,INDEX([1]UFZ!$K$2:$K$1709,MATCH(A132,[1]UFZ!$H$2:$H$1709,0))),IF(ISERROR(INDEX([1]WATSON!$G$2:$G$1709,MATCH(A132,[1]WATSON!$B$2:$B$1709,0))),-1,INDEX([1]WATSON!$G$2:$G$1709,MATCH(A132,[1]WATSON!$B$2:$B$1709,0))*1000),IF(ISERROR(INDEX('[1]EF3.0emissions'!$F$2:$F$1709,MATCH(A132,'[1]EF3.0emissions'!$A$2:$A$1709,0))),-1,INDEX('[1]EF3.0emissions'!$F$2:$F$1709,MATCH(A132,'[1]EF3.0emissions'!$A$2:$A$1709))),IF(ISERROR(INDEX(#REF!,MATCH(A132,#REF!,0))),-1,INDEX(#REF!,MATCH(A132,#REF!,0))*1.5*1000),IF(ISERROR(INDEX(#REF!,MATCH(A132,#REF!,0))),-1,INDEX(#REF!,MATCH(A132,#REF!,0))*1.5))</f>
        <v>521.04062500000009</v>
      </c>
      <c r="D132" s="135">
        <v>7.4680068754509289E-3</v>
      </c>
      <c r="E132" s="135">
        <v>3.9479258887469585E-3</v>
      </c>
      <c r="F132" s="135">
        <v>1.1431871430913444E-2</v>
      </c>
      <c r="G132" s="135">
        <v>0.98856812856908649</v>
      </c>
      <c r="H132" s="135">
        <v>4.1492747794295865E-3</v>
      </c>
      <c r="I132" s="135">
        <v>1.1626788452221613E-2</v>
      </c>
      <c r="J132" s="135">
        <v>0.98837321154777846</v>
      </c>
      <c r="K132" s="136">
        <f>IF(ISERROR(INDEX([1]biowin!$J:$J,MATCH(#REF!,[1]biowin!$A:$A,0))),-1,INDEX([1]biowin!$J:$J,MATCH(#REF!,[1]biowin!$A:$A,0)))</f>
        <v>-1</v>
      </c>
    </row>
    <row r="133" spans="1:11">
      <c r="A133" s="142" t="s">
        <v>1425</v>
      </c>
      <c r="B133" s="145" t="s">
        <v>1426</v>
      </c>
      <c r="C133" s="144">
        <f>MAX(IF(ISERROR(INDEX([1]JDS4!$K$2:$K$1709,MATCH(A133,[1]JDS4!$D$2:$D$1709,0))),-1,INDEX([1]JDS4!$K$2:$K$1709,MATCH(A133,[1]JDS4!$D$2:$D$1709,0))),IF(ISERROR(INDEX([1]UFZ!$K$2:$K$1709,MATCH(A133,[1]UFZ!$H$2:$H$1709,0))),-1,INDEX([1]UFZ!$K$2:$K$1709,MATCH(A133,[1]UFZ!$H$2:$H$1709,0))),IF(ISERROR(INDEX([1]WATSON!$G$2:$G$1709,MATCH(A133,[1]WATSON!$B$2:$B$1709,0))),-1,INDEX([1]WATSON!$G$2:$G$1709,MATCH(A133,[1]WATSON!$B$2:$B$1709,0))*1000),IF(ISERROR(INDEX('[1]EF3.0emissions'!$F$2:$F$1709,MATCH(A133,'[1]EF3.0emissions'!$A$2:$A$1709,0))),-1,INDEX('[1]EF3.0emissions'!$F$2:$F$1709,MATCH(A133,'[1]EF3.0emissions'!$A$2:$A$1709))),IF(ISERROR(INDEX(#REF!,MATCH(A133,#REF!,0))),-1,INDEX(#REF!,MATCH(A133,#REF!,0))*1.5*1000),IF(ISERROR(INDEX(#REF!,MATCH(A133,#REF!,0))),-1,INDEX(#REF!,MATCH(A133,#REF!,0))*1.5))</f>
        <v>0</v>
      </c>
      <c r="D133" s="135">
        <v>5.4720721002737118E-3</v>
      </c>
      <c r="E133" s="135">
        <v>2.8928116792714008E-3</v>
      </c>
      <c r="F133" s="135">
        <v>8.5526557396823077E-3</v>
      </c>
      <c r="G133" s="135">
        <v>0.99144734426031822</v>
      </c>
      <c r="H133" s="135">
        <v>3.0407412815098359E-3</v>
      </c>
      <c r="I133" s="135">
        <v>8.624831699530492E-3</v>
      </c>
      <c r="J133" s="135">
        <v>0.99137516830046968</v>
      </c>
      <c r="K133" s="136">
        <f>IF(ISERROR(INDEX([1]biowin!$J:$J,MATCH(#REF!,[1]biowin!$A:$A,0))),-1,INDEX([1]biowin!$J:$J,MATCH(#REF!,[1]biowin!$A:$A,0)))</f>
        <v>-1</v>
      </c>
    </row>
    <row r="134" spans="1:11">
      <c r="A134" s="142" t="s">
        <v>1427</v>
      </c>
      <c r="B134" s="145" t="s">
        <v>1428</v>
      </c>
      <c r="C134" s="144">
        <f>MAX(IF(ISERROR(INDEX([1]JDS4!$K$2:$K$1709,MATCH(A134,[1]JDS4!$D$2:$D$1709,0))),-1,INDEX([1]JDS4!$K$2:$K$1709,MATCH(A134,[1]JDS4!$D$2:$D$1709,0))),IF(ISERROR(INDEX([1]UFZ!$K$2:$K$1709,MATCH(A134,[1]UFZ!$H$2:$H$1709,0))),-1,INDEX([1]UFZ!$K$2:$K$1709,MATCH(A134,[1]UFZ!$H$2:$H$1709,0))),IF(ISERROR(INDEX([1]WATSON!$G$2:$G$1709,MATCH(A134,[1]WATSON!$B$2:$B$1709,0))),-1,INDEX([1]WATSON!$G$2:$G$1709,MATCH(A134,[1]WATSON!$B$2:$B$1709,0))*1000),IF(ISERROR(INDEX('[1]EF3.0emissions'!$F$2:$F$1709,MATCH(A134,'[1]EF3.0emissions'!$A$2:$A$1709,0))),-1,INDEX('[1]EF3.0emissions'!$F$2:$F$1709,MATCH(A134,'[1]EF3.0emissions'!$A$2:$A$1709))),IF(ISERROR(INDEX(#REF!,MATCH(A134,#REF!,0))),-1,INDEX(#REF!,MATCH(A134,#REF!,0))*1.5*1000),IF(ISERROR(INDEX(#REF!,MATCH(A134,#REF!,0))),-1,INDEX(#REF!,MATCH(A134,#REF!,0))*1.5))</f>
        <v>-1</v>
      </c>
      <c r="D134" s="135">
        <v>1.8914962094452735E-3</v>
      </c>
      <c r="E134" s="135">
        <v>4.51702076001022E-4</v>
      </c>
      <c r="F134" s="135">
        <v>0.54339788121949073</v>
      </c>
      <c r="G134" s="135">
        <v>0.4566021187805091</v>
      </c>
      <c r="H134" s="135">
        <v>7.4352844921120656E-4</v>
      </c>
      <c r="I134" s="135">
        <v>0.28503961604583289</v>
      </c>
      <c r="J134" s="135">
        <v>0.71496038395416694</v>
      </c>
      <c r="K134" s="136">
        <f>IF(ISERROR(INDEX([1]biowin!$J:$J,MATCH(#REF!,[1]biowin!$A:$A,0))),-1,INDEX([1]biowin!$J:$J,MATCH(#REF!,[1]biowin!$A:$A,0)))</f>
        <v>-1</v>
      </c>
    </row>
    <row r="135" spans="1:11">
      <c r="A135" s="142" t="s">
        <v>1429</v>
      </c>
      <c r="B135" s="145" t="s">
        <v>1430</v>
      </c>
      <c r="C135" s="144">
        <f>MAX(IF(ISERROR(INDEX([1]JDS4!$K$2:$K$1709,MATCH(A135,[1]JDS4!$D$2:$D$1709,0))),-1,INDEX([1]JDS4!$K$2:$K$1709,MATCH(A135,[1]JDS4!$D$2:$D$1709,0))),IF(ISERROR(INDEX([1]UFZ!$K$2:$K$1709,MATCH(A135,[1]UFZ!$H$2:$H$1709,0))),-1,INDEX([1]UFZ!$K$2:$K$1709,MATCH(A135,[1]UFZ!$H$2:$H$1709,0))),IF(ISERROR(INDEX([1]WATSON!$G$2:$G$1709,MATCH(A135,[1]WATSON!$B$2:$B$1709,0))),-1,INDEX([1]WATSON!$G$2:$G$1709,MATCH(A135,[1]WATSON!$B$2:$B$1709,0))*1000),IF(ISERROR(INDEX('[1]EF3.0emissions'!$F$2:$F$1709,MATCH(A135,'[1]EF3.0emissions'!$A$2:$A$1709,0))),-1,INDEX('[1]EF3.0emissions'!$F$2:$F$1709,MATCH(A135,'[1]EF3.0emissions'!$A$2:$A$1709))),IF(ISERROR(INDEX(#REF!,MATCH(A135,#REF!,0))),-1,INDEX(#REF!,MATCH(A135,#REF!,0))*1.5*1000),IF(ISERROR(INDEX(#REF!,MATCH(A135,#REF!,0))),-1,INDEX(#REF!,MATCH(A135,#REF!,0))*1.5))</f>
        <v>-1</v>
      </c>
      <c r="D135" s="135">
        <v>4.5247398128899219E-2</v>
      </c>
      <c r="E135" s="135">
        <v>9.6591449682498589E-4</v>
      </c>
      <c r="F135" s="135">
        <v>0.95712839138497752</v>
      </c>
      <c r="G135" s="135">
        <v>4.2871608615022129E-2</v>
      </c>
      <c r="H135" s="135">
        <v>2.7419476570329001E-3</v>
      </c>
      <c r="I135" s="135">
        <v>0.88427460477314268</v>
      </c>
      <c r="J135" s="135">
        <v>0.11572539522685775</v>
      </c>
      <c r="K135" s="136">
        <f>IF(ISERROR(INDEX([1]biowin!$J:$J,MATCH(#REF!,[1]biowin!$A:$A,0))),-1,INDEX([1]biowin!$J:$J,MATCH(#REF!,[1]biowin!$A:$A,0)))</f>
        <v>-1</v>
      </c>
    </row>
    <row r="136" spans="1:11">
      <c r="A136" s="142" t="s">
        <v>1431</v>
      </c>
      <c r="B136" s="145" t="s">
        <v>1432</v>
      </c>
      <c r="C136" s="144">
        <f>MAX(IF(ISERROR(INDEX([1]JDS4!$K$2:$K$1709,MATCH(A136,[1]JDS4!$D$2:$D$1709,0))),-1,INDEX([1]JDS4!$K$2:$K$1709,MATCH(A136,[1]JDS4!$D$2:$D$1709,0))),IF(ISERROR(INDEX([1]UFZ!$K$2:$K$1709,MATCH(A136,[1]UFZ!$H$2:$H$1709,0))),-1,INDEX([1]UFZ!$K$2:$K$1709,MATCH(A136,[1]UFZ!$H$2:$H$1709,0))),IF(ISERROR(INDEX([1]WATSON!$G$2:$G$1709,MATCH(A136,[1]WATSON!$B$2:$B$1709,0))),-1,INDEX([1]WATSON!$G$2:$G$1709,MATCH(A136,[1]WATSON!$B$2:$B$1709,0))*1000),IF(ISERROR(INDEX('[1]EF3.0emissions'!$F$2:$F$1709,MATCH(A136,'[1]EF3.0emissions'!$A$2:$A$1709,0))),-1,INDEX('[1]EF3.0emissions'!$F$2:$F$1709,MATCH(A136,'[1]EF3.0emissions'!$A$2:$A$1709))),IF(ISERROR(INDEX(#REF!,MATCH(A136,#REF!,0))),-1,INDEX(#REF!,MATCH(A136,#REF!,0))*1.5*1000),IF(ISERROR(INDEX(#REF!,MATCH(A136,#REF!,0))),-1,INDEX(#REF!,MATCH(A136,#REF!,0))*1.5))</f>
        <v>-1</v>
      </c>
      <c r="H136" s="135"/>
      <c r="I136" s="135"/>
      <c r="J136" s="135"/>
      <c r="K136" s="136">
        <f>IF(ISERROR(INDEX([1]biowin!$J:$J,MATCH(#REF!,[1]biowin!$A:$A,0))),-1,INDEX([1]biowin!$J:$J,MATCH(#REF!,[1]biowin!$A:$A,0)))</f>
        <v>-1</v>
      </c>
    </row>
    <row r="137" spans="1:11">
      <c r="A137" s="142" t="s">
        <v>1433</v>
      </c>
      <c r="B137" s="145" t="s">
        <v>1434</v>
      </c>
      <c r="C137" s="144">
        <f>MAX(IF(ISERROR(INDEX([1]JDS4!$K$2:$K$1709,MATCH(A137,[1]JDS4!$D$2:$D$1709,0))),-1,INDEX([1]JDS4!$K$2:$K$1709,MATCH(A137,[1]JDS4!$D$2:$D$1709,0))),IF(ISERROR(INDEX([1]UFZ!$K$2:$K$1709,MATCH(A137,[1]UFZ!$H$2:$H$1709,0))),-1,INDEX([1]UFZ!$K$2:$K$1709,MATCH(A137,[1]UFZ!$H$2:$H$1709,0))),IF(ISERROR(INDEX([1]WATSON!$G$2:$G$1709,MATCH(A137,[1]WATSON!$B$2:$B$1709,0))),-1,INDEX([1]WATSON!$G$2:$G$1709,MATCH(A137,[1]WATSON!$B$2:$B$1709,0))*1000),IF(ISERROR(INDEX('[1]EF3.0emissions'!$F$2:$F$1709,MATCH(A137,'[1]EF3.0emissions'!$A$2:$A$1709,0))),-1,INDEX('[1]EF3.0emissions'!$F$2:$F$1709,MATCH(A137,'[1]EF3.0emissions'!$A$2:$A$1709))),IF(ISERROR(INDEX(#REF!,MATCH(A137,#REF!,0))),-1,INDEX(#REF!,MATCH(A137,#REF!,0))*1.5*1000),IF(ISERROR(INDEX(#REF!,MATCH(A137,#REF!,0))),-1,INDEX(#REF!,MATCH(A137,#REF!,0))*1.5))</f>
        <v>-1</v>
      </c>
      <c r="D137" s="135">
        <v>1.1272082676318239E-2</v>
      </c>
      <c r="E137" s="135">
        <v>5.9574213691128506E-3</v>
      </c>
      <c r="F137" s="135">
        <v>1.7270217610891255E-2</v>
      </c>
      <c r="G137" s="135">
        <v>0.98272978238910558</v>
      </c>
      <c r="H137" s="135">
        <v>6.2606068279651922E-3</v>
      </c>
      <c r="I137" s="135">
        <v>1.7556972141935131E-2</v>
      </c>
      <c r="J137" s="135">
        <v>0.98244302785806414</v>
      </c>
      <c r="K137" s="136">
        <f>IF(ISERROR(INDEX([1]biowin!$J:$J,MATCH(#REF!,[1]biowin!$A:$A,0))),-1,INDEX([1]biowin!$J:$J,MATCH(#REF!,[1]biowin!$A:$A,0)))</f>
        <v>-1</v>
      </c>
    </row>
    <row r="138" spans="1:11">
      <c r="A138" s="142" t="s">
        <v>1435</v>
      </c>
      <c r="B138" s="145" t="s">
        <v>1436</v>
      </c>
      <c r="C138" s="144">
        <f>MAX(IF(ISERROR(INDEX([1]JDS4!$K$2:$K$1709,MATCH(A138,[1]JDS4!$D$2:$D$1709,0))),-1,INDEX([1]JDS4!$K$2:$K$1709,MATCH(A138,[1]JDS4!$D$2:$D$1709,0))),IF(ISERROR(INDEX([1]UFZ!$K$2:$K$1709,MATCH(A138,[1]UFZ!$H$2:$H$1709,0))),-1,INDEX([1]UFZ!$K$2:$K$1709,MATCH(A138,[1]UFZ!$H$2:$H$1709,0))),IF(ISERROR(INDEX([1]WATSON!$G$2:$G$1709,MATCH(A138,[1]WATSON!$B$2:$B$1709,0))),-1,INDEX([1]WATSON!$G$2:$G$1709,MATCH(A138,[1]WATSON!$B$2:$B$1709,0))*1000),IF(ISERROR(INDEX('[1]EF3.0emissions'!$F$2:$F$1709,MATCH(A138,'[1]EF3.0emissions'!$A$2:$A$1709,0))),-1,INDEX('[1]EF3.0emissions'!$F$2:$F$1709,MATCH(A138,'[1]EF3.0emissions'!$A$2:$A$1709))),IF(ISERROR(INDEX(#REF!,MATCH(A138,#REF!,0))),-1,INDEX(#REF!,MATCH(A138,#REF!,0))*1.5*1000),IF(ISERROR(INDEX(#REF!,MATCH(A138,#REF!,0))),-1,INDEX(#REF!,MATCH(A138,#REF!,0))*1.5))</f>
        <v>1230</v>
      </c>
      <c r="D138" s="135">
        <v>6.1529700528599011E-3</v>
      </c>
      <c r="E138" s="135">
        <v>3.2503618203795657E-3</v>
      </c>
      <c r="F138" s="135">
        <v>1.0638702550223015E-2</v>
      </c>
      <c r="G138" s="135">
        <v>0.98936129744977563</v>
      </c>
      <c r="H138" s="135">
        <v>3.4179588996738996E-3</v>
      </c>
      <c r="I138" s="135">
        <v>1.0308503445001269E-2</v>
      </c>
      <c r="J138" s="135">
        <v>0.98969149655499766</v>
      </c>
      <c r="K138" s="136">
        <f>IF(ISERROR(INDEX([1]biowin!$J:$J,MATCH(#REF!,[1]biowin!$A:$A,0))),-1,INDEX([1]biowin!$J:$J,MATCH(#REF!,[1]biowin!$A:$A,0)))</f>
        <v>-1</v>
      </c>
    </row>
    <row r="139" spans="1:11">
      <c r="A139" s="142" t="s">
        <v>1437</v>
      </c>
      <c r="B139" s="145" t="s">
        <v>1438</v>
      </c>
      <c r="C139" s="144">
        <f>MAX(IF(ISERROR(INDEX([1]JDS4!$K$2:$K$1709,MATCH(A139,[1]JDS4!$D$2:$D$1709,0))),-1,INDEX([1]JDS4!$K$2:$K$1709,MATCH(A139,[1]JDS4!$D$2:$D$1709,0))),IF(ISERROR(INDEX([1]UFZ!$K$2:$K$1709,MATCH(A139,[1]UFZ!$H$2:$H$1709,0))),-1,INDEX([1]UFZ!$K$2:$K$1709,MATCH(A139,[1]UFZ!$H$2:$H$1709,0))),IF(ISERROR(INDEX([1]WATSON!$G$2:$G$1709,MATCH(A139,[1]WATSON!$B$2:$B$1709,0))),-1,INDEX([1]WATSON!$G$2:$G$1709,MATCH(A139,[1]WATSON!$B$2:$B$1709,0))*1000),IF(ISERROR(INDEX('[1]EF3.0emissions'!$F$2:$F$1709,MATCH(A139,'[1]EF3.0emissions'!$A$2:$A$1709,0))),-1,INDEX('[1]EF3.0emissions'!$F$2:$F$1709,MATCH(A139,'[1]EF3.0emissions'!$A$2:$A$1709))),IF(ISERROR(INDEX(#REF!,MATCH(A139,#REF!,0))),-1,INDEX(#REF!,MATCH(A139,#REF!,0))*1.5*1000),IF(ISERROR(INDEX(#REF!,MATCH(A139,#REF!,0))),-1,INDEX(#REF!,MATCH(A139,#REF!,0))*1.5))</f>
        <v>-1</v>
      </c>
      <c r="D139" s="135">
        <v>4.4054647443738659E-2</v>
      </c>
      <c r="E139" s="135">
        <v>9.128053455627654E-4</v>
      </c>
      <c r="F139" s="135">
        <v>0.96046145102498592</v>
      </c>
      <c r="G139" s="135">
        <v>3.953854897501443E-2</v>
      </c>
      <c r="H139" s="135">
        <v>2.4834428519028562E-3</v>
      </c>
      <c r="I139" s="135">
        <v>0.89777952933656247</v>
      </c>
      <c r="J139" s="135">
        <v>0.1022204706634378</v>
      </c>
      <c r="K139" s="136">
        <f>IF(ISERROR(INDEX([1]biowin!$J:$J,MATCH(#REF!,[1]biowin!$A:$A,0))),-1,INDEX([1]biowin!$J:$J,MATCH(#REF!,[1]biowin!$A:$A,0)))</f>
        <v>-1</v>
      </c>
    </row>
    <row r="140" spans="1:11">
      <c r="A140" s="142" t="s">
        <v>1439</v>
      </c>
      <c r="B140" s="145" t="s">
        <v>1440</v>
      </c>
      <c r="C140" s="144">
        <f>MAX(IF(ISERROR(INDEX([1]JDS4!$K$2:$K$1709,MATCH(A140,[1]JDS4!$D$2:$D$1709,0))),-1,INDEX([1]JDS4!$K$2:$K$1709,MATCH(A140,[1]JDS4!$D$2:$D$1709,0))),IF(ISERROR(INDEX([1]UFZ!$K$2:$K$1709,MATCH(A140,[1]UFZ!$H$2:$H$1709,0))),-1,INDEX([1]UFZ!$K$2:$K$1709,MATCH(A140,[1]UFZ!$H$2:$H$1709,0))),IF(ISERROR(INDEX([1]WATSON!$G$2:$G$1709,MATCH(A140,[1]WATSON!$B$2:$B$1709,0))),-1,INDEX([1]WATSON!$G$2:$G$1709,MATCH(A140,[1]WATSON!$B$2:$B$1709,0))*1000),IF(ISERROR(INDEX('[1]EF3.0emissions'!$F$2:$F$1709,MATCH(A140,'[1]EF3.0emissions'!$A$2:$A$1709,0))),-1,INDEX('[1]EF3.0emissions'!$F$2:$F$1709,MATCH(A140,'[1]EF3.0emissions'!$A$2:$A$1709))),IF(ISERROR(INDEX(#REF!,MATCH(A140,#REF!,0))),-1,INDEX(#REF!,MATCH(A140,#REF!,0))*1.5*1000),IF(ISERROR(INDEX(#REF!,MATCH(A140,#REF!,0))),-1,INDEX(#REF!,MATCH(A140,#REF!,0))*1.5))</f>
        <v>-1</v>
      </c>
      <c r="H140" s="135"/>
      <c r="I140" s="135"/>
      <c r="J140" s="135"/>
      <c r="K140" s="136">
        <f>IF(ISERROR(INDEX([1]biowin!$J:$J,MATCH(#REF!,[1]biowin!$A:$A,0))),-1,INDEX([1]biowin!$J:$J,MATCH(#REF!,[1]biowin!$A:$A,0)))</f>
        <v>-1</v>
      </c>
    </row>
    <row r="141" spans="1:11">
      <c r="A141" s="142" t="s">
        <v>1441</v>
      </c>
      <c r="B141" s="145" t="s">
        <v>1442</v>
      </c>
      <c r="C141" s="144">
        <f>MAX(IF(ISERROR(INDEX([1]JDS4!$K$2:$K$1709,MATCH(A141,[1]JDS4!$D$2:$D$1709,0))),-1,INDEX([1]JDS4!$K$2:$K$1709,MATCH(A141,[1]JDS4!$D$2:$D$1709,0))),IF(ISERROR(INDEX([1]UFZ!$K$2:$K$1709,MATCH(A141,[1]UFZ!$H$2:$H$1709,0))),-1,INDEX([1]UFZ!$K$2:$K$1709,MATCH(A141,[1]UFZ!$H$2:$H$1709,0))),IF(ISERROR(INDEX([1]WATSON!$G$2:$G$1709,MATCH(A141,[1]WATSON!$B$2:$B$1709,0))),-1,INDEX([1]WATSON!$G$2:$G$1709,MATCH(A141,[1]WATSON!$B$2:$B$1709,0))*1000),IF(ISERROR(INDEX('[1]EF3.0emissions'!$F$2:$F$1709,MATCH(A141,'[1]EF3.0emissions'!$A$2:$A$1709,0))),-1,INDEX('[1]EF3.0emissions'!$F$2:$F$1709,MATCH(A141,'[1]EF3.0emissions'!$A$2:$A$1709))),IF(ISERROR(INDEX(#REF!,MATCH(A141,#REF!,0))),-1,INDEX(#REF!,MATCH(A141,#REF!,0))*1.5*1000),IF(ISERROR(INDEX(#REF!,MATCH(A141,#REF!,0))),-1,INDEX(#REF!,MATCH(A141,#REF!,0))*1.5))</f>
        <v>-1</v>
      </c>
      <c r="D141" s="135">
        <v>0.44498532493937293</v>
      </c>
      <c r="E141" s="135">
        <v>0.22279592351726643</v>
      </c>
      <c r="F141" s="135">
        <v>0.67348602107740929</v>
      </c>
      <c r="G141" s="135">
        <v>0.32651397892258449</v>
      </c>
      <c r="H141" s="135">
        <v>0.23020272544570453</v>
      </c>
      <c r="I141" s="135">
        <v>0.67858061007123349</v>
      </c>
      <c r="J141" s="135">
        <v>0.32141938992876701</v>
      </c>
      <c r="K141" s="136">
        <f>IF(ISERROR(INDEX([1]biowin!$J:$J,MATCH(#REF!,[1]biowin!$A:$A,0))),-1,INDEX([1]biowin!$J:$J,MATCH(#REF!,[1]biowin!$A:$A,0)))</f>
        <v>-1</v>
      </c>
    </row>
    <row r="142" spans="1:11">
      <c r="A142" s="142" t="s">
        <v>1443</v>
      </c>
      <c r="B142" s="145" t="s">
        <v>1444</v>
      </c>
      <c r="C142" s="144">
        <f>MAX(IF(ISERROR(INDEX([1]JDS4!$K$2:$K$1709,MATCH(A142,[1]JDS4!$D$2:$D$1709,0))),-1,INDEX([1]JDS4!$K$2:$K$1709,MATCH(A142,[1]JDS4!$D$2:$D$1709,0))),IF(ISERROR(INDEX([1]UFZ!$K$2:$K$1709,MATCH(A142,[1]UFZ!$H$2:$H$1709,0))),-1,INDEX([1]UFZ!$K$2:$K$1709,MATCH(A142,[1]UFZ!$H$2:$H$1709,0))),IF(ISERROR(INDEX([1]WATSON!$G$2:$G$1709,MATCH(A142,[1]WATSON!$B$2:$B$1709,0))),-1,INDEX([1]WATSON!$G$2:$G$1709,MATCH(A142,[1]WATSON!$B$2:$B$1709,0))*1000),IF(ISERROR(INDEX('[1]EF3.0emissions'!$F$2:$F$1709,MATCH(A142,'[1]EF3.0emissions'!$A$2:$A$1709,0))),-1,INDEX('[1]EF3.0emissions'!$F$2:$F$1709,MATCH(A142,'[1]EF3.0emissions'!$A$2:$A$1709))),IF(ISERROR(INDEX(#REF!,MATCH(A142,#REF!,0))),-1,INDEX(#REF!,MATCH(A142,#REF!,0))*1.5*1000),IF(ISERROR(INDEX(#REF!,MATCH(A142,#REF!,0))),-1,INDEX(#REF!,MATCH(A142,#REF!,0))*1.5))</f>
        <v>55</v>
      </c>
      <c r="D142" s="135">
        <v>4.0231388998604551E-3</v>
      </c>
      <c r="E142" s="135">
        <v>4.3738691882809277E-4</v>
      </c>
      <c r="F142" s="135">
        <v>0.78676543292548917</v>
      </c>
      <c r="G142" s="135">
        <v>0.21323456707451111</v>
      </c>
      <c r="H142" s="135">
        <v>9.6520376671412251E-4</v>
      </c>
      <c r="I142" s="135">
        <v>0.55239257246001872</v>
      </c>
      <c r="J142" s="135">
        <v>0.4476074275399814</v>
      </c>
      <c r="K142" s="136">
        <f>IF(ISERROR(INDEX([1]biowin!$J:$J,MATCH(#REF!,[1]biowin!$A:$A,0))),-1,INDEX([1]biowin!$J:$J,MATCH(#REF!,[1]biowin!$A:$A,0)))</f>
        <v>-1</v>
      </c>
    </row>
    <row r="143" spans="1:11">
      <c r="A143" s="142" t="s">
        <v>1445</v>
      </c>
      <c r="B143" s="145" t="s">
        <v>1446</v>
      </c>
      <c r="C143" s="144">
        <f>MAX(IF(ISERROR(INDEX([1]JDS4!$K$2:$K$1709,MATCH(A143,[1]JDS4!$D$2:$D$1709,0))),-1,INDEX([1]JDS4!$K$2:$K$1709,MATCH(A143,[1]JDS4!$D$2:$D$1709,0))),IF(ISERROR(INDEX([1]UFZ!$K$2:$K$1709,MATCH(A143,[1]UFZ!$H$2:$H$1709,0))),-1,INDEX([1]UFZ!$K$2:$K$1709,MATCH(A143,[1]UFZ!$H$2:$H$1709,0))),IF(ISERROR(INDEX([1]WATSON!$G$2:$G$1709,MATCH(A143,[1]WATSON!$B$2:$B$1709,0))),-1,INDEX([1]WATSON!$G$2:$G$1709,MATCH(A143,[1]WATSON!$B$2:$B$1709,0))*1000),IF(ISERROR(INDEX('[1]EF3.0emissions'!$F$2:$F$1709,MATCH(A143,'[1]EF3.0emissions'!$A$2:$A$1709,0))),-1,INDEX('[1]EF3.0emissions'!$F$2:$F$1709,MATCH(A143,'[1]EF3.0emissions'!$A$2:$A$1709))),IF(ISERROR(INDEX(#REF!,MATCH(A143,#REF!,0))),-1,INDEX(#REF!,MATCH(A143,#REF!,0))*1.5*1000),IF(ISERROR(INDEX(#REF!,MATCH(A143,#REF!,0))),-1,INDEX(#REF!,MATCH(A143,#REF!,0))*1.5))</f>
        <v>-1</v>
      </c>
      <c r="H143" s="135"/>
      <c r="I143" s="135"/>
      <c r="J143" s="135"/>
      <c r="K143" s="136">
        <f>IF(ISERROR(INDEX([1]biowin!$J:$J,MATCH(#REF!,[1]biowin!$A:$A,0))),-1,INDEX([1]biowin!$J:$J,MATCH(#REF!,[1]biowin!$A:$A,0)))</f>
        <v>-1</v>
      </c>
    </row>
    <row r="144" spans="1:11">
      <c r="A144" s="142" t="s">
        <v>1447</v>
      </c>
      <c r="B144" s="145" t="s">
        <v>1448</v>
      </c>
      <c r="C144" s="144">
        <f>MAX(IF(ISERROR(INDEX([1]JDS4!$K$2:$K$1709,MATCH(A144,[1]JDS4!$D$2:$D$1709,0))),-1,INDEX([1]JDS4!$K$2:$K$1709,MATCH(A144,[1]JDS4!$D$2:$D$1709,0))),IF(ISERROR(INDEX([1]UFZ!$K$2:$K$1709,MATCH(A144,[1]UFZ!$H$2:$H$1709,0))),-1,INDEX([1]UFZ!$K$2:$K$1709,MATCH(A144,[1]UFZ!$H$2:$H$1709,0))),IF(ISERROR(INDEX([1]WATSON!$G$2:$G$1709,MATCH(A144,[1]WATSON!$B$2:$B$1709,0))),-1,INDEX([1]WATSON!$G$2:$G$1709,MATCH(A144,[1]WATSON!$B$2:$B$1709,0))*1000),IF(ISERROR(INDEX('[1]EF3.0emissions'!$F$2:$F$1709,MATCH(A144,'[1]EF3.0emissions'!$A$2:$A$1709,0))),-1,INDEX('[1]EF3.0emissions'!$F$2:$F$1709,MATCH(A144,'[1]EF3.0emissions'!$A$2:$A$1709))),IF(ISERROR(INDEX(#REF!,MATCH(A144,#REF!,0))),-1,INDEX(#REF!,MATCH(A144,#REF!,0))*1.5*1000),IF(ISERROR(INDEX(#REF!,MATCH(A144,#REF!,0))),-1,INDEX(#REF!,MATCH(A144,#REF!,0))*1.5))</f>
        <v>-1</v>
      </c>
      <c r="D144" s="135">
        <v>0.11697694821808566</v>
      </c>
      <c r="E144" s="135">
        <v>5.0477383586313663E-3</v>
      </c>
      <c r="F144" s="135">
        <v>0.92404093954467115</v>
      </c>
      <c r="G144" s="135">
        <v>7.5959060455327923E-2</v>
      </c>
      <c r="H144" s="135">
        <v>1.3442276140351718E-2</v>
      </c>
      <c r="I144" s="135">
        <v>0.80758848530180638</v>
      </c>
      <c r="J144" s="135">
        <v>0.1924115146981937</v>
      </c>
      <c r="K144" s="136">
        <f>IF(ISERROR(INDEX([1]biowin!$J:$J,MATCH(#REF!,[1]biowin!$A:$A,0))),-1,INDEX([1]biowin!$J:$J,MATCH(#REF!,[1]biowin!$A:$A,0)))</f>
        <v>-1</v>
      </c>
    </row>
    <row r="145" spans="1:11">
      <c r="A145" s="142" t="s">
        <v>1449</v>
      </c>
      <c r="B145" s="145" t="s">
        <v>1450</v>
      </c>
      <c r="C145" s="144">
        <f>MAX(IF(ISERROR(INDEX([1]JDS4!$K$2:$K$1709,MATCH(A145,[1]JDS4!$D$2:$D$1709,0))),-1,INDEX([1]JDS4!$K$2:$K$1709,MATCH(A145,[1]JDS4!$D$2:$D$1709,0))),IF(ISERROR(INDEX([1]UFZ!$K$2:$K$1709,MATCH(A145,[1]UFZ!$H$2:$H$1709,0))),-1,INDEX([1]UFZ!$K$2:$K$1709,MATCH(A145,[1]UFZ!$H$2:$H$1709,0))),IF(ISERROR(INDEX([1]WATSON!$G$2:$G$1709,MATCH(A145,[1]WATSON!$B$2:$B$1709,0))),-1,INDEX([1]WATSON!$G$2:$G$1709,MATCH(A145,[1]WATSON!$B$2:$B$1709,0))*1000),IF(ISERROR(INDEX('[1]EF3.0emissions'!$F$2:$F$1709,MATCH(A145,'[1]EF3.0emissions'!$A$2:$A$1709,0))),-1,INDEX('[1]EF3.0emissions'!$F$2:$F$1709,MATCH(A145,'[1]EF3.0emissions'!$A$2:$A$1709))),IF(ISERROR(INDEX(#REF!,MATCH(A145,#REF!,0))),-1,INDEX(#REF!,MATCH(A145,#REF!,0))*1.5*1000),IF(ISERROR(INDEX(#REF!,MATCH(A145,#REF!,0))),-1,INDEX(#REF!,MATCH(A145,#REF!,0))*1.5))</f>
        <v>883</v>
      </c>
      <c r="D145" s="135">
        <v>2.8569126200574366E-2</v>
      </c>
      <c r="E145" s="135">
        <v>1.5075965603803742E-2</v>
      </c>
      <c r="F145" s="135">
        <v>4.4320935447738304E-2</v>
      </c>
      <c r="G145" s="135">
        <v>0.95567906455226315</v>
      </c>
      <c r="H145" s="135">
        <v>1.5839031882863605E-2</v>
      </c>
      <c r="I145" s="135">
        <v>4.481130940716789E-2</v>
      </c>
      <c r="J145" s="135">
        <v>0.95518869059283296</v>
      </c>
      <c r="K145" s="136">
        <f>IF(ISERROR(INDEX([1]biowin!$J:$J,MATCH(#REF!,[1]biowin!$A:$A,0))),-1,INDEX([1]biowin!$J:$J,MATCH(#REF!,[1]biowin!$A:$A,0)))</f>
        <v>-1</v>
      </c>
    </row>
    <row r="146" spans="1:11">
      <c r="A146" s="142" t="s">
        <v>1451</v>
      </c>
      <c r="B146" s="145" t="s">
        <v>1452</v>
      </c>
      <c r="C146" s="144">
        <f>MAX(IF(ISERROR(INDEX([1]JDS4!$K$2:$K$1709,MATCH(A146,[1]JDS4!$D$2:$D$1709,0))),-1,INDEX([1]JDS4!$K$2:$K$1709,MATCH(A146,[1]JDS4!$D$2:$D$1709,0))),IF(ISERROR(INDEX([1]UFZ!$K$2:$K$1709,MATCH(A146,[1]UFZ!$H$2:$H$1709,0))),-1,INDEX([1]UFZ!$K$2:$K$1709,MATCH(A146,[1]UFZ!$H$2:$H$1709,0))),IF(ISERROR(INDEX([1]WATSON!$G$2:$G$1709,MATCH(A146,[1]WATSON!$B$2:$B$1709,0))),-1,INDEX([1]WATSON!$G$2:$G$1709,MATCH(A146,[1]WATSON!$B$2:$B$1709,0))*1000),IF(ISERROR(INDEX('[1]EF3.0emissions'!$F$2:$F$1709,MATCH(A146,'[1]EF3.0emissions'!$A$2:$A$1709,0))),-1,INDEX('[1]EF3.0emissions'!$F$2:$F$1709,MATCH(A146,'[1]EF3.0emissions'!$A$2:$A$1709))),IF(ISERROR(INDEX(#REF!,MATCH(A146,#REF!,0))),-1,INDEX(#REF!,MATCH(A146,#REF!,0))*1.5*1000),IF(ISERROR(INDEX(#REF!,MATCH(A146,#REF!,0))),-1,INDEX(#REF!,MATCH(A146,#REF!,0))*1.5))</f>
        <v>-1</v>
      </c>
      <c r="D146" s="135">
        <v>1.5980147389397334E-2</v>
      </c>
      <c r="E146" s="135">
        <v>8.442762303256383E-3</v>
      </c>
      <c r="F146" s="135">
        <v>2.4538569897498426E-2</v>
      </c>
      <c r="G146" s="135">
        <v>0.97546143010250008</v>
      </c>
      <c r="H146" s="135">
        <v>8.8714444450612197E-3</v>
      </c>
      <c r="I146" s="135">
        <v>2.492057198494781E-2</v>
      </c>
      <c r="J146" s="135">
        <v>0.97507942801505187</v>
      </c>
      <c r="K146" s="136">
        <f>IF(ISERROR(INDEX([1]biowin!$J:$J,MATCH(#REF!,[1]biowin!$A:$A,0))),-1,INDEX([1]biowin!$J:$J,MATCH(#REF!,[1]biowin!$A:$A,0)))</f>
        <v>-1</v>
      </c>
    </row>
    <row r="147" spans="1:11">
      <c r="A147" s="142" t="s">
        <v>1453</v>
      </c>
      <c r="B147" s="145" t="s">
        <v>1454</v>
      </c>
      <c r="C147" s="144">
        <f>MAX(IF(ISERROR(INDEX([1]JDS4!$K$2:$K$1709,MATCH(A147,[1]JDS4!$D$2:$D$1709,0))),-1,INDEX([1]JDS4!$K$2:$K$1709,MATCH(A147,[1]JDS4!$D$2:$D$1709,0))),IF(ISERROR(INDEX([1]UFZ!$K$2:$K$1709,MATCH(A147,[1]UFZ!$H$2:$H$1709,0))),-1,INDEX([1]UFZ!$K$2:$K$1709,MATCH(A147,[1]UFZ!$H$2:$H$1709,0))),IF(ISERROR(INDEX([1]WATSON!$G$2:$G$1709,MATCH(A147,[1]WATSON!$B$2:$B$1709,0))),-1,INDEX([1]WATSON!$G$2:$G$1709,MATCH(A147,[1]WATSON!$B$2:$B$1709,0))*1000),IF(ISERROR(INDEX('[1]EF3.0emissions'!$F$2:$F$1709,MATCH(A147,'[1]EF3.0emissions'!$A$2:$A$1709,0))),-1,INDEX('[1]EF3.0emissions'!$F$2:$F$1709,MATCH(A147,'[1]EF3.0emissions'!$A$2:$A$1709))),IF(ISERROR(INDEX(#REF!,MATCH(A147,#REF!,0))),-1,INDEX(#REF!,MATCH(A147,#REF!,0))*1.5*1000),IF(ISERROR(INDEX(#REF!,MATCH(A147,#REF!,0))),-1,INDEX(#REF!,MATCH(A147,#REF!,0))*1.5))</f>
        <v>-1</v>
      </c>
      <c r="D147" s="135">
        <v>2.1097651953788356E-2</v>
      </c>
      <c r="E147" s="135">
        <v>1.1141073867888087E-2</v>
      </c>
      <c r="F147" s="135">
        <v>3.2591808795482263E-2</v>
      </c>
      <c r="G147" s="135">
        <v>0.96740819120451571</v>
      </c>
      <c r="H147" s="135">
        <v>1.170608740155735E-2</v>
      </c>
      <c r="I147" s="135">
        <v>3.3014336751927893E-2</v>
      </c>
      <c r="J147" s="135">
        <v>0.96698566324807078</v>
      </c>
      <c r="K147" s="136">
        <f>IF(ISERROR(INDEX([1]biowin!$J:$J,MATCH(#REF!,[1]biowin!$A:$A,0))),-1,INDEX([1]biowin!$J:$J,MATCH(#REF!,[1]biowin!$A:$A,0)))</f>
        <v>-1</v>
      </c>
    </row>
    <row r="148" spans="1:11">
      <c r="A148" s="142" t="s">
        <v>1455</v>
      </c>
      <c r="B148" s="145" t="s">
        <v>1456</v>
      </c>
      <c r="C148" s="144">
        <f>MAX(IF(ISERROR(INDEX([1]JDS4!$K$2:$K$1709,MATCH(A148,[1]JDS4!$D$2:$D$1709,0))),-1,INDEX([1]JDS4!$K$2:$K$1709,MATCH(A148,[1]JDS4!$D$2:$D$1709,0))),IF(ISERROR(INDEX([1]UFZ!$K$2:$K$1709,MATCH(A148,[1]UFZ!$H$2:$H$1709,0))),-1,INDEX([1]UFZ!$K$2:$K$1709,MATCH(A148,[1]UFZ!$H$2:$H$1709,0))),IF(ISERROR(INDEX([1]WATSON!$G$2:$G$1709,MATCH(A148,[1]WATSON!$B$2:$B$1709,0))),-1,INDEX([1]WATSON!$G$2:$G$1709,MATCH(A148,[1]WATSON!$B$2:$B$1709,0))*1000),IF(ISERROR(INDEX('[1]EF3.0emissions'!$F$2:$F$1709,MATCH(A148,'[1]EF3.0emissions'!$A$2:$A$1709,0))),-1,INDEX('[1]EF3.0emissions'!$F$2:$F$1709,MATCH(A148,'[1]EF3.0emissions'!$A$2:$A$1709))),IF(ISERROR(INDEX(#REF!,MATCH(A148,#REF!,0))),-1,INDEX(#REF!,MATCH(A148,#REF!,0))*1.5*1000),IF(ISERROR(INDEX(#REF!,MATCH(A148,#REF!,0))),-1,INDEX(#REF!,MATCH(A148,#REF!,0))*1.5))</f>
        <v>-1</v>
      </c>
      <c r="D148" s="135">
        <v>6.2014964481710497E-3</v>
      </c>
      <c r="E148" s="135">
        <v>3.2754972868344807E-3</v>
      </c>
      <c r="F148" s="135">
        <v>1.0936215085636126E-2</v>
      </c>
      <c r="G148" s="135">
        <v>0.98906378491436286</v>
      </c>
      <c r="H148" s="135">
        <v>3.4446982514472592E-3</v>
      </c>
      <c r="I148" s="135">
        <v>1.0517570739549415E-2</v>
      </c>
      <c r="J148" s="135">
        <v>0.98948242926045071</v>
      </c>
      <c r="K148" s="136">
        <f>IF(ISERROR(INDEX([1]biowin!$J:$J,MATCH(#REF!,[1]biowin!$A:$A,0))),-1,INDEX([1]biowin!$J:$J,MATCH(#REF!,[1]biowin!$A:$A,0)))</f>
        <v>-1</v>
      </c>
    </row>
    <row r="149" spans="1:11">
      <c r="A149" s="142" t="s">
        <v>1457</v>
      </c>
      <c r="B149" s="145" t="s">
        <v>1458</v>
      </c>
      <c r="C149" s="144">
        <f>MAX(IF(ISERROR(INDEX([1]JDS4!$K$2:$K$1709,MATCH(A149,[1]JDS4!$D$2:$D$1709,0))),-1,INDEX([1]JDS4!$K$2:$K$1709,MATCH(A149,[1]JDS4!$D$2:$D$1709,0))),IF(ISERROR(INDEX([1]UFZ!$K$2:$K$1709,MATCH(A149,[1]UFZ!$H$2:$H$1709,0))),-1,INDEX([1]UFZ!$K$2:$K$1709,MATCH(A149,[1]UFZ!$H$2:$H$1709,0))),IF(ISERROR(INDEX([1]WATSON!$G$2:$G$1709,MATCH(A149,[1]WATSON!$B$2:$B$1709,0))),-1,INDEX([1]WATSON!$G$2:$G$1709,MATCH(A149,[1]WATSON!$B$2:$B$1709,0))*1000),IF(ISERROR(INDEX('[1]EF3.0emissions'!$F$2:$F$1709,MATCH(A149,'[1]EF3.0emissions'!$A$2:$A$1709,0))),-1,INDEX('[1]EF3.0emissions'!$F$2:$F$1709,MATCH(A149,'[1]EF3.0emissions'!$A$2:$A$1709))),IF(ISERROR(INDEX(#REF!,MATCH(A149,#REF!,0))),-1,INDEX(#REF!,MATCH(A149,#REF!,0))*1.5*1000),IF(ISERROR(INDEX(#REF!,MATCH(A149,#REF!,0))),-1,INDEX(#REF!,MATCH(A149,#REF!,0))*1.5))</f>
        <v>-1</v>
      </c>
      <c r="D149" s="135">
        <v>0.66472719279974657</v>
      </c>
      <c r="E149" s="135">
        <v>0.30440692077331905</v>
      </c>
      <c r="F149" s="135">
        <v>0.97951233185709441</v>
      </c>
      <c r="G149" s="135">
        <v>2.048766814290439E-2</v>
      </c>
      <c r="H149" s="135">
        <v>0.30685169684643915</v>
      </c>
      <c r="I149" s="135">
        <v>0.9803917920307228</v>
      </c>
      <c r="J149" s="135">
        <v>1.9608207969275173E-2</v>
      </c>
      <c r="K149" s="136">
        <f>IF(ISERROR(INDEX([1]biowin!$J:$J,MATCH(#REF!,[1]biowin!$A:$A,0))),-1,INDEX([1]biowin!$J:$J,MATCH(#REF!,[1]biowin!$A:$A,0)))</f>
        <v>-1</v>
      </c>
    </row>
    <row r="150" spans="1:11">
      <c r="A150" s="142" t="s">
        <v>1459</v>
      </c>
      <c r="B150" s="145" t="s">
        <v>1460</v>
      </c>
      <c r="C150" s="144">
        <f>MAX(IF(ISERROR(INDEX([1]JDS4!$K$2:$K$1709,MATCH(A150,[1]JDS4!$D$2:$D$1709,0))),-1,INDEX([1]JDS4!$K$2:$K$1709,MATCH(A150,[1]JDS4!$D$2:$D$1709,0))),IF(ISERROR(INDEX([1]UFZ!$K$2:$K$1709,MATCH(A150,[1]UFZ!$H$2:$H$1709,0))),-1,INDEX([1]UFZ!$K$2:$K$1709,MATCH(A150,[1]UFZ!$H$2:$H$1709,0))),IF(ISERROR(INDEX([1]WATSON!$G$2:$G$1709,MATCH(A150,[1]WATSON!$B$2:$B$1709,0))),-1,INDEX([1]WATSON!$G$2:$G$1709,MATCH(A150,[1]WATSON!$B$2:$B$1709,0))*1000),IF(ISERROR(INDEX('[1]EF3.0emissions'!$F$2:$F$1709,MATCH(A150,'[1]EF3.0emissions'!$A$2:$A$1709,0))),-1,INDEX('[1]EF3.0emissions'!$F$2:$F$1709,MATCH(A150,'[1]EF3.0emissions'!$A$2:$A$1709))),IF(ISERROR(INDEX(#REF!,MATCH(A150,#REF!,0))),-1,INDEX(#REF!,MATCH(A150,#REF!,0))*1.5*1000),IF(ISERROR(INDEX(#REF!,MATCH(A150,#REF!,0))),-1,INDEX(#REF!,MATCH(A150,#REF!,0))*1.5))</f>
        <v>-1</v>
      </c>
      <c r="D150" s="135">
        <v>0.66485122908673644</v>
      </c>
      <c r="E150" s="135">
        <v>0.30495209492852848</v>
      </c>
      <c r="F150" s="135">
        <v>0.97962583370519729</v>
      </c>
      <c r="G150" s="135">
        <v>2.0374166294803903E-2</v>
      </c>
      <c r="H150" s="135">
        <v>0.30731434012411041</v>
      </c>
      <c r="I150" s="135">
        <v>0.98050409722399523</v>
      </c>
      <c r="J150" s="135">
        <v>1.9495902776003847E-2</v>
      </c>
      <c r="K150" s="136">
        <f>IF(ISERROR(INDEX([1]biowin!$J:$J,MATCH(#REF!,[1]biowin!$A:$A,0))),-1,INDEX([1]biowin!$J:$J,MATCH(#REF!,[1]biowin!$A:$A,0)))</f>
        <v>-1</v>
      </c>
    </row>
    <row r="151" spans="1:11">
      <c r="A151" s="142" t="s">
        <v>1461</v>
      </c>
      <c r="B151" s="145" t="s">
        <v>1462</v>
      </c>
      <c r="C151" s="144">
        <f>MAX(IF(ISERROR(INDEX([1]JDS4!$K$2:$K$1709,MATCH(A151,[1]JDS4!$D$2:$D$1709,0))),-1,INDEX([1]JDS4!$K$2:$K$1709,MATCH(A151,[1]JDS4!$D$2:$D$1709,0))),IF(ISERROR(INDEX([1]UFZ!$K$2:$K$1709,MATCH(A151,[1]UFZ!$H$2:$H$1709,0))),-1,INDEX([1]UFZ!$K$2:$K$1709,MATCH(A151,[1]UFZ!$H$2:$H$1709,0))),IF(ISERROR(INDEX([1]WATSON!$G$2:$G$1709,MATCH(A151,[1]WATSON!$B$2:$B$1709,0))),-1,INDEX([1]WATSON!$G$2:$G$1709,MATCH(A151,[1]WATSON!$B$2:$B$1709,0))*1000),IF(ISERROR(INDEX('[1]EF3.0emissions'!$F$2:$F$1709,MATCH(A151,'[1]EF3.0emissions'!$A$2:$A$1709,0))),-1,INDEX('[1]EF3.0emissions'!$F$2:$F$1709,MATCH(A151,'[1]EF3.0emissions'!$A$2:$A$1709))),IF(ISERROR(INDEX(#REF!,MATCH(A151,#REF!,0))),-1,INDEX(#REF!,MATCH(A151,#REF!,0))*1.5*1000),IF(ISERROR(INDEX(#REF!,MATCH(A151,#REF!,0))),-1,INDEX(#REF!,MATCH(A151,#REF!,0))*1.5))</f>
        <v>-1</v>
      </c>
      <c r="D151" s="135">
        <v>0.66485366149965053</v>
      </c>
      <c r="E151" s="135">
        <v>0.30482850928184063</v>
      </c>
      <c r="F151" s="135">
        <v>0.97963772667190474</v>
      </c>
      <c r="G151" s="135">
        <v>2.0362273328094989E-2</v>
      </c>
      <c r="H151" s="135">
        <v>0.30721152161796095</v>
      </c>
      <c r="I151" s="135">
        <v>0.98051460673678648</v>
      </c>
      <c r="J151" s="135">
        <v>1.9485393263212056E-2</v>
      </c>
      <c r="K151" s="136">
        <f>IF(ISERROR(INDEX([1]biowin!$J:$J,MATCH(#REF!,[1]biowin!$A:$A,0))),-1,INDEX([1]biowin!$J:$J,MATCH(#REF!,[1]biowin!$A:$A,0)))</f>
        <v>-1</v>
      </c>
    </row>
    <row r="152" spans="1:11">
      <c r="A152" s="142" t="s">
        <v>1463</v>
      </c>
      <c r="B152" s="145" t="s">
        <v>1464</v>
      </c>
      <c r="C152" s="144">
        <f>MAX(IF(ISERROR(INDEX([1]JDS4!$K$2:$K$1709,MATCH(A152,[1]JDS4!$D$2:$D$1709,0))),-1,INDEX([1]JDS4!$K$2:$K$1709,MATCH(A152,[1]JDS4!$D$2:$D$1709,0))),IF(ISERROR(INDEX([1]UFZ!$K$2:$K$1709,MATCH(A152,[1]UFZ!$H$2:$H$1709,0))),-1,INDEX([1]UFZ!$K$2:$K$1709,MATCH(A152,[1]UFZ!$H$2:$H$1709,0))),IF(ISERROR(INDEX([1]WATSON!$G$2:$G$1709,MATCH(A152,[1]WATSON!$B$2:$B$1709,0))),-1,INDEX([1]WATSON!$G$2:$G$1709,MATCH(A152,[1]WATSON!$B$2:$B$1709,0))*1000),IF(ISERROR(INDEX('[1]EF3.0emissions'!$F$2:$F$1709,MATCH(A152,'[1]EF3.0emissions'!$A$2:$A$1709,0))),-1,INDEX('[1]EF3.0emissions'!$F$2:$F$1709,MATCH(A152,'[1]EF3.0emissions'!$A$2:$A$1709))),IF(ISERROR(INDEX(#REF!,MATCH(A152,#REF!,0))),-1,INDEX(#REF!,MATCH(A152,#REF!,0))*1.5*1000),IF(ISERROR(INDEX(#REF!,MATCH(A152,#REF!,0))),-1,INDEX(#REF!,MATCH(A152,#REF!,0))*1.5))</f>
        <v>0</v>
      </c>
      <c r="D152" s="135">
        <v>0.6589467748687492</v>
      </c>
      <c r="E152" s="135">
        <v>0.23298861455782399</v>
      </c>
      <c r="F152" s="135">
        <v>0.97922034085432808</v>
      </c>
      <c r="G152" s="135">
        <v>2.0779659145671411E-2</v>
      </c>
      <c r="H152" s="135">
        <v>0.24936978251383365</v>
      </c>
      <c r="I152" s="135">
        <v>0.9791896267884761</v>
      </c>
      <c r="J152" s="135">
        <v>2.0810373211523764E-2</v>
      </c>
      <c r="K152" s="136">
        <f>IF(ISERROR(INDEX([1]biowin!$J:$J,MATCH(#REF!,[1]biowin!$A:$A,0))),-1,INDEX([1]biowin!$J:$J,MATCH(#REF!,[1]biowin!$A:$A,0)))</f>
        <v>-1</v>
      </c>
    </row>
    <row r="153" spans="1:11">
      <c r="A153" s="142" t="s">
        <v>1465</v>
      </c>
      <c r="B153" s="145" t="s">
        <v>1466</v>
      </c>
      <c r="C153" s="144">
        <f>MAX(IF(ISERROR(INDEX([1]JDS4!$K$2:$K$1709,MATCH(A153,[1]JDS4!$D$2:$D$1709,0))),-1,INDEX([1]JDS4!$K$2:$K$1709,MATCH(A153,[1]JDS4!$D$2:$D$1709,0))),IF(ISERROR(INDEX([1]UFZ!$K$2:$K$1709,MATCH(A153,[1]UFZ!$H$2:$H$1709,0))),-1,INDEX([1]UFZ!$K$2:$K$1709,MATCH(A153,[1]UFZ!$H$2:$H$1709,0))),IF(ISERROR(INDEX([1]WATSON!$G$2:$G$1709,MATCH(A153,[1]WATSON!$B$2:$B$1709,0))),-1,INDEX([1]WATSON!$G$2:$G$1709,MATCH(A153,[1]WATSON!$B$2:$B$1709,0))*1000),IF(ISERROR(INDEX('[1]EF3.0emissions'!$F$2:$F$1709,MATCH(A153,'[1]EF3.0emissions'!$A$2:$A$1709,0))),-1,INDEX('[1]EF3.0emissions'!$F$2:$F$1709,MATCH(A153,'[1]EF3.0emissions'!$A$2:$A$1709))),IF(ISERROR(INDEX(#REF!,MATCH(A153,#REF!,0))),-1,INDEX(#REF!,MATCH(A153,#REF!,0))*1.5*1000),IF(ISERROR(INDEX(#REF!,MATCH(A153,#REF!,0))),-1,INDEX(#REF!,MATCH(A153,#REF!,0))*1.5))</f>
        <v>-1</v>
      </c>
      <c r="D153" s="135">
        <v>0.66207465791712172</v>
      </c>
      <c r="E153" s="135">
        <v>0.26639069992319941</v>
      </c>
      <c r="F153" s="135">
        <v>0.97938860005966</v>
      </c>
      <c r="G153" s="135">
        <v>2.0611399940338972E-2</v>
      </c>
      <c r="H153" s="135">
        <v>0.27653928001759326</v>
      </c>
      <c r="I153" s="135">
        <v>0.97983282472239308</v>
      </c>
      <c r="J153" s="135">
        <v>2.0167175277606617E-2</v>
      </c>
      <c r="K153" s="136">
        <f>IF(ISERROR(INDEX([1]biowin!$J:$J,MATCH(#REF!,[1]biowin!$A:$A,0))),-1,INDEX([1]biowin!$J:$J,MATCH(#REF!,[1]biowin!$A:$A,0)))</f>
        <v>-1</v>
      </c>
    </row>
    <row r="154" spans="1:11">
      <c r="A154" s="142" t="s">
        <v>1467</v>
      </c>
      <c r="B154" s="145" t="s">
        <v>1468</v>
      </c>
      <c r="C154" s="144">
        <f>MAX(IF(ISERROR(INDEX([1]JDS4!$K$2:$K$1709,MATCH(A154,[1]JDS4!$D$2:$D$1709,0))),-1,INDEX([1]JDS4!$K$2:$K$1709,MATCH(A154,[1]JDS4!$D$2:$D$1709,0))),IF(ISERROR(INDEX([1]UFZ!$K$2:$K$1709,MATCH(A154,[1]UFZ!$H$2:$H$1709,0))),-1,INDEX([1]UFZ!$K$2:$K$1709,MATCH(A154,[1]UFZ!$H$2:$H$1709,0))),IF(ISERROR(INDEX([1]WATSON!$G$2:$G$1709,MATCH(A154,[1]WATSON!$B$2:$B$1709,0))),-1,INDEX([1]WATSON!$G$2:$G$1709,MATCH(A154,[1]WATSON!$B$2:$B$1709,0))*1000),IF(ISERROR(INDEX('[1]EF3.0emissions'!$F$2:$F$1709,MATCH(A154,'[1]EF3.0emissions'!$A$2:$A$1709,0))),-1,INDEX('[1]EF3.0emissions'!$F$2:$F$1709,MATCH(A154,'[1]EF3.0emissions'!$A$2:$A$1709))),IF(ISERROR(INDEX(#REF!,MATCH(A154,#REF!,0))),-1,INDEX(#REF!,MATCH(A154,#REF!,0))*1.5*1000),IF(ISERROR(INDEX(#REF!,MATCH(A154,#REF!,0))),-1,INDEX(#REF!,MATCH(A154,#REF!,0))*1.5))</f>
        <v>0</v>
      </c>
      <c r="D154" s="135">
        <v>0.6596404796478551</v>
      </c>
      <c r="E154" s="135">
        <v>0.25185033344749186</v>
      </c>
      <c r="F154" s="135">
        <v>0.97813486794512272</v>
      </c>
      <c r="G154" s="135">
        <v>2.1865132054877903E-2</v>
      </c>
      <c r="H154" s="135">
        <v>0.26371531891403216</v>
      </c>
      <c r="I154" s="135">
        <v>0.97849060884971273</v>
      </c>
      <c r="J154" s="135">
        <v>2.1509391150288781E-2</v>
      </c>
      <c r="K154" s="136">
        <f>IF(ISERROR(INDEX([1]biowin!$J:$J,MATCH(#REF!,[1]biowin!$A:$A,0))),-1,INDEX([1]biowin!$J:$J,MATCH(#REF!,[1]biowin!$A:$A,0)))</f>
        <v>-1</v>
      </c>
    </row>
    <row r="155" spans="1:11">
      <c r="A155" s="142" t="s">
        <v>1469</v>
      </c>
      <c r="B155" s="145" t="s">
        <v>1470</v>
      </c>
      <c r="C155" s="144">
        <f>MAX(IF(ISERROR(INDEX([1]JDS4!$K$2:$K$1709,MATCH(A155,[1]JDS4!$D$2:$D$1709,0))),-1,INDEX([1]JDS4!$K$2:$K$1709,MATCH(A155,[1]JDS4!$D$2:$D$1709,0))),IF(ISERROR(INDEX([1]UFZ!$K$2:$K$1709,MATCH(A155,[1]UFZ!$H$2:$H$1709,0))),-1,INDEX([1]UFZ!$K$2:$K$1709,MATCH(A155,[1]UFZ!$H$2:$H$1709,0))),IF(ISERROR(INDEX([1]WATSON!$G$2:$G$1709,MATCH(A155,[1]WATSON!$B$2:$B$1709,0))),-1,INDEX([1]WATSON!$G$2:$G$1709,MATCH(A155,[1]WATSON!$B$2:$B$1709,0))*1000),IF(ISERROR(INDEX('[1]EF3.0emissions'!$F$2:$F$1709,MATCH(A155,'[1]EF3.0emissions'!$A$2:$A$1709,0))),-1,INDEX('[1]EF3.0emissions'!$F$2:$F$1709,MATCH(A155,'[1]EF3.0emissions'!$A$2:$A$1709))),IF(ISERROR(INDEX(#REF!,MATCH(A155,#REF!,0))),-1,INDEX(#REF!,MATCH(A155,#REF!,0))*1.5*1000),IF(ISERROR(INDEX(#REF!,MATCH(A155,#REF!,0))),-1,INDEX(#REF!,MATCH(A155,#REF!,0))*1.5))</f>
        <v>-1</v>
      </c>
      <c r="D155" s="135">
        <v>6.4945770996909426E-3</v>
      </c>
      <c r="E155" s="135">
        <v>6.8575132613629957E-4</v>
      </c>
      <c r="F155" s="135">
        <v>0.79332973072882818</v>
      </c>
      <c r="G155" s="135">
        <v>0.20667026927117246</v>
      </c>
      <c r="H155" s="135">
        <v>1.5257046144527145E-3</v>
      </c>
      <c r="I155" s="135">
        <v>0.56260956363851145</v>
      </c>
      <c r="J155" s="135">
        <v>0.4373904363614885</v>
      </c>
      <c r="K155" s="136">
        <f>IF(ISERROR(INDEX([1]biowin!$J:$J,MATCH(#REF!,[1]biowin!$A:$A,0))),-1,INDEX([1]biowin!$J:$J,MATCH(#REF!,[1]biowin!$A:$A,0)))</f>
        <v>-1</v>
      </c>
    </row>
    <row r="156" spans="1:11">
      <c r="A156" s="142" t="s">
        <v>1471</v>
      </c>
      <c r="B156" s="145" t="s">
        <v>1472</v>
      </c>
      <c r="C156" s="144">
        <f>MAX(IF(ISERROR(INDEX([1]JDS4!$K$2:$K$1709,MATCH(A156,[1]JDS4!$D$2:$D$1709,0))),-1,INDEX([1]JDS4!$K$2:$K$1709,MATCH(A156,[1]JDS4!$D$2:$D$1709,0))),IF(ISERROR(INDEX([1]UFZ!$K$2:$K$1709,MATCH(A156,[1]UFZ!$H$2:$H$1709,0))),-1,INDEX([1]UFZ!$K$2:$K$1709,MATCH(A156,[1]UFZ!$H$2:$H$1709,0))),IF(ISERROR(INDEX([1]WATSON!$G$2:$G$1709,MATCH(A156,[1]WATSON!$B$2:$B$1709,0))),-1,INDEX([1]WATSON!$G$2:$G$1709,MATCH(A156,[1]WATSON!$B$2:$B$1709,0))*1000),IF(ISERROR(INDEX('[1]EF3.0emissions'!$F$2:$F$1709,MATCH(A156,'[1]EF3.0emissions'!$A$2:$A$1709,0))),-1,INDEX('[1]EF3.0emissions'!$F$2:$F$1709,MATCH(A156,'[1]EF3.0emissions'!$A$2:$A$1709))),IF(ISERROR(INDEX(#REF!,MATCH(A156,#REF!,0))),-1,INDEX(#REF!,MATCH(A156,#REF!,0))*1.5*1000),IF(ISERROR(INDEX(#REF!,MATCH(A156,#REF!,0))),-1,INDEX(#REF!,MATCH(A156,#REF!,0))*1.5))</f>
        <v>30</v>
      </c>
      <c r="D156" s="135">
        <v>4.9616839978421628E-3</v>
      </c>
      <c r="E156" s="135">
        <v>2.6172879903299169E-3</v>
      </c>
      <c r="F156" s="135">
        <v>1.1081477586309446E-2</v>
      </c>
      <c r="G156" s="135">
        <v>0.98891852241369005</v>
      </c>
      <c r="H156" s="135">
        <v>2.7548649852017974E-3</v>
      </c>
      <c r="I156" s="135">
        <v>9.8114815082078668E-3</v>
      </c>
      <c r="J156" s="135">
        <v>0.99018851849179212</v>
      </c>
      <c r="K156" s="136">
        <f>IF(ISERROR(INDEX([1]biowin!$J:$J,MATCH(#REF!,[1]biowin!$A:$A,0))),-1,INDEX([1]biowin!$J:$J,MATCH(#REF!,[1]biowin!$A:$A,0)))</f>
        <v>-1</v>
      </c>
    </row>
    <row r="157" spans="1:11">
      <c r="A157" s="142" t="s">
        <v>1473</v>
      </c>
      <c r="B157" s="145" t="s">
        <v>1474</v>
      </c>
      <c r="C157" s="144">
        <f>MAX(IF(ISERROR(INDEX([1]JDS4!$K$2:$K$1709,MATCH(A157,[1]JDS4!$D$2:$D$1709,0))),-1,INDEX([1]JDS4!$K$2:$K$1709,MATCH(A157,[1]JDS4!$D$2:$D$1709,0))),IF(ISERROR(INDEX([1]UFZ!$K$2:$K$1709,MATCH(A157,[1]UFZ!$H$2:$H$1709,0))),-1,INDEX([1]UFZ!$K$2:$K$1709,MATCH(A157,[1]UFZ!$H$2:$H$1709,0))),IF(ISERROR(INDEX([1]WATSON!$G$2:$G$1709,MATCH(A157,[1]WATSON!$B$2:$B$1709,0))),-1,INDEX([1]WATSON!$G$2:$G$1709,MATCH(A157,[1]WATSON!$B$2:$B$1709,0))*1000),IF(ISERROR(INDEX('[1]EF3.0emissions'!$F$2:$F$1709,MATCH(A157,'[1]EF3.0emissions'!$A$2:$A$1709,0))),-1,INDEX('[1]EF3.0emissions'!$F$2:$F$1709,MATCH(A157,'[1]EF3.0emissions'!$A$2:$A$1709))),IF(ISERROR(INDEX(#REF!,MATCH(A157,#REF!,0))),-1,INDEX(#REF!,MATCH(A157,#REF!,0))*1.5*1000),IF(ISERROR(INDEX(#REF!,MATCH(A157,#REF!,0))),-1,INDEX(#REF!,MATCH(A157,#REF!,0))*1.5))</f>
        <v>-1</v>
      </c>
      <c r="D157" s="135">
        <v>0.21088840589815505</v>
      </c>
      <c r="E157" s="135">
        <v>0.10966072515286762</v>
      </c>
      <c r="F157" s="135">
        <v>0.32147624308729628</v>
      </c>
      <c r="G157" s="135">
        <v>0.67852375691269207</v>
      </c>
      <c r="H157" s="135">
        <v>0.11445843916734978</v>
      </c>
      <c r="I157" s="135">
        <v>0.32589759025239429</v>
      </c>
      <c r="J157" s="135">
        <v>0.67410240974760349</v>
      </c>
      <c r="K157" s="136">
        <f>IF(ISERROR(INDEX([1]biowin!$J:$J,MATCH(#REF!,[1]biowin!$A:$A,0))),-1,INDEX([1]biowin!$J:$J,MATCH(#REF!,[1]biowin!$A:$A,0)))</f>
        <v>-1</v>
      </c>
    </row>
    <row r="158" spans="1:11">
      <c r="A158" s="142" t="s">
        <v>1475</v>
      </c>
      <c r="B158" s="145" t="s">
        <v>1476</v>
      </c>
      <c r="C158" s="144">
        <f>MAX(IF(ISERROR(INDEX([1]JDS4!$K$2:$K$1709,MATCH(A158,[1]JDS4!$D$2:$D$1709,0))),-1,INDEX([1]JDS4!$K$2:$K$1709,MATCH(A158,[1]JDS4!$D$2:$D$1709,0))),IF(ISERROR(INDEX([1]UFZ!$K$2:$K$1709,MATCH(A158,[1]UFZ!$H$2:$H$1709,0))),-1,INDEX([1]UFZ!$K$2:$K$1709,MATCH(A158,[1]UFZ!$H$2:$H$1709,0))),IF(ISERROR(INDEX([1]WATSON!$G$2:$G$1709,MATCH(A158,[1]WATSON!$B$2:$B$1709,0))),-1,INDEX([1]WATSON!$G$2:$G$1709,MATCH(A158,[1]WATSON!$B$2:$B$1709,0))*1000),IF(ISERROR(INDEX('[1]EF3.0emissions'!$F$2:$F$1709,MATCH(A158,'[1]EF3.0emissions'!$A$2:$A$1709,0))),-1,INDEX('[1]EF3.0emissions'!$F$2:$F$1709,MATCH(A158,'[1]EF3.0emissions'!$A$2:$A$1709))),IF(ISERROR(INDEX(#REF!,MATCH(A158,#REF!,0))),-1,INDEX(#REF!,MATCH(A158,#REF!,0))*1.5*1000),IF(ISERROR(INDEX(#REF!,MATCH(A158,#REF!,0))),-1,INDEX(#REF!,MATCH(A158,#REF!,0))*1.5))</f>
        <v>-1</v>
      </c>
      <c r="D158" s="135">
        <v>1.756082078815036E-4</v>
      </c>
      <c r="E158" s="135">
        <v>6.5254020655659828E-6</v>
      </c>
      <c r="F158" s="135">
        <v>0.92017748695645141</v>
      </c>
      <c r="G158" s="135">
        <v>7.9822513043548912E-2</v>
      </c>
      <c r="H158" s="135">
        <v>1.7747660043286823E-5</v>
      </c>
      <c r="I158" s="135">
        <v>0.79350678756036419</v>
      </c>
      <c r="J158" s="135">
        <v>0.20649321243963603</v>
      </c>
      <c r="K158" s="136">
        <f>IF(ISERROR(INDEX([1]biowin!$J:$J,MATCH(#REF!,[1]biowin!$A:$A,0))),-1,INDEX([1]biowin!$J:$J,MATCH(#REF!,[1]biowin!$A:$A,0)))</f>
        <v>-1</v>
      </c>
    </row>
    <row r="159" spans="1:11">
      <c r="A159" s="142" t="s">
        <v>1477</v>
      </c>
      <c r="B159" s="145" t="s">
        <v>1478</v>
      </c>
      <c r="C159" s="144">
        <f>MAX(IF(ISERROR(INDEX([1]JDS4!$K$2:$K$1709,MATCH(A159,[1]JDS4!$D$2:$D$1709,0))),-1,INDEX([1]JDS4!$K$2:$K$1709,MATCH(A159,[1]JDS4!$D$2:$D$1709,0))),IF(ISERROR(INDEX([1]UFZ!$K$2:$K$1709,MATCH(A159,[1]UFZ!$H$2:$H$1709,0))),-1,INDEX([1]UFZ!$K$2:$K$1709,MATCH(A159,[1]UFZ!$H$2:$H$1709,0))),IF(ISERROR(INDEX([1]WATSON!$G$2:$G$1709,MATCH(A159,[1]WATSON!$B$2:$B$1709,0))),-1,INDEX([1]WATSON!$G$2:$G$1709,MATCH(A159,[1]WATSON!$B$2:$B$1709,0))*1000),IF(ISERROR(INDEX('[1]EF3.0emissions'!$F$2:$F$1709,MATCH(A159,'[1]EF3.0emissions'!$A$2:$A$1709,0))),-1,INDEX('[1]EF3.0emissions'!$F$2:$F$1709,MATCH(A159,'[1]EF3.0emissions'!$A$2:$A$1709))),IF(ISERROR(INDEX(#REF!,MATCH(A159,#REF!,0))),-1,INDEX(#REF!,MATCH(A159,#REF!,0))*1.5*1000),IF(ISERROR(INDEX(#REF!,MATCH(A159,#REF!,0))),-1,INDEX(#REF!,MATCH(A159,#REF!,0))*1.5))</f>
        <v>-1</v>
      </c>
      <c r="D159" s="135">
        <v>1.6038282434707458E-3</v>
      </c>
      <c r="E159" s="135">
        <v>1.8085078687922498E-4</v>
      </c>
      <c r="F159" s="135">
        <v>0.8211874353281402</v>
      </c>
      <c r="G159" s="135">
        <v>0.17881256467185966</v>
      </c>
      <c r="H159" s="135">
        <v>2.0032933943354704E-4</v>
      </c>
      <c r="I159" s="135">
        <v>0.81205533715107336</v>
      </c>
      <c r="J159" s="135">
        <v>0.1879446628489268</v>
      </c>
      <c r="K159" s="136">
        <f>IF(ISERROR(INDEX([1]biowin!$J:$J,MATCH(#REF!,[1]biowin!$A:$A,0))),-1,INDEX([1]biowin!$J:$J,MATCH(#REF!,[1]biowin!$A:$A,0)))</f>
        <v>-1</v>
      </c>
    </row>
    <row r="160" spans="1:11">
      <c r="A160" s="142" t="s">
        <v>1479</v>
      </c>
      <c r="B160" s="145" t="s">
        <v>1480</v>
      </c>
      <c r="C160" s="144">
        <f>MAX(IF(ISERROR(INDEX([1]JDS4!$K$2:$K$1709,MATCH(A160,[1]JDS4!$D$2:$D$1709,0))),-1,INDEX([1]JDS4!$K$2:$K$1709,MATCH(A160,[1]JDS4!$D$2:$D$1709,0))),IF(ISERROR(INDEX([1]UFZ!$K$2:$K$1709,MATCH(A160,[1]UFZ!$H$2:$H$1709,0))),-1,INDEX([1]UFZ!$K$2:$K$1709,MATCH(A160,[1]UFZ!$H$2:$H$1709,0))),IF(ISERROR(INDEX([1]WATSON!$G$2:$G$1709,MATCH(A160,[1]WATSON!$B$2:$B$1709,0))),-1,INDEX([1]WATSON!$G$2:$G$1709,MATCH(A160,[1]WATSON!$B$2:$B$1709,0))*1000),IF(ISERROR(INDEX('[1]EF3.0emissions'!$F$2:$F$1709,MATCH(A160,'[1]EF3.0emissions'!$A$2:$A$1709,0))),-1,INDEX('[1]EF3.0emissions'!$F$2:$F$1709,MATCH(A160,'[1]EF3.0emissions'!$A$2:$A$1709))),IF(ISERROR(INDEX(#REF!,MATCH(A160,#REF!,0))),-1,INDEX(#REF!,MATCH(A160,#REF!,0))*1.5*1000),IF(ISERROR(INDEX(#REF!,MATCH(A160,#REF!,0))),-1,INDEX(#REF!,MATCH(A160,#REF!,0))*1.5))</f>
        <v>16</v>
      </c>
      <c r="D160" s="135">
        <v>6.1324026763759825E-3</v>
      </c>
      <c r="E160" s="135">
        <v>6.5026275953669849E-4</v>
      </c>
      <c r="F160" s="135">
        <v>0.79238586150266566</v>
      </c>
      <c r="G160" s="135">
        <v>0.20761413849733446</v>
      </c>
      <c r="H160" s="135">
        <v>1.4450463203807009E-3</v>
      </c>
      <c r="I160" s="135">
        <v>0.56112874235150634</v>
      </c>
      <c r="J160" s="135">
        <v>0.43887125764849366</v>
      </c>
      <c r="K160" s="136">
        <f>IF(ISERROR(INDEX([1]biowin!$J:$J,MATCH(#REF!,[1]biowin!$A:$A,0))),-1,INDEX([1]biowin!$J:$J,MATCH(#REF!,[1]biowin!$A:$A,0)))</f>
        <v>-1</v>
      </c>
    </row>
    <row r="161" spans="1:11">
      <c r="A161" s="142" t="s">
        <v>1481</v>
      </c>
      <c r="B161" s="145" t="s">
        <v>1482</v>
      </c>
      <c r="C161" s="144">
        <f>MAX(IF(ISERROR(INDEX([1]JDS4!$K$2:$K$1709,MATCH(A161,[1]JDS4!$D$2:$D$1709,0))),-1,INDEX([1]JDS4!$K$2:$K$1709,MATCH(A161,[1]JDS4!$D$2:$D$1709,0))),IF(ISERROR(INDEX([1]UFZ!$K$2:$K$1709,MATCH(A161,[1]UFZ!$H$2:$H$1709,0))),-1,INDEX([1]UFZ!$K$2:$K$1709,MATCH(A161,[1]UFZ!$H$2:$H$1709,0))),IF(ISERROR(INDEX([1]WATSON!$G$2:$G$1709,MATCH(A161,[1]WATSON!$B$2:$B$1709,0))),-1,INDEX([1]WATSON!$G$2:$G$1709,MATCH(A161,[1]WATSON!$B$2:$B$1709,0))*1000),IF(ISERROR(INDEX('[1]EF3.0emissions'!$F$2:$F$1709,MATCH(A161,'[1]EF3.0emissions'!$A$2:$A$1709,0))),-1,INDEX('[1]EF3.0emissions'!$F$2:$F$1709,MATCH(A161,'[1]EF3.0emissions'!$A$2:$A$1709))),IF(ISERROR(INDEX(#REF!,MATCH(A161,#REF!,0))),-1,INDEX(#REF!,MATCH(A161,#REF!,0))*1.5*1000),IF(ISERROR(INDEX(#REF!,MATCH(A161,#REF!,0))),-1,INDEX(#REF!,MATCH(A161,#REF!,0))*1.5))</f>
        <v>0</v>
      </c>
      <c r="D161" s="135">
        <v>1.1507318858712548E-2</v>
      </c>
      <c r="E161" s="135">
        <v>6.0759567894900441E-3</v>
      </c>
      <c r="F161" s="135">
        <v>1.902352979212452E-2</v>
      </c>
      <c r="G161" s="135">
        <v>0.98097647020787648</v>
      </c>
      <c r="H161" s="135">
        <v>6.3887761965268066E-3</v>
      </c>
      <c r="I161" s="135">
        <v>1.8756044856184026E-2</v>
      </c>
      <c r="J161" s="135">
        <v>0.98124395514381568</v>
      </c>
      <c r="K161" s="136">
        <f>IF(ISERROR(INDEX([1]biowin!$J:$J,MATCH(#REF!,[1]biowin!$A:$A,0))),-1,INDEX([1]biowin!$J:$J,MATCH(#REF!,[1]biowin!$A:$A,0)))</f>
        <v>-1</v>
      </c>
    </row>
    <row r="162" spans="1:11">
      <c r="A162" s="142" t="s">
        <v>1483</v>
      </c>
      <c r="B162" s="145" t="s">
        <v>1484</v>
      </c>
      <c r="C162" s="144">
        <f>MAX(IF(ISERROR(INDEX([1]JDS4!$K$2:$K$1709,MATCH(A162,[1]JDS4!$D$2:$D$1709,0))),-1,INDEX([1]JDS4!$K$2:$K$1709,MATCH(A162,[1]JDS4!$D$2:$D$1709,0))),IF(ISERROR(INDEX([1]UFZ!$K$2:$K$1709,MATCH(A162,[1]UFZ!$H$2:$H$1709,0))),-1,INDEX([1]UFZ!$K$2:$K$1709,MATCH(A162,[1]UFZ!$H$2:$H$1709,0))),IF(ISERROR(INDEX([1]WATSON!$G$2:$G$1709,MATCH(A162,[1]WATSON!$B$2:$B$1709,0))),-1,INDEX([1]WATSON!$G$2:$G$1709,MATCH(A162,[1]WATSON!$B$2:$B$1709,0))*1000),IF(ISERROR(INDEX('[1]EF3.0emissions'!$F$2:$F$1709,MATCH(A162,'[1]EF3.0emissions'!$A$2:$A$1709,0))),-1,INDEX('[1]EF3.0emissions'!$F$2:$F$1709,MATCH(A162,'[1]EF3.0emissions'!$A$2:$A$1709))),IF(ISERROR(INDEX(#REF!,MATCH(A162,#REF!,0))),-1,INDEX(#REF!,MATCH(A162,#REF!,0))*1.5*1000),IF(ISERROR(INDEX(#REF!,MATCH(A162,#REF!,0))),-1,INDEX(#REF!,MATCH(A162,#REF!,0))*1.5))</f>
        <v>-1</v>
      </c>
      <c r="D162" s="135">
        <v>0.48053467008123002</v>
      </c>
      <c r="E162" s="135">
        <v>0.19443940839886795</v>
      </c>
      <c r="F162" s="135">
        <v>0.79429523840334471</v>
      </c>
      <c r="G162" s="135">
        <v>0.20570476159665341</v>
      </c>
      <c r="H162" s="135">
        <v>0.21196257971144802</v>
      </c>
      <c r="I162" s="135">
        <v>0.78677101812362416</v>
      </c>
      <c r="J162" s="135">
        <v>0.21322898187637548</v>
      </c>
      <c r="K162" s="136">
        <f>IF(ISERROR(INDEX([1]biowin!$J:$J,MATCH(#REF!,[1]biowin!$A:$A,0))),-1,INDEX([1]biowin!$J:$J,MATCH(#REF!,[1]biowin!$A:$A,0)))</f>
        <v>-1</v>
      </c>
    </row>
    <row r="163" spans="1:11">
      <c r="A163" s="142" t="s">
        <v>1485</v>
      </c>
      <c r="B163" s="145" t="s">
        <v>1486</v>
      </c>
      <c r="C163" s="144">
        <f>MAX(IF(ISERROR(INDEX([1]JDS4!$K$2:$K$1709,MATCH(A163,[1]JDS4!$D$2:$D$1709,0))),-1,INDEX([1]JDS4!$K$2:$K$1709,MATCH(A163,[1]JDS4!$D$2:$D$1709,0))),IF(ISERROR(INDEX([1]UFZ!$K$2:$K$1709,MATCH(A163,[1]UFZ!$H$2:$H$1709,0))),-1,INDEX([1]UFZ!$K$2:$K$1709,MATCH(A163,[1]UFZ!$H$2:$H$1709,0))),IF(ISERROR(INDEX([1]WATSON!$G$2:$G$1709,MATCH(A163,[1]WATSON!$B$2:$B$1709,0))),-1,INDEX([1]WATSON!$G$2:$G$1709,MATCH(A163,[1]WATSON!$B$2:$B$1709,0))*1000),IF(ISERROR(INDEX('[1]EF3.0emissions'!$F$2:$F$1709,MATCH(A163,'[1]EF3.0emissions'!$A$2:$A$1709,0))),-1,INDEX('[1]EF3.0emissions'!$F$2:$F$1709,MATCH(A163,'[1]EF3.0emissions'!$A$2:$A$1709))),IF(ISERROR(INDEX(#REF!,MATCH(A163,#REF!,0))),-1,INDEX(#REF!,MATCH(A163,#REF!,0))*1.5*1000),IF(ISERROR(INDEX(#REF!,MATCH(A163,#REF!,0))),-1,INDEX(#REF!,MATCH(A163,#REF!,0))*1.5))</f>
        <v>-1</v>
      </c>
      <c r="D163" s="135">
        <v>9.442781031980433E-3</v>
      </c>
      <c r="E163" s="135">
        <v>4.9865008668310588E-3</v>
      </c>
      <c r="F163" s="135">
        <v>1.5874439013371492E-2</v>
      </c>
      <c r="G163" s="135">
        <v>0.9841255609866284</v>
      </c>
      <c r="H163" s="135">
        <v>5.2435587995377994E-3</v>
      </c>
      <c r="I163" s="135">
        <v>1.5549254554593961E-2</v>
      </c>
      <c r="J163" s="135">
        <v>0.98445074544540723</v>
      </c>
      <c r="K163" s="136">
        <f>IF(ISERROR(INDEX([1]biowin!$J:$J,MATCH(#REF!,[1]biowin!$A:$A,0))),-1,INDEX([1]biowin!$J:$J,MATCH(#REF!,[1]biowin!$A:$A,0)))</f>
        <v>-1</v>
      </c>
    </row>
    <row r="164" spans="1:11">
      <c r="A164" s="142" t="s">
        <v>1487</v>
      </c>
      <c r="B164" s="145" t="s">
        <v>1488</v>
      </c>
      <c r="C164" s="144">
        <f>MAX(IF(ISERROR(INDEX([1]JDS4!$K$2:$K$1709,MATCH(A164,[1]JDS4!$D$2:$D$1709,0))),-1,INDEX([1]JDS4!$K$2:$K$1709,MATCH(A164,[1]JDS4!$D$2:$D$1709,0))),IF(ISERROR(INDEX([1]UFZ!$K$2:$K$1709,MATCH(A164,[1]UFZ!$H$2:$H$1709,0))),-1,INDEX([1]UFZ!$K$2:$K$1709,MATCH(A164,[1]UFZ!$H$2:$H$1709,0))),IF(ISERROR(INDEX([1]WATSON!$G$2:$G$1709,MATCH(A164,[1]WATSON!$B$2:$B$1709,0))),-1,INDEX([1]WATSON!$G$2:$G$1709,MATCH(A164,[1]WATSON!$B$2:$B$1709,0))*1000),IF(ISERROR(INDEX('[1]EF3.0emissions'!$F$2:$F$1709,MATCH(A164,'[1]EF3.0emissions'!$A$2:$A$1709,0))),-1,INDEX('[1]EF3.0emissions'!$F$2:$F$1709,MATCH(A164,'[1]EF3.0emissions'!$A$2:$A$1709))),IF(ISERROR(INDEX(#REF!,MATCH(A164,#REF!,0))),-1,INDEX(#REF!,MATCH(A164,#REF!,0))*1.5*1000),IF(ISERROR(INDEX(#REF!,MATCH(A164,#REF!,0))),-1,INDEX(#REF!,MATCH(A164,#REF!,0))*1.5))</f>
        <v>-1</v>
      </c>
      <c r="H164" s="135"/>
      <c r="I164" s="135"/>
      <c r="J164" s="135"/>
      <c r="K164" s="136">
        <f>IF(ISERROR(INDEX([1]biowin!$J:$J,MATCH(#REF!,[1]biowin!$A:$A,0))),-1,INDEX([1]biowin!$J:$J,MATCH(#REF!,[1]biowin!$A:$A,0)))</f>
        <v>-1</v>
      </c>
    </row>
    <row r="165" spans="1:11">
      <c r="A165" s="142" t="s">
        <v>1489</v>
      </c>
      <c r="B165" s="145" t="s">
        <v>1490</v>
      </c>
      <c r="C165" s="144">
        <f>MAX(IF(ISERROR(INDEX([1]JDS4!$K$2:$K$1709,MATCH(A165,[1]JDS4!$D$2:$D$1709,0))),-1,INDEX([1]JDS4!$K$2:$K$1709,MATCH(A165,[1]JDS4!$D$2:$D$1709,0))),IF(ISERROR(INDEX([1]UFZ!$K$2:$K$1709,MATCH(A165,[1]UFZ!$H$2:$H$1709,0))),-1,INDEX([1]UFZ!$K$2:$K$1709,MATCH(A165,[1]UFZ!$H$2:$H$1709,0))),IF(ISERROR(INDEX([1]WATSON!$G$2:$G$1709,MATCH(A165,[1]WATSON!$B$2:$B$1709,0))),-1,INDEX([1]WATSON!$G$2:$G$1709,MATCH(A165,[1]WATSON!$B$2:$B$1709,0))*1000),IF(ISERROR(INDEX('[1]EF3.0emissions'!$F$2:$F$1709,MATCH(A165,'[1]EF3.0emissions'!$A$2:$A$1709,0))),-1,INDEX('[1]EF3.0emissions'!$F$2:$F$1709,MATCH(A165,'[1]EF3.0emissions'!$A$2:$A$1709))),IF(ISERROR(INDEX(#REF!,MATCH(A165,#REF!,0))),-1,INDEX(#REF!,MATCH(A165,#REF!,0))*1.5*1000),IF(ISERROR(INDEX(#REF!,MATCH(A165,#REF!,0))),-1,INDEX(#REF!,MATCH(A165,#REF!,0))*1.5))</f>
        <v>0.35</v>
      </c>
      <c r="D165" s="135">
        <v>0.65402930496460276</v>
      </c>
      <c r="E165" s="135">
        <v>0.30067055401416648</v>
      </c>
      <c r="F165" s="135">
        <v>0.96646291302349852</v>
      </c>
      <c r="G165" s="135">
        <v>3.3537086976501228E-2</v>
      </c>
      <c r="H165" s="135">
        <v>0.30468100190962216</v>
      </c>
      <c r="I165" s="135">
        <v>0.96769237820650478</v>
      </c>
      <c r="J165" s="135">
        <v>3.2307621793496402E-2</v>
      </c>
      <c r="K165" s="136">
        <f>IF(ISERROR(INDEX([1]biowin!$J:$J,MATCH(#REF!,[1]biowin!$A:$A,0))),-1,INDEX([1]biowin!$J:$J,MATCH(#REF!,[1]biowin!$A:$A,0)))</f>
        <v>-1</v>
      </c>
    </row>
    <row r="166" spans="1:11">
      <c r="A166" s="142" t="s">
        <v>1491</v>
      </c>
      <c r="B166" s="145" t="s">
        <v>1492</v>
      </c>
      <c r="C166" s="144">
        <f>MAX(IF(ISERROR(INDEX([1]JDS4!$K$2:$K$1709,MATCH(A166,[1]JDS4!$D$2:$D$1709,0))),-1,INDEX([1]JDS4!$K$2:$K$1709,MATCH(A166,[1]JDS4!$D$2:$D$1709,0))),IF(ISERROR(INDEX([1]UFZ!$K$2:$K$1709,MATCH(A166,[1]UFZ!$H$2:$H$1709,0))),-1,INDEX([1]UFZ!$K$2:$K$1709,MATCH(A166,[1]UFZ!$H$2:$H$1709,0))),IF(ISERROR(INDEX([1]WATSON!$G$2:$G$1709,MATCH(A166,[1]WATSON!$B$2:$B$1709,0))),-1,INDEX([1]WATSON!$G$2:$G$1709,MATCH(A166,[1]WATSON!$B$2:$B$1709,0))*1000),IF(ISERROR(INDEX('[1]EF3.0emissions'!$F$2:$F$1709,MATCH(A166,'[1]EF3.0emissions'!$A$2:$A$1709,0))),-1,INDEX('[1]EF3.0emissions'!$F$2:$F$1709,MATCH(A166,'[1]EF3.0emissions'!$A$2:$A$1709))),IF(ISERROR(INDEX(#REF!,MATCH(A166,#REF!,0))),-1,INDEX(#REF!,MATCH(A166,#REF!,0))*1.5*1000),IF(ISERROR(INDEX(#REF!,MATCH(A166,#REF!,0))),-1,INDEX(#REF!,MATCH(A166,#REF!,0))*1.5))</f>
        <v>26159.98908517477</v>
      </c>
      <c r="D166" s="135">
        <v>6.3802077313679078E-3</v>
      </c>
      <c r="E166" s="135">
        <v>6.7457727109171211E-4</v>
      </c>
      <c r="F166" s="135">
        <v>0.79303247364023299</v>
      </c>
      <c r="G166" s="135">
        <v>0.2069675263597667</v>
      </c>
      <c r="H166" s="135">
        <v>1.5002876394375907E-3</v>
      </c>
      <c r="I166" s="135">
        <v>0.56214283172413559</v>
      </c>
      <c r="J166" s="135">
        <v>0.43785716827586452</v>
      </c>
      <c r="K166" s="136">
        <f>IF(ISERROR(INDEX([1]biowin!$J:$J,MATCH(#REF!,[1]biowin!$A:$A,0))),-1,INDEX([1]biowin!$J:$J,MATCH(#REF!,[1]biowin!$A:$A,0)))</f>
        <v>-1</v>
      </c>
    </row>
    <row r="167" spans="1:11">
      <c r="A167" s="142" t="s">
        <v>1493</v>
      </c>
      <c r="B167" s="145" t="s">
        <v>1494</v>
      </c>
      <c r="C167" s="144">
        <f>MAX(IF(ISERROR(INDEX([1]JDS4!$K$2:$K$1709,MATCH(A167,[1]JDS4!$D$2:$D$1709,0))),-1,INDEX([1]JDS4!$K$2:$K$1709,MATCH(A167,[1]JDS4!$D$2:$D$1709,0))),IF(ISERROR(INDEX([1]UFZ!$K$2:$K$1709,MATCH(A167,[1]UFZ!$H$2:$H$1709,0))),-1,INDEX([1]UFZ!$K$2:$K$1709,MATCH(A167,[1]UFZ!$H$2:$H$1709,0))),IF(ISERROR(INDEX([1]WATSON!$G$2:$G$1709,MATCH(A167,[1]WATSON!$B$2:$B$1709,0))),-1,INDEX([1]WATSON!$G$2:$G$1709,MATCH(A167,[1]WATSON!$B$2:$B$1709,0))*1000),IF(ISERROR(INDEX('[1]EF3.0emissions'!$F$2:$F$1709,MATCH(A167,'[1]EF3.0emissions'!$A$2:$A$1709,0))),-1,INDEX('[1]EF3.0emissions'!$F$2:$F$1709,MATCH(A167,'[1]EF3.0emissions'!$A$2:$A$1709))),IF(ISERROR(INDEX(#REF!,MATCH(A167,#REF!,0))),-1,INDEX(#REF!,MATCH(A167,#REF!,0))*1.5*1000),IF(ISERROR(INDEX(#REF!,MATCH(A167,#REF!,0))),-1,INDEX(#REF!,MATCH(A167,#REF!,0))*1.5))</f>
        <v>-1</v>
      </c>
      <c r="H167" s="135"/>
      <c r="I167" s="135"/>
      <c r="J167" s="135"/>
      <c r="K167" s="136">
        <f>IF(ISERROR(INDEX([1]biowin!$J:$J,MATCH(#REF!,[1]biowin!$A:$A,0))),-1,INDEX([1]biowin!$J:$J,MATCH(#REF!,[1]biowin!$A:$A,0)))</f>
        <v>-1</v>
      </c>
    </row>
    <row r="168" spans="1:11">
      <c r="A168" s="142" t="s">
        <v>1495</v>
      </c>
      <c r="B168" s="145" t="s">
        <v>1496</v>
      </c>
      <c r="C168" s="144">
        <f>MAX(IF(ISERROR(INDEX([1]JDS4!$K$2:$K$1709,MATCH(A168,[1]JDS4!$D$2:$D$1709,0))),-1,INDEX([1]JDS4!$K$2:$K$1709,MATCH(A168,[1]JDS4!$D$2:$D$1709,0))),IF(ISERROR(INDEX([1]UFZ!$K$2:$K$1709,MATCH(A168,[1]UFZ!$H$2:$H$1709,0))),-1,INDEX([1]UFZ!$K$2:$K$1709,MATCH(A168,[1]UFZ!$H$2:$H$1709,0))),IF(ISERROR(INDEX([1]WATSON!$G$2:$G$1709,MATCH(A168,[1]WATSON!$B$2:$B$1709,0))),-1,INDEX([1]WATSON!$G$2:$G$1709,MATCH(A168,[1]WATSON!$B$2:$B$1709,0))*1000),IF(ISERROR(INDEX('[1]EF3.0emissions'!$F$2:$F$1709,MATCH(A168,'[1]EF3.0emissions'!$A$2:$A$1709,0))),-1,INDEX('[1]EF3.0emissions'!$F$2:$F$1709,MATCH(A168,'[1]EF3.0emissions'!$A$2:$A$1709))),IF(ISERROR(INDEX(#REF!,MATCH(A168,#REF!,0))),-1,INDEX(#REF!,MATCH(A168,#REF!,0))*1.5*1000),IF(ISERROR(INDEX(#REF!,MATCH(A168,#REF!,0))),-1,INDEX(#REF!,MATCH(A168,#REF!,0))*1.5))</f>
        <v>-1</v>
      </c>
      <c r="H168" s="135"/>
      <c r="I168" s="135"/>
      <c r="J168" s="135"/>
      <c r="K168" s="136">
        <f>IF(ISERROR(INDEX([1]biowin!$J:$J,MATCH(#REF!,[1]biowin!$A:$A,0))),-1,INDEX([1]biowin!$J:$J,MATCH(#REF!,[1]biowin!$A:$A,0)))</f>
        <v>-1</v>
      </c>
    </row>
    <row r="169" spans="1:11">
      <c r="A169" s="142" t="s">
        <v>1497</v>
      </c>
      <c r="B169" s="145" t="s">
        <v>1498</v>
      </c>
      <c r="C169" s="144">
        <f>MAX(IF(ISERROR(INDEX([1]JDS4!$K$2:$K$1709,MATCH(A169,[1]JDS4!$D$2:$D$1709,0))),-1,INDEX([1]JDS4!$K$2:$K$1709,MATCH(A169,[1]JDS4!$D$2:$D$1709,0))),IF(ISERROR(INDEX([1]UFZ!$K$2:$K$1709,MATCH(A169,[1]UFZ!$H$2:$H$1709,0))),-1,INDEX([1]UFZ!$K$2:$K$1709,MATCH(A169,[1]UFZ!$H$2:$H$1709,0))),IF(ISERROR(INDEX([1]WATSON!$G$2:$G$1709,MATCH(A169,[1]WATSON!$B$2:$B$1709,0))),-1,INDEX([1]WATSON!$G$2:$G$1709,MATCH(A169,[1]WATSON!$B$2:$B$1709,0))*1000),IF(ISERROR(INDEX('[1]EF3.0emissions'!$F$2:$F$1709,MATCH(A169,'[1]EF3.0emissions'!$A$2:$A$1709,0))),-1,INDEX('[1]EF3.0emissions'!$F$2:$F$1709,MATCH(A169,'[1]EF3.0emissions'!$A$2:$A$1709))),IF(ISERROR(INDEX(#REF!,MATCH(A169,#REF!,0))),-1,INDEX(#REF!,MATCH(A169,#REF!,0))*1.5*1000),IF(ISERROR(INDEX(#REF!,MATCH(A169,#REF!,0))),-1,INDEX(#REF!,MATCH(A169,#REF!,0))*1.5))</f>
        <v>-1</v>
      </c>
      <c r="H169" s="135"/>
      <c r="I169" s="135"/>
      <c r="J169" s="135"/>
      <c r="K169" s="136">
        <f>IF(ISERROR(INDEX([1]biowin!$J:$J,MATCH(#REF!,[1]biowin!$A:$A,0))),-1,INDEX([1]biowin!$J:$J,MATCH(#REF!,[1]biowin!$A:$A,0)))</f>
        <v>-1</v>
      </c>
    </row>
    <row r="170" spans="1:11">
      <c r="A170" s="142" t="s">
        <v>1499</v>
      </c>
      <c r="B170" s="145" t="s">
        <v>1500</v>
      </c>
      <c r="C170" s="144">
        <f>MAX(IF(ISERROR(INDEX([1]JDS4!$K$2:$K$1709,MATCH(A170,[1]JDS4!$D$2:$D$1709,0))),-1,INDEX([1]JDS4!$K$2:$K$1709,MATCH(A170,[1]JDS4!$D$2:$D$1709,0))),IF(ISERROR(INDEX([1]UFZ!$K$2:$K$1709,MATCH(A170,[1]UFZ!$H$2:$H$1709,0))),-1,INDEX([1]UFZ!$K$2:$K$1709,MATCH(A170,[1]UFZ!$H$2:$H$1709,0))),IF(ISERROR(INDEX([1]WATSON!$G$2:$G$1709,MATCH(A170,[1]WATSON!$B$2:$B$1709,0))),-1,INDEX([1]WATSON!$G$2:$G$1709,MATCH(A170,[1]WATSON!$B$2:$B$1709,0))*1000),IF(ISERROR(INDEX('[1]EF3.0emissions'!$F$2:$F$1709,MATCH(A170,'[1]EF3.0emissions'!$A$2:$A$1709,0))),-1,INDEX('[1]EF3.0emissions'!$F$2:$F$1709,MATCH(A170,'[1]EF3.0emissions'!$A$2:$A$1709))),IF(ISERROR(INDEX(#REF!,MATCH(A170,#REF!,0))),-1,INDEX(#REF!,MATCH(A170,#REF!,0))*1.5*1000),IF(ISERROR(INDEX(#REF!,MATCH(A170,#REF!,0))),-1,INDEX(#REF!,MATCH(A170,#REF!,0))*1.5))</f>
        <v>821.10937500000023</v>
      </c>
      <c r="D170" s="135">
        <v>6.5154833433427907E-3</v>
      </c>
      <c r="E170" s="135">
        <v>6.8779143764727908E-4</v>
      </c>
      <c r="F170" s="135">
        <v>0.79338331196074752</v>
      </c>
      <c r="G170" s="135">
        <v>0.20661668803925226</v>
      </c>
      <c r="H170" s="135">
        <v>1.5303467871261268E-3</v>
      </c>
      <c r="I170" s="135">
        <v>0.56269346321351832</v>
      </c>
      <c r="J170" s="135">
        <v>0.43730653678648268</v>
      </c>
      <c r="K170" s="136">
        <f>IF(ISERROR(INDEX([1]biowin!$J:$J,MATCH(#REF!,[1]biowin!$A:$A,0))),-1,INDEX([1]biowin!$J:$J,MATCH(#REF!,[1]biowin!$A:$A,0)))</f>
        <v>-1</v>
      </c>
    </row>
    <row r="171" spans="1:11">
      <c r="A171" s="142" t="s">
        <v>1501</v>
      </c>
      <c r="B171" s="145" t="s">
        <v>1502</v>
      </c>
      <c r="C171" s="144">
        <f>MAX(IF(ISERROR(INDEX([1]JDS4!$K$2:$K$1709,MATCH(A171,[1]JDS4!$D$2:$D$1709,0))),-1,INDEX([1]JDS4!$K$2:$K$1709,MATCH(A171,[1]JDS4!$D$2:$D$1709,0))),IF(ISERROR(INDEX([1]UFZ!$K$2:$K$1709,MATCH(A171,[1]UFZ!$H$2:$H$1709,0))),-1,INDEX([1]UFZ!$K$2:$K$1709,MATCH(A171,[1]UFZ!$H$2:$H$1709,0))),IF(ISERROR(INDEX([1]WATSON!$G$2:$G$1709,MATCH(A171,[1]WATSON!$B$2:$B$1709,0))),-1,INDEX([1]WATSON!$G$2:$G$1709,MATCH(A171,[1]WATSON!$B$2:$B$1709,0))*1000),IF(ISERROR(INDEX('[1]EF3.0emissions'!$F$2:$F$1709,MATCH(A171,'[1]EF3.0emissions'!$A$2:$A$1709,0))),-1,INDEX('[1]EF3.0emissions'!$F$2:$F$1709,MATCH(A171,'[1]EF3.0emissions'!$A$2:$A$1709))),IF(ISERROR(INDEX(#REF!,MATCH(A171,#REF!,0))),-1,INDEX(#REF!,MATCH(A171,#REF!,0))*1.5*1000),IF(ISERROR(INDEX(#REF!,MATCH(A171,#REF!,0))),-1,INDEX(#REF!,MATCH(A171,#REF!,0))*1.5))</f>
        <v>9005</v>
      </c>
      <c r="D171" s="135">
        <v>5.7689764127931368E-3</v>
      </c>
      <c r="E171" s="135">
        <v>3.0430547423110732E-3</v>
      </c>
      <c r="F171" s="135">
        <v>1.2276280558797982E-2</v>
      </c>
      <c r="G171" s="135">
        <v>0.98772371944120152</v>
      </c>
      <c r="H171" s="135">
        <v>3.2028892275080905E-3</v>
      </c>
      <c r="I171" s="135">
        <v>1.1043825560569421E-2</v>
      </c>
      <c r="J171" s="135">
        <v>0.98895617443942962</v>
      </c>
      <c r="K171" s="136">
        <f>IF(ISERROR(INDEX([1]biowin!$J:$J,MATCH(#REF!,[1]biowin!$A:$A,0))),-1,INDEX([1]biowin!$J:$J,MATCH(#REF!,[1]biowin!$A:$A,0)))</f>
        <v>-1</v>
      </c>
    </row>
    <row r="172" spans="1:11">
      <c r="A172" s="142" t="s">
        <v>1503</v>
      </c>
      <c r="B172" s="145" t="s">
        <v>1504</v>
      </c>
      <c r="C172" s="144">
        <f>MAX(IF(ISERROR(INDEX([1]JDS4!$K$2:$K$1709,MATCH(A172,[1]JDS4!$D$2:$D$1709,0))),-1,INDEX([1]JDS4!$K$2:$K$1709,MATCH(A172,[1]JDS4!$D$2:$D$1709,0))),IF(ISERROR(INDEX([1]UFZ!$K$2:$K$1709,MATCH(A172,[1]UFZ!$H$2:$H$1709,0))),-1,INDEX([1]UFZ!$K$2:$K$1709,MATCH(A172,[1]UFZ!$H$2:$H$1709,0))),IF(ISERROR(INDEX([1]WATSON!$G$2:$G$1709,MATCH(A172,[1]WATSON!$B$2:$B$1709,0))),-1,INDEX([1]WATSON!$G$2:$G$1709,MATCH(A172,[1]WATSON!$B$2:$B$1709,0))*1000),IF(ISERROR(INDEX('[1]EF3.0emissions'!$F$2:$F$1709,MATCH(A172,'[1]EF3.0emissions'!$A$2:$A$1709,0))),-1,INDEX('[1]EF3.0emissions'!$F$2:$F$1709,MATCH(A172,'[1]EF3.0emissions'!$A$2:$A$1709))),IF(ISERROR(INDEX(#REF!,MATCH(A172,#REF!,0))),-1,INDEX(#REF!,MATCH(A172,#REF!,0))*1.5*1000),IF(ISERROR(INDEX(#REF!,MATCH(A172,#REF!,0))),-1,INDEX(#REF!,MATCH(A172,#REF!,0))*1.5))</f>
        <v>10.9625</v>
      </c>
      <c r="D172" s="135">
        <v>4.6877005291506889E-3</v>
      </c>
      <c r="E172" s="135">
        <v>2.4782116281878591E-3</v>
      </c>
      <c r="F172" s="135">
        <v>7.3914723492381745E-3</v>
      </c>
      <c r="G172" s="135">
        <v>0.99260852765076057</v>
      </c>
      <c r="H172" s="135">
        <v>2.6050403374572027E-3</v>
      </c>
      <c r="I172" s="135">
        <v>7.4273084565913434E-3</v>
      </c>
      <c r="J172" s="135">
        <v>0.99257269154340855</v>
      </c>
      <c r="K172" s="136">
        <f>IF(ISERROR(INDEX([1]biowin!$J:$J,MATCH(#REF!,[1]biowin!$A:$A,0))),-1,INDEX([1]biowin!$J:$J,MATCH(#REF!,[1]biowin!$A:$A,0)))</f>
        <v>-1</v>
      </c>
    </row>
    <row r="173" spans="1:11">
      <c r="A173" s="142" t="s">
        <v>1505</v>
      </c>
      <c r="B173" s="145" t="s">
        <v>1506</v>
      </c>
      <c r="C173" s="144">
        <f>MAX(IF(ISERROR(INDEX([1]JDS4!$K$2:$K$1709,MATCH(A173,[1]JDS4!$D$2:$D$1709,0))),-1,INDEX([1]JDS4!$K$2:$K$1709,MATCH(A173,[1]JDS4!$D$2:$D$1709,0))),IF(ISERROR(INDEX([1]UFZ!$K$2:$K$1709,MATCH(A173,[1]UFZ!$H$2:$H$1709,0))),-1,INDEX([1]UFZ!$K$2:$K$1709,MATCH(A173,[1]UFZ!$H$2:$H$1709,0))),IF(ISERROR(INDEX([1]WATSON!$G$2:$G$1709,MATCH(A173,[1]WATSON!$B$2:$B$1709,0))),-1,INDEX([1]WATSON!$G$2:$G$1709,MATCH(A173,[1]WATSON!$B$2:$B$1709,0))*1000),IF(ISERROR(INDEX('[1]EF3.0emissions'!$F$2:$F$1709,MATCH(A173,'[1]EF3.0emissions'!$A$2:$A$1709,0))),-1,INDEX('[1]EF3.0emissions'!$F$2:$F$1709,MATCH(A173,'[1]EF3.0emissions'!$A$2:$A$1709))),IF(ISERROR(INDEX(#REF!,MATCH(A173,#REF!,0))),-1,INDEX(#REF!,MATCH(A173,#REF!,0))*1.5*1000),IF(ISERROR(INDEX(#REF!,MATCH(A173,#REF!,0))),-1,INDEX(#REF!,MATCH(A173,#REF!,0))*1.5))</f>
        <v>0.4</v>
      </c>
      <c r="D173" s="135">
        <v>0.65431170370401859</v>
      </c>
      <c r="E173" s="135">
        <v>0.29971881658421318</v>
      </c>
      <c r="F173" s="135">
        <v>0.96696316076829825</v>
      </c>
      <c r="G173" s="135">
        <v>3.3036839231701608E-2</v>
      </c>
      <c r="H173" s="135">
        <v>0.30381337927823521</v>
      </c>
      <c r="I173" s="135">
        <v>0.96817146936031429</v>
      </c>
      <c r="J173" s="135">
        <v>3.1828530639687949E-2</v>
      </c>
      <c r="K173" s="136">
        <f>IF(ISERROR(INDEX([1]biowin!$J:$J,MATCH(#REF!,[1]biowin!$A:$A,0))),-1,INDEX([1]biowin!$J:$J,MATCH(#REF!,[1]biowin!$A:$A,0)))</f>
        <v>-1</v>
      </c>
    </row>
    <row r="174" spans="1:11">
      <c r="A174" s="142" t="s">
        <v>1507</v>
      </c>
      <c r="B174" s="145" t="s">
        <v>1508</v>
      </c>
      <c r="C174" s="144">
        <f>MAX(IF(ISERROR(INDEX([1]JDS4!$K$2:$K$1709,MATCH(A174,[1]JDS4!$D$2:$D$1709,0))),-1,INDEX([1]JDS4!$K$2:$K$1709,MATCH(A174,[1]JDS4!$D$2:$D$1709,0))),IF(ISERROR(INDEX([1]UFZ!$K$2:$K$1709,MATCH(A174,[1]UFZ!$H$2:$H$1709,0))),-1,INDEX([1]UFZ!$K$2:$K$1709,MATCH(A174,[1]UFZ!$H$2:$H$1709,0))),IF(ISERROR(INDEX([1]WATSON!$G$2:$G$1709,MATCH(A174,[1]WATSON!$B$2:$B$1709,0))),-1,INDEX([1]WATSON!$G$2:$G$1709,MATCH(A174,[1]WATSON!$B$2:$B$1709,0))*1000),IF(ISERROR(INDEX('[1]EF3.0emissions'!$F$2:$F$1709,MATCH(A174,'[1]EF3.0emissions'!$A$2:$A$1709,0))),-1,INDEX('[1]EF3.0emissions'!$F$2:$F$1709,MATCH(A174,'[1]EF3.0emissions'!$A$2:$A$1709))),IF(ISERROR(INDEX(#REF!,MATCH(A174,#REF!,0))),-1,INDEX(#REF!,MATCH(A174,#REF!,0))*1.5*1000),IF(ISERROR(INDEX(#REF!,MATCH(A174,#REF!,0))),-1,INDEX(#REF!,MATCH(A174,#REF!,0))*1.5))</f>
        <v>-1</v>
      </c>
      <c r="D174" s="135">
        <v>1.3159373170711075E-3</v>
      </c>
      <c r="E174" s="135">
        <v>6.9543501655026788E-4</v>
      </c>
      <c r="F174" s="135">
        <v>3.0967295708913896E-3</v>
      </c>
      <c r="G174" s="135">
        <v>0.99690327042910831</v>
      </c>
      <c r="H174" s="135">
        <v>7.3135231639781951E-4</v>
      </c>
      <c r="I174" s="135">
        <v>2.695283334278608E-3</v>
      </c>
      <c r="J174" s="135">
        <v>0.99730471666572118</v>
      </c>
      <c r="K174" s="136">
        <f>IF(ISERROR(INDEX([1]biowin!$J:$J,MATCH(#REF!,[1]biowin!$A:$A,0))),-1,INDEX([1]biowin!$J:$J,MATCH(#REF!,[1]biowin!$A:$A,0)))</f>
        <v>-1</v>
      </c>
    </row>
    <row r="175" spans="1:11">
      <c r="A175" s="142" t="s">
        <v>1509</v>
      </c>
      <c r="B175" s="145" t="s">
        <v>1510</v>
      </c>
      <c r="C175" s="144">
        <f>MAX(IF(ISERROR(INDEX([1]JDS4!$K$2:$K$1709,MATCH(A175,[1]JDS4!$D$2:$D$1709,0))),-1,INDEX([1]JDS4!$K$2:$K$1709,MATCH(A175,[1]JDS4!$D$2:$D$1709,0))),IF(ISERROR(INDEX([1]UFZ!$K$2:$K$1709,MATCH(A175,[1]UFZ!$H$2:$H$1709,0))),-1,INDEX([1]UFZ!$K$2:$K$1709,MATCH(A175,[1]UFZ!$H$2:$H$1709,0))),IF(ISERROR(INDEX([1]WATSON!$G$2:$G$1709,MATCH(A175,[1]WATSON!$B$2:$B$1709,0))),-1,INDEX([1]WATSON!$G$2:$G$1709,MATCH(A175,[1]WATSON!$B$2:$B$1709,0))*1000),IF(ISERROR(INDEX('[1]EF3.0emissions'!$F$2:$F$1709,MATCH(A175,'[1]EF3.0emissions'!$A$2:$A$1709,0))),-1,INDEX('[1]EF3.0emissions'!$F$2:$F$1709,MATCH(A175,'[1]EF3.0emissions'!$A$2:$A$1709))),IF(ISERROR(INDEX(#REF!,MATCH(A175,#REF!,0))),-1,INDEX(#REF!,MATCH(A175,#REF!,0))*1.5*1000),IF(ISERROR(INDEX(#REF!,MATCH(A175,#REF!,0))),-1,INDEX(#REF!,MATCH(A175,#REF!,0))*1.5))</f>
        <v>40</v>
      </c>
      <c r="D175" s="135">
        <v>8.9939404996776523E-3</v>
      </c>
      <c r="E175" s="135">
        <v>4.7431945634162738E-3</v>
      </c>
      <c r="F175" s="135">
        <v>1.7200621642514062E-2</v>
      </c>
      <c r="G175" s="135">
        <v>0.98279937835748443</v>
      </c>
      <c r="H175" s="135">
        <v>4.991868515022797E-3</v>
      </c>
      <c r="I175" s="135">
        <v>1.6057198072615173E-2</v>
      </c>
      <c r="J175" s="135">
        <v>0.9839428019273847</v>
      </c>
      <c r="K175" s="136">
        <f>IF(ISERROR(INDEX([1]biowin!$J:$J,MATCH(#REF!,[1]biowin!$A:$A,0))),-1,INDEX([1]biowin!$J:$J,MATCH(#REF!,[1]biowin!$A:$A,0)))</f>
        <v>-1</v>
      </c>
    </row>
    <row r="176" spans="1:11">
      <c r="A176" s="142" t="s">
        <v>1511</v>
      </c>
      <c r="B176" s="145" t="s">
        <v>1512</v>
      </c>
      <c r="C176" s="144">
        <f>MAX(IF(ISERROR(INDEX([1]JDS4!$K$2:$K$1709,MATCH(A176,[1]JDS4!$D$2:$D$1709,0))),-1,INDEX([1]JDS4!$K$2:$K$1709,MATCH(A176,[1]JDS4!$D$2:$D$1709,0))),IF(ISERROR(INDEX([1]UFZ!$K$2:$K$1709,MATCH(A176,[1]UFZ!$H$2:$H$1709,0))),-1,INDEX([1]UFZ!$K$2:$K$1709,MATCH(A176,[1]UFZ!$H$2:$H$1709,0))),IF(ISERROR(INDEX([1]WATSON!$G$2:$G$1709,MATCH(A176,[1]WATSON!$B$2:$B$1709,0))),-1,INDEX([1]WATSON!$G$2:$G$1709,MATCH(A176,[1]WATSON!$B$2:$B$1709,0))*1000),IF(ISERROR(INDEX('[1]EF3.0emissions'!$F$2:$F$1709,MATCH(A176,'[1]EF3.0emissions'!$A$2:$A$1709,0))),-1,INDEX('[1]EF3.0emissions'!$F$2:$F$1709,MATCH(A176,'[1]EF3.0emissions'!$A$2:$A$1709))),IF(ISERROR(INDEX(#REF!,MATCH(A176,#REF!,0))),-1,INDEX(#REF!,MATCH(A176,#REF!,0))*1.5*1000),IF(ISERROR(INDEX(#REF!,MATCH(A176,#REF!,0))),-1,INDEX(#REF!,MATCH(A176,#REF!,0))*1.5))</f>
        <v>-1</v>
      </c>
      <c r="D176" s="135">
        <v>3.3959466670723942E-2</v>
      </c>
      <c r="E176" s="135">
        <v>1.7922403900796292E-2</v>
      </c>
      <c r="F176" s="135">
        <v>5.1884059440295408E-2</v>
      </c>
      <c r="G176" s="135">
        <v>0.94811594055970005</v>
      </c>
      <c r="H176" s="135">
        <v>1.8821115212334625E-2</v>
      </c>
      <c r="I176" s="135">
        <v>5.2781886718530679E-2</v>
      </c>
      <c r="J176" s="135">
        <v>0.9472181132814681</v>
      </c>
      <c r="K176" s="136">
        <f>IF(ISERROR(INDEX([1]biowin!$J:$J,MATCH(#REF!,[1]biowin!$A:$A,0))),-1,INDEX([1]biowin!$J:$J,MATCH(#REF!,[1]biowin!$A:$A,0)))</f>
        <v>-1</v>
      </c>
    </row>
    <row r="177" spans="1:11">
      <c r="A177" s="142" t="s">
        <v>1513</v>
      </c>
      <c r="B177" s="145" t="s">
        <v>1514</v>
      </c>
      <c r="C177" s="144">
        <f>MAX(IF(ISERROR(INDEX([1]JDS4!$K$2:$K$1709,MATCH(A177,[1]JDS4!$D$2:$D$1709,0))),-1,INDEX([1]JDS4!$K$2:$K$1709,MATCH(A177,[1]JDS4!$D$2:$D$1709,0))),IF(ISERROR(INDEX([1]UFZ!$K$2:$K$1709,MATCH(A177,[1]UFZ!$H$2:$H$1709,0))),-1,INDEX([1]UFZ!$K$2:$K$1709,MATCH(A177,[1]UFZ!$H$2:$H$1709,0))),IF(ISERROR(INDEX([1]WATSON!$G$2:$G$1709,MATCH(A177,[1]WATSON!$B$2:$B$1709,0))),-1,INDEX([1]WATSON!$G$2:$G$1709,MATCH(A177,[1]WATSON!$B$2:$B$1709,0))*1000),IF(ISERROR(INDEX('[1]EF3.0emissions'!$F$2:$F$1709,MATCH(A177,'[1]EF3.0emissions'!$A$2:$A$1709,0))),-1,INDEX('[1]EF3.0emissions'!$F$2:$F$1709,MATCH(A177,'[1]EF3.0emissions'!$A$2:$A$1709))),IF(ISERROR(INDEX(#REF!,MATCH(A177,#REF!,0))),-1,INDEX(#REF!,MATCH(A177,#REF!,0))*1.5*1000),IF(ISERROR(INDEX(#REF!,MATCH(A177,#REF!,0))),-1,INDEX(#REF!,MATCH(A177,#REF!,0))*1.5))</f>
        <v>-1</v>
      </c>
      <c r="H177" s="135"/>
      <c r="I177" s="135"/>
      <c r="J177" s="135"/>
      <c r="K177" s="136">
        <f>IF(ISERROR(INDEX([1]biowin!$J:$J,MATCH(#REF!,[1]biowin!$A:$A,0))),-1,INDEX([1]biowin!$J:$J,MATCH(#REF!,[1]biowin!$A:$A,0)))</f>
        <v>-1</v>
      </c>
    </row>
    <row r="178" spans="1:11">
      <c r="A178" s="142" t="s">
        <v>1515</v>
      </c>
      <c r="B178" s="145" t="s">
        <v>1516</v>
      </c>
      <c r="C178" s="144">
        <f>MAX(IF(ISERROR(INDEX([1]JDS4!$K$2:$K$1709,MATCH(A178,[1]JDS4!$D$2:$D$1709,0))),-1,INDEX([1]JDS4!$K$2:$K$1709,MATCH(A178,[1]JDS4!$D$2:$D$1709,0))),IF(ISERROR(INDEX([1]UFZ!$K$2:$K$1709,MATCH(A178,[1]UFZ!$H$2:$H$1709,0))),-1,INDEX([1]UFZ!$K$2:$K$1709,MATCH(A178,[1]UFZ!$H$2:$H$1709,0))),IF(ISERROR(INDEX([1]WATSON!$G$2:$G$1709,MATCH(A178,[1]WATSON!$B$2:$B$1709,0))),-1,INDEX([1]WATSON!$G$2:$G$1709,MATCH(A178,[1]WATSON!$B$2:$B$1709,0))*1000),IF(ISERROR(INDEX('[1]EF3.0emissions'!$F$2:$F$1709,MATCH(A178,'[1]EF3.0emissions'!$A$2:$A$1709,0))),-1,INDEX('[1]EF3.0emissions'!$F$2:$F$1709,MATCH(A178,'[1]EF3.0emissions'!$A$2:$A$1709))),IF(ISERROR(INDEX(#REF!,MATCH(A178,#REF!,0))),-1,INDEX(#REF!,MATCH(A178,#REF!,0))*1.5*1000),IF(ISERROR(INDEX(#REF!,MATCH(A178,#REF!,0))),-1,INDEX(#REF!,MATCH(A178,#REF!,0))*1.5))</f>
        <v>-1</v>
      </c>
      <c r="H178" s="135"/>
      <c r="I178" s="135"/>
      <c r="J178" s="135"/>
      <c r="K178" s="136">
        <f>IF(ISERROR(INDEX([1]biowin!$J:$J,MATCH(#REF!,[1]biowin!$A:$A,0))),-1,INDEX([1]biowin!$J:$J,MATCH(#REF!,[1]biowin!$A:$A,0)))</f>
        <v>-1</v>
      </c>
    </row>
    <row r="179" spans="1:11">
      <c r="A179" s="142" t="s">
        <v>1517</v>
      </c>
      <c r="B179" s="145" t="s">
        <v>1518</v>
      </c>
      <c r="C179" s="144">
        <f>MAX(IF(ISERROR(INDEX([1]JDS4!$K$2:$K$1709,MATCH(A179,[1]JDS4!$D$2:$D$1709,0))),-1,INDEX([1]JDS4!$K$2:$K$1709,MATCH(A179,[1]JDS4!$D$2:$D$1709,0))),IF(ISERROR(INDEX([1]UFZ!$K$2:$K$1709,MATCH(A179,[1]UFZ!$H$2:$H$1709,0))),-1,INDEX([1]UFZ!$K$2:$K$1709,MATCH(A179,[1]UFZ!$H$2:$H$1709,0))),IF(ISERROR(INDEX([1]WATSON!$G$2:$G$1709,MATCH(A179,[1]WATSON!$B$2:$B$1709,0))),-1,INDEX([1]WATSON!$G$2:$G$1709,MATCH(A179,[1]WATSON!$B$2:$B$1709,0))*1000),IF(ISERROR(INDEX('[1]EF3.0emissions'!$F$2:$F$1709,MATCH(A179,'[1]EF3.0emissions'!$A$2:$A$1709,0))),-1,INDEX('[1]EF3.0emissions'!$F$2:$F$1709,MATCH(A179,'[1]EF3.0emissions'!$A$2:$A$1709))),IF(ISERROR(INDEX(#REF!,MATCH(A179,#REF!,0))),-1,INDEX(#REF!,MATCH(A179,#REF!,0))*1.5*1000),IF(ISERROR(INDEX(#REF!,MATCH(A179,#REF!,0))),-1,INDEX(#REF!,MATCH(A179,#REF!,0))*1.5))</f>
        <v>-1</v>
      </c>
      <c r="H179" s="135"/>
      <c r="I179" s="135"/>
      <c r="J179" s="135"/>
      <c r="K179" s="136">
        <f>IF(ISERROR(INDEX([1]biowin!$J:$J,MATCH(#REF!,[1]biowin!$A:$A,0))),-1,INDEX([1]biowin!$J:$J,MATCH(#REF!,[1]biowin!$A:$A,0)))</f>
        <v>-1</v>
      </c>
    </row>
    <row r="180" spans="1:11">
      <c r="A180" s="142" t="s">
        <v>1519</v>
      </c>
      <c r="B180" s="145" t="s">
        <v>1520</v>
      </c>
      <c r="C180" s="144">
        <f>MAX(IF(ISERROR(INDEX([1]JDS4!$K$2:$K$1709,MATCH(A180,[1]JDS4!$D$2:$D$1709,0))),-1,INDEX([1]JDS4!$K$2:$K$1709,MATCH(A180,[1]JDS4!$D$2:$D$1709,0))),IF(ISERROR(INDEX([1]UFZ!$K$2:$K$1709,MATCH(A180,[1]UFZ!$H$2:$H$1709,0))),-1,INDEX([1]UFZ!$K$2:$K$1709,MATCH(A180,[1]UFZ!$H$2:$H$1709,0))),IF(ISERROR(INDEX([1]WATSON!$G$2:$G$1709,MATCH(A180,[1]WATSON!$B$2:$B$1709,0))),-1,INDEX([1]WATSON!$G$2:$G$1709,MATCH(A180,[1]WATSON!$B$2:$B$1709,0))*1000),IF(ISERROR(INDEX('[1]EF3.0emissions'!$F$2:$F$1709,MATCH(A180,'[1]EF3.0emissions'!$A$2:$A$1709,0))),-1,INDEX('[1]EF3.0emissions'!$F$2:$F$1709,MATCH(A180,'[1]EF3.0emissions'!$A$2:$A$1709))),IF(ISERROR(INDEX(#REF!,MATCH(A180,#REF!,0))),-1,INDEX(#REF!,MATCH(A180,#REF!,0))*1.5*1000),IF(ISERROR(INDEX(#REF!,MATCH(A180,#REF!,0))),-1,INDEX(#REF!,MATCH(A180,#REF!,0))*1.5))</f>
        <v>-1</v>
      </c>
      <c r="D180" s="135">
        <v>5.9106022658792244E-2</v>
      </c>
      <c r="E180" s="135">
        <v>1.5058700167312967E-2</v>
      </c>
      <c r="F180" s="135">
        <v>0.61764379858331897</v>
      </c>
      <c r="G180" s="135">
        <v>0.38235620141668181</v>
      </c>
      <c r="H180" s="135">
        <v>1.7300809901650591E-2</v>
      </c>
      <c r="I180" s="135">
        <v>0.58255408514747986</v>
      </c>
      <c r="J180" s="135">
        <v>0.41744591485252158</v>
      </c>
      <c r="K180" s="136">
        <f>IF(ISERROR(INDEX([1]biowin!$J:$J,MATCH(#REF!,[1]biowin!$A:$A,0))),-1,INDEX([1]biowin!$J:$J,MATCH(#REF!,[1]biowin!$A:$A,0)))</f>
        <v>-1</v>
      </c>
    </row>
    <row r="181" spans="1:11">
      <c r="A181" s="142" t="s">
        <v>1521</v>
      </c>
      <c r="B181" s="145" t="s">
        <v>1522</v>
      </c>
      <c r="C181" s="144">
        <f>MAX(IF(ISERROR(INDEX([1]JDS4!$K$2:$K$1709,MATCH(A181,[1]JDS4!$D$2:$D$1709,0))),-1,INDEX([1]JDS4!$K$2:$K$1709,MATCH(A181,[1]JDS4!$D$2:$D$1709,0))),IF(ISERROR(INDEX([1]UFZ!$K$2:$K$1709,MATCH(A181,[1]UFZ!$H$2:$H$1709,0))),-1,INDEX([1]UFZ!$K$2:$K$1709,MATCH(A181,[1]UFZ!$H$2:$H$1709,0))),IF(ISERROR(INDEX([1]WATSON!$G$2:$G$1709,MATCH(A181,[1]WATSON!$B$2:$B$1709,0))),-1,INDEX([1]WATSON!$G$2:$G$1709,MATCH(A181,[1]WATSON!$B$2:$B$1709,0))*1000),IF(ISERROR(INDEX('[1]EF3.0emissions'!$F$2:$F$1709,MATCH(A181,'[1]EF3.0emissions'!$A$2:$A$1709,0))),-1,INDEX('[1]EF3.0emissions'!$F$2:$F$1709,MATCH(A181,'[1]EF3.0emissions'!$A$2:$A$1709))),IF(ISERROR(INDEX(#REF!,MATCH(A181,#REF!,0))),-1,INDEX(#REF!,MATCH(A181,#REF!,0))*1.5*1000),IF(ISERROR(INDEX(#REF!,MATCH(A181,#REF!,0))),-1,INDEX(#REF!,MATCH(A181,#REF!,0))*1.5))</f>
        <v>0</v>
      </c>
      <c r="D181" s="135">
        <v>5.5899867564386464E-4</v>
      </c>
      <c r="E181" s="135">
        <v>2.9563954155009659E-4</v>
      </c>
      <c r="F181" s="135">
        <v>8.6207308731919233E-4</v>
      </c>
      <c r="G181" s="135">
        <v>0.99913792691268077</v>
      </c>
      <c r="H181" s="135">
        <v>3.1078014747346744E-4</v>
      </c>
      <c r="I181" s="135">
        <v>8.7421403069545161E-4</v>
      </c>
      <c r="J181" s="135">
        <v>0.99912578596930401</v>
      </c>
      <c r="K181" s="136">
        <f>IF(ISERROR(INDEX([1]biowin!$J:$J,MATCH(#REF!,[1]biowin!$A:$A,0))),-1,INDEX([1]biowin!$J:$J,MATCH(#REF!,[1]biowin!$A:$A,0)))</f>
        <v>-1</v>
      </c>
    </row>
    <row r="182" spans="1:11">
      <c r="A182" s="142" t="s">
        <v>1523</v>
      </c>
      <c r="B182" s="145" t="s">
        <v>1524</v>
      </c>
      <c r="C182" s="144">
        <f>MAX(IF(ISERROR(INDEX([1]JDS4!$K$2:$K$1709,MATCH(A182,[1]JDS4!$D$2:$D$1709,0))),-1,INDEX([1]JDS4!$K$2:$K$1709,MATCH(A182,[1]JDS4!$D$2:$D$1709,0))),IF(ISERROR(INDEX([1]UFZ!$K$2:$K$1709,MATCH(A182,[1]UFZ!$H$2:$H$1709,0))),-1,INDEX([1]UFZ!$K$2:$K$1709,MATCH(A182,[1]UFZ!$H$2:$H$1709,0))),IF(ISERROR(INDEX([1]WATSON!$G$2:$G$1709,MATCH(A182,[1]WATSON!$B$2:$B$1709,0))),-1,INDEX([1]WATSON!$G$2:$G$1709,MATCH(A182,[1]WATSON!$B$2:$B$1709,0))*1000),IF(ISERROR(INDEX('[1]EF3.0emissions'!$F$2:$F$1709,MATCH(A182,'[1]EF3.0emissions'!$A$2:$A$1709,0))),-1,INDEX('[1]EF3.0emissions'!$F$2:$F$1709,MATCH(A182,'[1]EF3.0emissions'!$A$2:$A$1709))),IF(ISERROR(INDEX(#REF!,MATCH(A182,#REF!,0))),-1,INDEX(#REF!,MATCH(A182,#REF!,0))*1.5*1000),IF(ISERROR(INDEX(#REF!,MATCH(A182,#REF!,0))),-1,INDEX(#REF!,MATCH(A182,#REF!,0))*1.5))</f>
        <v>0</v>
      </c>
      <c r="D182" s="135">
        <v>5.6357226533436814E-3</v>
      </c>
      <c r="E182" s="135">
        <v>6.0109290484545584E-4</v>
      </c>
      <c r="F182" s="135">
        <v>0.79108424960241508</v>
      </c>
      <c r="G182" s="135">
        <v>0.208915750397585</v>
      </c>
      <c r="H182" s="135">
        <v>1.3336106738684433E-3</v>
      </c>
      <c r="I182" s="135">
        <v>0.55909424206834257</v>
      </c>
      <c r="J182" s="135">
        <v>0.44090575793165704</v>
      </c>
      <c r="K182" s="136">
        <f>IF(ISERROR(INDEX([1]biowin!$J:$J,MATCH(#REF!,[1]biowin!$A:$A,0))),-1,INDEX([1]biowin!$J:$J,MATCH(#REF!,[1]biowin!$A:$A,0)))</f>
        <v>-1</v>
      </c>
    </row>
    <row r="183" spans="1:11">
      <c r="A183" s="142" t="s">
        <v>1525</v>
      </c>
      <c r="B183" s="145" t="s">
        <v>1526</v>
      </c>
      <c r="C183" s="144">
        <f>MAX(IF(ISERROR(INDEX([1]JDS4!$K$2:$K$1709,MATCH(A183,[1]JDS4!$D$2:$D$1709,0))),-1,INDEX([1]JDS4!$K$2:$K$1709,MATCH(A183,[1]JDS4!$D$2:$D$1709,0))),IF(ISERROR(INDEX([1]UFZ!$K$2:$K$1709,MATCH(A183,[1]UFZ!$H$2:$H$1709,0))),-1,INDEX([1]UFZ!$K$2:$K$1709,MATCH(A183,[1]UFZ!$H$2:$H$1709,0))),IF(ISERROR(INDEX([1]WATSON!$G$2:$G$1709,MATCH(A183,[1]WATSON!$B$2:$B$1709,0))),-1,INDEX([1]WATSON!$G$2:$G$1709,MATCH(A183,[1]WATSON!$B$2:$B$1709,0))*1000),IF(ISERROR(INDEX('[1]EF3.0emissions'!$F$2:$F$1709,MATCH(A183,'[1]EF3.0emissions'!$A$2:$A$1709,0))),-1,INDEX('[1]EF3.0emissions'!$F$2:$F$1709,MATCH(A183,'[1]EF3.0emissions'!$A$2:$A$1709))),IF(ISERROR(INDEX(#REF!,MATCH(A183,#REF!,0))),-1,INDEX(#REF!,MATCH(A183,#REF!,0))*1.5*1000),IF(ISERROR(INDEX(#REF!,MATCH(A183,#REF!,0))),-1,INDEX(#REF!,MATCH(A183,#REF!,0))*1.5))</f>
        <v>40</v>
      </c>
      <c r="D183" s="135">
        <v>5.1251427141811223E-3</v>
      </c>
      <c r="E183" s="135">
        <v>2.7022620709645289E-3</v>
      </c>
      <c r="F183" s="135">
        <v>1.2005800587232152E-2</v>
      </c>
      <c r="G183" s="135">
        <v>0.98799419941276689</v>
      </c>
      <c r="H183" s="135">
        <v>2.8450700939787791E-3</v>
      </c>
      <c r="I183" s="135">
        <v>1.0470735036791093E-2</v>
      </c>
      <c r="J183" s="135">
        <v>0.98952926496320948</v>
      </c>
      <c r="K183" s="136">
        <f>IF(ISERROR(INDEX([1]biowin!$J:$J,MATCH(#REF!,[1]biowin!$A:$A,0))),-1,INDEX([1]biowin!$J:$J,MATCH(#REF!,[1]biowin!$A:$A,0)))</f>
        <v>-1</v>
      </c>
    </row>
    <row r="184" spans="1:11">
      <c r="A184" s="142" t="s">
        <v>1527</v>
      </c>
      <c r="B184" s="145" t="s">
        <v>1528</v>
      </c>
      <c r="C184" s="144">
        <f>MAX(IF(ISERROR(INDEX([1]JDS4!$K$2:$K$1709,MATCH(A184,[1]JDS4!$D$2:$D$1709,0))),-1,INDEX([1]JDS4!$K$2:$K$1709,MATCH(A184,[1]JDS4!$D$2:$D$1709,0))),IF(ISERROR(INDEX([1]UFZ!$K$2:$K$1709,MATCH(A184,[1]UFZ!$H$2:$H$1709,0))),-1,INDEX([1]UFZ!$K$2:$K$1709,MATCH(A184,[1]UFZ!$H$2:$H$1709,0))),IF(ISERROR(INDEX([1]WATSON!$G$2:$G$1709,MATCH(A184,[1]WATSON!$B$2:$B$1709,0))),-1,INDEX([1]WATSON!$G$2:$G$1709,MATCH(A184,[1]WATSON!$B$2:$B$1709,0))*1000),IF(ISERROR(INDEX('[1]EF3.0emissions'!$F$2:$F$1709,MATCH(A184,'[1]EF3.0emissions'!$A$2:$A$1709,0))),-1,INDEX('[1]EF3.0emissions'!$F$2:$F$1709,MATCH(A184,'[1]EF3.0emissions'!$A$2:$A$1709))),IF(ISERROR(INDEX(#REF!,MATCH(A184,#REF!,0))),-1,INDEX(#REF!,MATCH(A184,#REF!,0))*1.5*1000),IF(ISERROR(INDEX(#REF!,MATCH(A184,#REF!,0))),-1,INDEX(#REF!,MATCH(A184,#REF!,0))*1.5))</f>
        <v>-1</v>
      </c>
      <c r="D184" s="135">
        <v>0.14206542282334766</v>
      </c>
      <c r="E184" s="135">
        <v>7.4154795725433043E-2</v>
      </c>
      <c r="F184" s="135">
        <v>0.22020127805047915</v>
      </c>
      <c r="G184" s="135">
        <v>0.77979872194949817</v>
      </c>
      <c r="H184" s="135">
        <v>7.7727238946451949E-2</v>
      </c>
      <c r="I184" s="135">
        <v>0.22216881672174515</v>
      </c>
      <c r="J184" s="135">
        <v>0.77783118327825373</v>
      </c>
      <c r="K184" s="136">
        <f>IF(ISERROR(INDEX([1]biowin!$J:$J,MATCH(#REF!,[1]biowin!$A:$A,0))),-1,INDEX([1]biowin!$J:$J,MATCH(#REF!,[1]biowin!$A:$A,0)))</f>
        <v>-1</v>
      </c>
    </row>
    <row r="185" spans="1:11">
      <c r="A185" s="142" t="s">
        <v>1529</v>
      </c>
      <c r="B185" s="145" t="s">
        <v>1530</v>
      </c>
      <c r="C185" s="144">
        <f>MAX(IF(ISERROR(INDEX([1]JDS4!$K$2:$K$1709,MATCH(A185,[1]JDS4!$D$2:$D$1709,0))),-1,INDEX([1]JDS4!$K$2:$K$1709,MATCH(A185,[1]JDS4!$D$2:$D$1709,0))),IF(ISERROR(INDEX([1]UFZ!$K$2:$K$1709,MATCH(A185,[1]UFZ!$H$2:$H$1709,0))),-1,INDEX([1]UFZ!$K$2:$K$1709,MATCH(A185,[1]UFZ!$H$2:$H$1709,0))),IF(ISERROR(INDEX([1]WATSON!$G$2:$G$1709,MATCH(A185,[1]WATSON!$B$2:$B$1709,0))),-1,INDEX([1]WATSON!$G$2:$G$1709,MATCH(A185,[1]WATSON!$B$2:$B$1709,0))*1000),IF(ISERROR(INDEX('[1]EF3.0emissions'!$F$2:$F$1709,MATCH(A185,'[1]EF3.0emissions'!$A$2:$A$1709,0))),-1,INDEX('[1]EF3.0emissions'!$F$2:$F$1709,MATCH(A185,'[1]EF3.0emissions'!$A$2:$A$1709))),IF(ISERROR(INDEX(#REF!,MATCH(A185,#REF!,0))),-1,INDEX(#REF!,MATCH(A185,#REF!,0))*1.5*1000),IF(ISERROR(INDEX(#REF!,MATCH(A185,#REF!,0))),-1,INDEX(#REF!,MATCH(A185,#REF!,0))*1.5))</f>
        <v>-1</v>
      </c>
      <c r="D185" s="135">
        <v>3.31051298043859E-3</v>
      </c>
      <c r="E185" s="135">
        <v>1.7493581867076616E-3</v>
      </c>
      <c r="F185" s="135">
        <v>6.0899064060086789E-3</v>
      </c>
      <c r="G185" s="135">
        <v>0.99391009359399229</v>
      </c>
      <c r="H185" s="135">
        <v>1.8395595900393919E-3</v>
      </c>
      <c r="I185" s="135">
        <v>5.764987049085948E-3</v>
      </c>
      <c r="J185" s="135">
        <v>0.99423501295091388</v>
      </c>
      <c r="K185" s="136">
        <f>IF(ISERROR(INDEX([1]biowin!$J:$J,MATCH(#REF!,[1]biowin!$A:$A,0))),-1,INDEX([1]biowin!$J:$J,MATCH(#REF!,[1]biowin!$A:$A,0)))</f>
        <v>-1</v>
      </c>
    </row>
    <row r="186" spans="1:11">
      <c r="A186" s="142" t="s">
        <v>1531</v>
      </c>
      <c r="B186" s="145" t="s">
        <v>1532</v>
      </c>
      <c r="C186" s="144">
        <f>MAX(IF(ISERROR(INDEX([1]JDS4!$K$2:$K$1709,MATCH(A186,[1]JDS4!$D$2:$D$1709,0))),-1,INDEX([1]JDS4!$K$2:$K$1709,MATCH(A186,[1]JDS4!$D$2:$D$1709,0))),IF(ISERROR(INDEX([1]UFZ!$K$2:$K$1709,MATCH(A186,[1]UFZ!$H$2:$H$1709,0))),-1,INDEX([1]UFZ!$K$2:$K$1709,MATCH(A186,[1]UFZ!$H$2:$H$1709,0))),IF(ISERROR(INDEX([1]WATSON!$G$2:$G$1709,MATCH(A186,[1]WATSON!$B$2:$B$1709,0))),-1,INDEX([1]WATSON!$G$2:$G$1709,MATCH(A186,[1]WATSON!$B$2:$B$1709,0))*1000),IF(ISERROR(INDEX('[1]EF3.0emissions'!$F$2:$F$1709,MATCH(A186,'[1]EF3.0emissions'!$A$2:$A$1709,0))),-1,INDEX('[1]EF3.0emissions'!$F$2:$F$1709,MATCH(A186,'[1]EF3.0emissions'!$A$2:$A$1709))),IF(ISERROR(INDEX(#REF!,MATCH(A186,#REF!,0))),-1,INDEX(#REF!,MATCH(A186,#REF!,0))*1.5*1000),IF(ISERROR(INDEX(#REF!,MATCH(A186,#REF!,0))),-1,INDEX(#REF!,MATCH(A186,#REF!,0))*1.5))</f>
        <v>21.15</v>
      </c>
      <c r="D186" s="135">
        <v>0.19194829476862507</v>
      </c>
      <c r="E186" s="135">
        <v>9.9929332487815381E-2</v>
      </c>
      <c r="F186" s="135">
        <v>0.29356213542925641</v>
      </c>
      <c r="G186" s="135">
        <v>0.70643786457074376</v>
      </c>
      <c r="H186" s="135">
        <v>0.10442524319398618</v>
      </c>
      <c r="I186" s="135">
        <v>0.29737552051771815</v>
      </c>
      <c r="J186" s="135">
        <v>0.70262447948228135</v>
      </c>
      <c r="K186" s="136">
        <f>IF(ISERROR(INDEX([1]biowin!$J:$J,MATCH(#REF!,[1]biowin!$A:$A,0))),-1,INDEX([1]biowin!$J:$J,MATCH(#REF!,[1]biowin!$A:$A,0)))</f>
        <v>-1</v>
      </c>
    </row>
    <row r="187" spans="1:11">
      <c r="A187" s="142" t="s">
        <v>1533</v>
      </c>
      <c r="B187" s="145" t="s">
        <v>1534</v>
      </c>
      <c r="C187" s="144">
        <f>MAX(IF(ISERROR(INDEX([1]JDS4!$K$2:$K$1709,MATCH(A187,[1]JDS4!$D$2:$D$1709,0))),-1,INDEX([1]JDS4!$K$2:$K$1709,MATCH(A187,[1]JDS4!$D$2:$D$1709,0))),IF(ISERROR(INDEX([1]UFZ!$K$2:$K$1709,MATCH(A187,[1]UFZ!$H$2:$H$1709,0))),-1,INDEX([1]UFZ!$K$2:$K$1709,MATCH(A187,[1]UFZ!$H$2:$H$1709,0))),IF(ISERROR(INDEX([1]WATSON!$G$2:$G$1709,MATCH(A187,[1]WATSON!$B$2:$B$1709,0))),-1,INDEX([1]WATSON!$G$2:$G$1709,MATCH(A187,[1]WATSON!$B$2:$B$1709,0))*1000),IF(ISERROR(INDEX('[1]EF3.0emissions'!$F$2:$F$1709,MATCH(A187,'[1]EF3.0emissions'!$A$2:$A$1709,0))),-1,INDEX('[1]EF3.0emissions'!$F$2:$F$1709,MATCH(A187,'[1]EF3.0emissions'!$A$2:$A$1709))),IF(ISERROR(INDEX(#REF!,MATCH(A187,#REF!,0))),-1,INDEX(#REF!,MATCH(A187,#REF!,0))*1.5*1000),IF(ISERROR(INDEX(#REF!,MATCH(A187,#REF!,0))),-1,INDEX(#REF!,MATCH(A187,#REF!,0))*1.5))</f>
        <v>-1</v>
      </c>
      <c r="D187" s="135">
        <v>0.3386417491204573</v>
      </c>
      <c r="E187" s="135">
        <v>0.17368529941072966</v>
      </c>
      <c r="F187" s="135">
        <v>0.51232800204764573</v>
      </c>
      <c r="G187" s="135">
        <v>0.48767199795234029</v>
      </c>
      <c r="H187" s="135">
        <v>0.18001785246375196</v>
      </c>
      <c r="I187" s="135">
        <v>0.51866016497093737</v>
      </c>
      <c r="J187" s="135">
        <v>0.4813398350290638</v>
      </c>
      <c r="K187" s="136">
        <f>IF(ISERROR(INDEX([1]biowin!$J:$J,MATCH(#REF!,[1]biowin!$A:$A,0))),-1,INDEX([1]biowin!$J:$J,MATCH(#REF!,[1]biowin!$A:$A,0)))</f>
        <v>-1</v>
      </c>
    </row>
    <row r="188" spans="1:11">
      <c r="A188" s="142" t="s">
        <v>1535</v>
      </c>
      <c r="B188" s="145" t="s">
        <v>1536</v>
      </c>
      <c r="C188" s="144">
        <f>MAX(IF(ISERROR(INDEX([1]JDS4!$K$2:$K$1709,MATCH(A188,[1]JDS4!$D$2:$D$1709,0))),-1,INDEX([1]JDS4!$K$2:$K$1709,MATCH(A188,[1]JDS4!$D$2:$D$1709,0))),IF(ISERROR(INDEX([1]UFZ!$K$2:$K$1709,MATCH(A188,[1]UFZ!$H$2:$H$1709,0))),-1,INDEX([1]UFZ!$K$2:$K$1709,MATCH(A188,[1]UFZ!$H$2:$H$1709,0))),IF(ISERROR(INDEX([1]WATSON!$G$2:$G$1709,MATCH(A188,[1]WATSON!$B$2:$B$1709,0))),-1,INDEX([1]WATSON!$G$2:$G$1709,MATCH(A188,[1]WATSON!$B$2:$B$1709,0))*1000),IF(ISERROR(INDEX('[1]EF3.0emissions'!$F$2:$F$1709,MATCH(A188,'[1]EF3.0emissions'!$A$2:$A$1709,0))),-1,INDEX('[1]EF3.0emissions'!$F$2:$F$1709,MATCH(A188,'[1]EF3.0emissions'!$A$2:$A$1709))),IF(ISERROR(INDEX(#REF!,MATCH(A188,#REF!,0))),-1,INDEX(#REF!,MATCH(A188,#REF!,0))*1.5*1000),IF(ISERROR(INDEX(#REF!,MATCH(A188,#REF!,0))),-1,INDEX(#REF!,MATCH(A188,#REF!,0))*1.5))</f>
        <v>0</v>
      </c>
      <c r="D188" s="135">
        <v>8.9402108940000072E-2</v>
      </c>
      <c r="E188" s="135">
        <v>4.7002022149317486E-2</v>
      </c>
      <c r="F188" s="135">
        <v>0.13640813793001064</v>
      </c>
      <c r="G188" s="135">
        <v>0.8635918620699844</v>
      </c>
      <c r="H188" s="135">
        <v>4.9268919308334158E-2</v>
      </c>
      <c r="I188" s="135">
        <v>0.13867341383767251</v>
      </c>
      <c r="J188" s="135">
        <v>0.86132658616233027</v>
      </c>
      <c r="K188" s="136">
        <f>IF(ISERROR(INDEX([1]biowin!$J:$J,MATCH(#REF!,[1]biowin!$A:$A,0))),-1,INDEX([1]biowin!$J:$J,MATCH(#REF!,[1]biowin!$A:$A,0)))</f>
        <v>-1</v>
      </c>
    </row>
    <row r="189" spans="1:11">
      <c r="A189" s="142" t="s">
        <v>1537</v>
      </c>
      <c r="B189" s="145" t="s">
        <v>1538</v>
      </c>
      <c r="C189" s="144">
        <f>MAX(IF(ISERROR(INDEX([1]JDS4!$K$2:$K$1709,MATCH(A189,[1]JDS4!$D$2:$D$1709,0))),-1,INDEX([1]JDS4!$K$2:$K$1709,MATCH(A189,[1]JDS4!$D$2:$D$1709,0))),IF(ISERROR(INDEX([1]UFZ!$K$2:$K$1709,MATCH(A189,[1]UFZ!$H$2:$H$1709,0))),-1,INDEX([1]UFZ!$K$2:$K$1709,MATCH(A189,[1]UFZ!$H$2:$H$1709,0))),IF(ISERROR(INDEX([1]WATSON!$G$2:$G$1709,MATCH(A189,[1]WATSON!$B$2:$B$1709,0))),-1,INDEX([1]WATSON!$G$2:$G$1709,MATCH(A189,[1]WATSON!$B$2:$B$1709,0))*1000),IF(ISERROR(INDEX('[1]EF3.0emissions'!$F$2:$F$1709,MATCH(A189,'[1]EF3.0emissions'!$A$2:$A$1709,0))),-1,INDEX('[1]EF3.0emissions'!$F$2:$F$1709,MATCH(A189,'[1]EF3.0emissions'!$A$2:$A$1709))),IF(ISERROR(INDEX(#REF!,MATCH(A189,#REF!,0))),-1,INDEX(#REF!,MATCH(A189,#REF!,0))*1.5*1000),IF(ISERROR(INDEX(#REF!,MATCH(A189,#REF!,0))),-1,INDEX(#REF!,MATCH(A189,#REF!,0))*1.5))</f>
        <v>-1</v>
      </c>
      <c r="D189" s="135">
        <v>8.5017425998664218E-3</v>
      </c>
      <c r="E189" s="135">
        <v>4.4941310504481103E-3</v>
      </c>
      <c r="F189" s="135">
        <v>1.3007002105559776E-2</v>
      </c>
      <c r="G189" s="135">
        <v>0.98699299789444095</v>
      </c>
      <c r="H189" s="135">
        <v>4.7231819160431007E-3</v>
      </c>
      <c r="I189" s="135">
        <v>1.3231562042527595E-2</v>
      </c>
      <c r="J189" s="135">
        <v>0.98676843795747282</v>
      </c>
      <c r="K189" s="136">
        <f>IF(ISERROR(INDEX([1]biowin!$J:$J,MATCH(#REF!,[1]biowin!$A:$A,0))),-1,INDEX([1]biowin!$J:$J,MATCH(#REF!,[1]biowin!$A:$A,0)))</f>
        <v>-1</v>
      </c>
    </row>
    <row r="190" spans="1:11">
      <c r="A190" s="142" t="s">
        <v>1539</v>
      </c>
      <c r="B190" s="145" t="s">
        <v>1540</v>
      </c>
      <c r="C190" s="144">
        <f>MAX(IF(ISERROR(INDEX([1]JDS4!$K$2:$K$1709,MATCH(A190,[1]JDS4!$D$2:$D$1709,0))),-1,INDEX([1]JDS4!$K$2:$K$1709,MATCH(A190,[1]JDS4!$D$2:$D$1709,0))),IF(ISERROR(INDEX([1]UFZ!$K$2:$K$1709,MATCH(A190,[1]UFZ!$H$2:$H$1709,0))),-1,INDEX([1]UFZ!$K$2:$K$1709,MATCH(A190,[1]UFZ!$H$2:$H$1709,0))),IF(ISERROR(INDEX([1]WATSON!$G$2:$G$1709,MATCH(A190,[1]WATSON!$B$2:$B$1709,0))),-1,INDEX([1]WATSON!$G$2:$G$1709,MATCH(A190,[1]WATSON!$B$2:$B$1709,0))*1000),IF(ISERROR(INDEX('[1]EF3.0emissions'!$F$2:$F$1709,MATCH(A190,'[1]EF3.0emissions'!$A$2:$A$1709,0))),-1,INDEX('[1]EF3.0emissions'!$F$2:$F$1709,MATCH(A190,'[1]EF3.0emissions'!$A$2:$A$1709))),IF(ISERROR(INDEX(#REF!,MATCH(A190,#REF!,0))),-1,INDEX(#REF!,MATCH(A190,#REF!,0))*1.5*1000),IF(ISERROR(INDEX(#REF!,MATCH(A190,#REF!,0))),-1,INDEX(#REF!,MATCH(A190,#REF!,0))*1.5))</f>
        <v>-1</v>
      </c>
      <c r="D190" s="135">
        <v>0.10581318727636639</v>
      </c>
      <c r="E190" s="135">
        <v>5.5561430491272407E-2</v>
      </c>
      <c r="F190" s="135">
        <v>0.16139114750040018</v>
      </c>
      <c r="G190" s="135">
        <v>0.83860885249958184</v>
      </c>
      <c r="H190" s="135">
        <v>5.8207841509015451E-2</v>
      </c>
      <c r="I190" s="135">
        <v>0.16403086647106457</v>
      </c>
      <c r="J190" s="135">
        <v>0.83596913352893887</v>
      </c>
      <c r="K190" s="136">
        <f>IF(ISERROR(INDEX([1]biowin!$J:$J,MATCH(#REF!,[1]biowin!$A:$A,0))),-1,INDEX([1]biowin!$J:$J,MATCH(#REF!,[1]biowin!$A:$A,0)))</f>
        <v>-1</v>
      </c>
    </row>
    <row r="191" spans="1:11">
      <c r="A191" s="142" t="s">
        <v>1541</v>
      </c>
      <c r="B191" s="145" t="s">
        <v>1542</v>
      </c>
      <c r="C191" s="144">
        <f>MAX(IF(ISERROR(INDEX([1]JDS4!$K$2:$K$1709,MATCH(A191,[1]JDS4!$D$2:$D$1709,0))),-1,INDEX([1]JDS4!$K$2:$K$1709,MATCH(A191,[1]JDS4!$D$2:$D$1709,0))),IF(ISERROR(INDEX([1]UFZ!$K$2:$K$1709,MATCH(A191,[1]UFZ!$H$2:$H$1709,0))),-1,INDEX([1]UFZ!$K$2:$K$1709,MATCH(A191,[1]UFZ!$H$2:$H$1709,0))),IF(ISERROR(INDEX([1]WATSON!$G$2:$G$1709,MATCH(A191,[1]WATSON!$B$2:$B$1709,0))),-1,INDEX([1]WATSON!$G$2:$G$1709,MATCH(A191,[1]WATSON!$B$2:$B$1709,0))*1000),IF(ISERROR(INDEX('[1]EF3.0emissions'!$F$2:$F$1709,MATCH(A191,'[1]EF3.0emissions'!$A$2:$A$1709,0))),-1,INDEX('[1]EF3.0emissions'!$F$2:$F$1709,MATCH(A191,'[1]EF3.0emissions'!$A$2:$A$1709))),IF(ISERROR(INDEX(#REF!,MATCH(A191,#REF!,0))),-1,INDEX(#REF!,MATCH(A191,#REF!,0))*1.5*1000),IF(ISERROR(INDEX(#REF!,MATCH(A191,#REF!,0))),-1,INDEX(#REF!,MATCH(A191,#REF!,0))*1.5))</f>
        <v>-1</v>
      </c>
      <c r="D191" s="135">
        <v>3.3905387837157634E-4</v>
      </c>
      <c r="E191" s="135">
        <v>1.7832893484793857E-4</v>
      </c>
      <c r="F191" s="135">
        <v>8.8385784113574756E-3</v>
      </c>
      <c r="G191" s="135">
        <v>0.9911614215886424</v>
      </c>
      <c r="H191" s="135">
        <v>1.8809105577984395E-4</v>
      </c>
      <c r="I191" s="135">
        <v>5.5235267829718158E-3</v>
      </c>
      <c r="J191" s="135">
        <v>0.99447647321702892</v>
      </c>
      <c r="K191" s="136">
        <f>IF(ISERROR(INDEX([1]biowin!$J:$J,MATCH(#REF!,[1]biowin!$A:$A,0))),-1,INDEX([1]biowin!$J:$J,MATCH(#REF!,[1]biowin!$A:$A,0)))</f>
        <v>-1</v>
      </c>
    </row>
    <row r="192" spans="1:11">
      <c r="A192" s="142" t="s">
        <v>1543</v>
      </c>
      <c r="B192" s="145" t="s">
        <v>1544</v>
      </c>
      <c r="C192" s="144">
        <f>MAX(IF(ISERROR(INDEX([1]JDS4!$K$2:$K$1709,MATCH(A192,[1]JDS4!$D$2:$D$1709,0))),-1,INDEX([1]JDS4!$K$2:$K$1709,MATCH(A192,[1]JDS4!$D$2:$D$1709,0))),IF(ISERROR(INDEX([1]UFZ!$K$2:$K$1709,MATCH(A192,[1]UFZ!$H$2:$H$1709,0))),-1,INDEX([1]UFZ!$K$2:$K$1709,MATCH(A192,[1]UFZ!$H$2:$H$1709,0))),IF(ISERROR(INDEX([1]WATSON!$G$2:$G$1709,MATCH(A192,[1]WATSON!$B$2:$B$1709,0))),-1,INDEX([1]WATSON!$G$2:$G$1709,MATCH(A192,[1]WATSON!$B$2:$B$1709,0))*1000),IF(ISERROR(INDEX('[1]EF3.0emissions'!$F$2:$F$1709,MATCH(A192,'[1]EF3.0emissions'!$A$2:$A$1709,0))),-1,INDEX('[1]EF3.0emissions'!$F$2:$F$1709,MATCH(A192,'[1]EF3.0emissions'!$A$2:$A$1709))),IF(ISERROR(INDEX(#REF!,MATCH(A192,#REF!,0))),-1,INDEX(#REF!,MATCH(A192,#REF!,0))*1.5*1000),IF(ISERROR(INDEX(#REF!,MATCH(A192,#REF!,0))),-1,INDEX(#REF!,MATCH(A192,#REF!,0))*1.5))</f>
        <v>-1</v>
      </c>
      <c r="D192" s="135">
        <v>0.11723552821871483</v>
      </c>
      <c r="E192" s="135">
        <v>6.0206160530268796E-2</v>
      </c>
      <c r="F192" s="135">
        <v>0.20506951426351538</v>
      </c>
      <c r="G192" s="135">
        <v>0.79493048573647951</v>
      </c>
      <c r="H192" s="135">
        <v>6.3837764514946271E-2</v>
      </c>
      <c r="I192" s="135">
        <v>0.19794735596438651</v>
      </c>
      <c r="J192" s="135">
        <v>0.80205264403561571</v>
      </c>
      <c r="K192" s="136">
        <f>IF(ISERROR(INDEX([1]biowin!$J:$J,MATCH(#REF!,[1]biowin!$A:$A,0))),-1,INDEX([1]biowin!$J:$J,MATCH(#REF!,[1]biowin!$A:$A,0)))</f>
        <v>-1</v>
      </c>
    </row>
    <row r="193" spans="1:11">
      <c r="A193" s="142" t="s">
        <v>1545</v>
      </c>
      <c r="B193" s="145" t="s">
        <v>1546</v>
      </c>
      <c r="C193" s="144">
        <f>MAX(IF(ISERROR(INDEX([1]JDS4!$K$2:$K$1709,MATCH(A193,[1]JDS4!$D$2:$D$1709,0))),-1,INDEX([1]JDS4!$K$2:$K$1709,MATCH(A193,[1]JDS4!$D$2:$D$1709,0))),IF(ISERROR(INDEX([1]UFZ!$K$2:$K$1709,MATCH(A193,[1]UFZ!$H$2:$H$1709,0))),-1,INDEX([1]UFZ!$K$2:$K$1709,MATCH(A193,[1]UFZ!$H$2:$H$1709,0))),IF(ISERROR(INDEX([1]WATSON!$G$2:$G$1709,MATCH(A193,[1]WATSON!$B$2:$B$1709,0))),-1,INDEX([1]WATSON!$G$2:$G$1709,MATCH(A193,[1]WATSON!$B$2:$B$1709,0))*1000),IF(ISERROR(INDEX('[1]EF3.0emissions'!$F$2:$F$1709,MATCH(A193,'[1]EF3.0emissions'!$A$2:$A$1709,0))),-1,INDEX('[1]EF3.0emissions'!$F$2:$F$1709,MATCH(A193,'[1]EF3.0emissions'!$A$2:$A$1709))),IF(ISERROR(INDEX(#REF!,MATCH(A193,#REF!,0))),-1,INDEX(#REF!,MATCH(A193,#REF!,0))*1.5*1000),IF(ISERROR(INDEX(#REF!,MATCH(A193,#REF!,0))),-1,INDEX(#REF!,MATCH(A193,#REF!,0))*1.5))</f>
        <v>-1</v>
      </c>
      <c r="D193" s="135">
        <v>1.7900982682828796E-4</v>
      </c>
      <c r="E193" s="135">
        <v>6.6500954150820962E-6</v>
      </c>
      <c r="F193" s="135">
        <v>0.92025120015615203</v>
      </c>
      <c r="G193" s="135">
        <v>7.9748799843848001E-2</v>
      </c>
      <c r="H193" s="135">
        <v>1.8087138080713995E-5</v>
      </c>
      <c r="I193" s="135">
        <v>0.7936935996937301</v>
      </c>
      <c r="J193" s="135">
        <v>0.20630640030627004</v>
      </c>
      <c r="K193" s="136">
        <f>IF(ISERROR(INDEX([1]biowin!$J:$J,MATCH(#REF!,[1]biowin!$A:$A,0))),-1,INDEX([1]biowin!$J:$J,MATCH(#REF!,[1]biowin!$A:$A,0)))</f>
        <v>-1</v>
      </c>
    </row>
    <row r="194" spans="1:11">
      <c r="A194" s="142" t="s">
        <v>1547</v>
      </c>
      <c r="B194" s="145" t="s">
        <v>1548</v>
      </c>
      <c r="C194" s="144">
        <f>MAX(IF(ISERROR(INDEX([1]JDS4!$K$2:$K$1709,MATCH(A194,[1]JDS4!$D$2:$D$1709,0))),-1,INDEX([1]JDS4!$K$2:$K$1709,MATCH(A194,[1]JDS4!$D$2:$D$1709,0))),IF(ISERROR(INDEX([1]UFZ!$K$2:$K$1709,MATCH(A194,[1]UFZ!$H$2:$H$1709,0))),-1,INDEX([1]UFZ!$K$2:$K$1709,MATCH(A194,[1]UFZ!$H$2:$H$1709,0))),IF(ISERROR(INDEX([1]WATSON!$G$2:$G$1709,MATCH(A194,[1]WATSON!$B$2:$B$1709,0))),-1,INDEX([1]WATSON!$G$2:$G$1709,MATCH(A194,[1]WATSON!$B$2:$B$1709,0))*1000),IF(ISERROR(INDEX('[1]EF3.0emissions'!$F$2:$F$1709,MATCH(A194,'[1]EF3.0emissions'!$A$2:$A$1709,0))),-1,INDEX('[1]EF3.0emissions'!$F$2:$F$1709,MATCH(A194,'[1]EF3.0emissions'!$A$2:$A$1709))),IF(ISERROR(INDEX(#REF!,MATCH(A194,#REF!,0))),-1,INDEX(#REF!,MATCH(A194,#REF!,0))*1.5*1000),IF(ISERROR(INDEX(#REF!,MATCH(A194,#REF!,0))),-1,INDEX(#REF!,MATCH(A194,#REF!,0))*1.5))</f>
        <v>-1</v>
      </c>
      <c r="D194" s="135">
        <v>4.6103004505295099E-3</v>
      </c>
      <c r="E194" s="135">
        <v>1.6075475794689157E-4</v>
      </c>
      <c r="F194" s="135">
        <v>0.92501692022219884</v>
      </c>
      <c r="G194" s="135">
        <v>7.4983079777801401E-2</v>
      </c>
      <c r="H194" s="135">
        <v>4.4046911360660283E-4</v>
      </c>
      <c r="I194" s="135">
        <v>0.80458479000691319</v>
      </c>
      <c r="J194" s="135">
        <v>0.19541520999308654</v>
      </c>
      <c r="K194" s="136">
        <f>IF(ISERROR(INDEX([1]biowin!$J:$J,MATCH(#REF!,[1]biowin!$A:$A,0))),-1,INDEX([1]biowin!$J:$J,MATCH(#REF!,[1]biowin!$A:$A,0)))</f>
        <v>-1</v>
      </c>
    </row>
    <row r="195" spans="1:11">
      <c r="A195" s="142" t="s">
        <v>1549</v>
      </c>
      <c r="B195" s="145" t="s">
        <v>1550</v>
      </c>
      <c r="C195" s="144">
        <f>MAX(IF(ISERROR(INDEX([1]JDS4!$K$2:$K$1709,MATCH(A195,[1]JDS4!$D$2:$D$1709,0))),-1,INDEX([1]JDS4!$K$2:$K$1709,MATCH(A195,[1]JDS4!$D$2:$D$1709,0))),IF(ISERROR(INDEX([1]UFZ!$K$2:$K$1709,MATCH(A195,[1]UFZ!$H$2:$H$1709,0))),-1,INDEX([1]UFZ!$K$2:$K$1709,MATCH(A195,[1]UFZ!$H$2:$H$1709,0))),IF(ISERROR(INDEX([1]WATSON!$G$2:$G$1709,MATCH(A195,[1]WATSON!$B$2:$B$1709,0))),-1,INDEX([1]WATSON!$G$2:$G$1709,MATCH(A195,[1]WATSON!$B$2:$B$1709,0))*1000),IF(ISERROR(INDEX('[1]EF3.0emissions'!$F$2:$F$1709,MATCH(A195,'[1]EF3.0emissions'!$A$2:$A$1709,0))),-1,INDEX('[1]EF3.0emissions'!$F$2:$F$1709,MATCH(A195,'[1]EF3.0emissions'!$A$2:$A$1709))),IF(ISERROR(INDEX(#REF!,MATCH(A195,#REF!,0))),-1,INDEX(#REF!,MATCH(A195,#REF!,0))*1.5*1000),IF(ISERROR(INDEX(#REF!,MATCH(A195,#REF!,0))),-1,INDEX(#REF!,MATCH(A195,#REF!,0))*1.5))</f>
        <v>-1</v>
      </c>
      <c r="D195" s="135">
        <v>7.3448320153038042E-3</v>
      </c>
      <c r="E195" s="135">
        <v>3.8812961044705674E-3</v>
      </c>
      <c r="F195" s="135">
        <v>1.183856471684188E-2</v>
      </c>
      <c r="G195" s="135">
        <v>0.98816143528315947</v>
      </c>
      <c r="H195" s="135">
        <v>4.0802506791952605E-3</v>
      </c>
      <c r="I195" s="135">
        <v>1.179054911976635E-2</v>
      </c>
      <c r="J195" s="135">
        <v>0.98820945088023304</v>
      </c>
      <c r="K195" s="136">
        <f>IF(ISERROR(INDEX([1]biowin!$J:$J,MATCH(#REF!,[1]biowin!$A:$A,0))),-1,INDEX([1]biowin!$J:$J,MATCH(#REF!,[1]biowin!$A:$A,0)))</f>
        <v>-1</v>
      </c>
    </row>
    <row r="196" spans="1:11">
      <c r="A196" s="142" t="s">
        <v>1551</v>
      </c>
      <c r="B196" s="145" t="s">
        <v>1552</v>
      </c>
      <c r="C196" s="144">
        <f>MAX(IF(ISERROR(INDEX([1]JDS4!$K$2:$K$1709,MATCH(A196,[1]JDS4!$D$2:$D$1709,0))),-1,INDEX([1]JDS4!$K$2:$K$1709,MATCH(A196,[1]JDS4!$D$2:$D$1709,0))),IF(ISERROR(INDEX([1]UFZ!$K$2:$K$1709,MATCH(A196,[1]UFZ!$H$2:$H$1709,0))),-1,INDEX([1]UFZ!$K$2:$K$1709,MATCH(A196,[1]UFZ!$H$2:$H$1709,0))),IF(ISERROR(INDEX([1]WATSON!$G$2:$G$1709,MATCH(A196,[1]WATSON!$B$2:$B$1709,0))),-1,INDEX([1]WATSON!$G$2:$G$1709,MATCH(A196,[1]WATSON!$B$2:$B$1709,0))*1000),IF(ISERROR(INDEX('[1]EF3.0emissions'!$F$2:$F$1709,MATCH(A196,'[1]EF3.0emissions'!$A$2:$A$1709,0))),-1,INDEX('[1]EF3.0emissions'!$F$2:$F$1709,MATCH(A196,'[1]EF3.0emissions'!$A$2:$A$1709))),IF(ISERROR(INDEX(#REF!,MATCH(A196,#REF!,0))),-1,INDEX(#REF!,MATCH(A196,#REF!,0))*1.5*1000),IF(ISERROR(INDEX(#REF!,MATCH(A196,#REF!,0))),-1,INDEX(#REF!,MATCH(A196,#REF!,0))*1.5))</f>
        <v>0</v>
      </c>
      <c r="D196" s="135">
        <v>0.20308754306146556</v>
      </c>
      <c r="E196" s="135">
        <v>0.10574894049512988</v>
      </c>
      <c r="F196" s="135">
        <v>0.30902934964117512</v>
      </c>
      <c r="G196" s="135">
        <v>0.69097065035882144</v>
      </c>
      <c r="H196" s="135">
        <v>0.11037167346724325</v>
      </c>
      <c r="I196" s="135">
        <v>0.31357372350391732</v>
      </c>
      <c r="J196" s="135">
        <v>0.68642627649608334</v>
      </c>
      <c r="K196" s="136">
        <f>IF(ISERROR(INDEX([1]biowin!$J:$J,MATCH(#REF!,[1]biowin!$A:$A,0))),-1,INDEX([1]biowin!$J:$J,MATCH(#REF!,[1]biowin!$A:$A,0)))</f>
        <v>-1</v>
      </c>
    </row>
    <row r="197" spans="1:11">
      <c r="A197" s="142" t="s">
        <v>1553</v>
      </c>
      <c r="B197" s="145" t="s">
        <v>1554</v>
      </c>
      <c r="C197" s="144">
        <f>MAX(IF(ISERROR(INDEX([1]JDS4!$K$2:$K$1709,MATCH(A197,[1]JDS4!$D$2:$D$1709,0))),-1,INDEX([1]JDS4!$K$2:$K$1709,MATCH(A197,[1]JDS4!$D$2:$D$1709,0))),IF(ISERROR(INDEX([1]UFZ!$K$2:$K$1709,MATCH(A197,[1]UFZ!$H$2:$H$1709,0))),-1,INDEX([1]UFZ!$K$2:$K$1709,MATCH(A197,[1]UFZ!$H$2:$H$1709,0))),IF(ISERROR(INDEX([1]WATSON!$G$2:$G$1709,MATCH(A197,[1]WATSON!$B$2:$B$1709,0))),-1,INDEX([1]WATSON!$G$2:$G$1709,MATCH(A197,[1]WATSON!$B$2:$B$1709,0))*1000),IF(ISERROR(INDEX('[1]EF3.0emissions'!$F$2:$F$1709,MATCH(A197,'[1]EF3.0emissions'!$A$2:$A$1709,0))),-1,INDEX('[1]EF3.0emissions'!$F$2:$F$1709,MATCH(A197,'[1]EF3.0emissions'!$A$2:$A$1709))),IF(ISERROR(INDEX(#REF!,MATCH(A197,#REF!,0))),-1,INDEX(#REF!,MATCH(A197,#REF!,0))*1.5*1000),IF(ISERROR(INDEX(#REF!,MATCH(A197,#REF!,0))),-1,INDEX(#REF!,MATCH(A197,#REF!,0))*1.5))</f>
        <v>-1</v>
      </c>
      <c r="D197" s="135">
        <v>5.5561337316899131E-3</v>
      </c>
      <c r="E197" s="135">
        <v>2.9371604897296803E-3</v>
      </c>
      <c r="F197" s="135">
        <v>8.7194916744775357E-3</v>
      </c>
      <c r="G197" s="135">
        <v>0.99128050832552372</v>
      </c>
      <c r="H197" s="135">
        <v>3.0873983761658748E-3</v>
      </c>
      <c r="I197" s="135">
        <v>8.7784775811988094E-3</v>
      </c>
      <c r="J197" s="135">
        <v>0.99122152241880201</v>
      </c>
      <c r="K197" s="136">
        <f>IF(ISERROR(INDEX([1]biowin!$J:$J,MATCH(#REF!,[1]biowin!$A:$A,0))),-1,INDEX([1]biowin!$J:$J,MATCH(#REF!,[1]biowin!$A:$A,0)))</f>
        <v>-1</v>
      </c>
    </row>
    <row r="198" spans="1:11">
      <c r="A198" s="142" t="s">
        <v>1555</v>
      </c>
      <c r="B198" s="145" t="s">
        <v>1556</v>
      </c>
      <c r="C198" s="144">
        <f>MAX(IF(ISERROR(INDEX([1]JDS4!$K$2:$K$1709,MATCH(A198,[1]JDS4!$D$2:$D$1709,0))),-1,INDEX([1]JDS4!$K$2:$K$1709,MATCH(A198,[1]JDS4!$D$2:$D$1709,0))),IF(ISERROR(INDEX([1]UFZ!$K$2:$K$1709,MATCH(A198,[1]UFZ!$H$2:$H$1709,0))),-1,INDEX([1]UFZ!$K$2:$K$1709,MATCH(A198,[1]UFZ!$H$2:$H$1709,0))),IF(ISERROR(INDEX([1]WATSON!$G$2:$G$1709,MATCH(A198,[1]WATSON!$B$2:$B$1709,0))),-1,INDEX([1]WATSON!$G$2:$G$1709,MATCH(A198,[1]WATSON!$B$2:$B$1709,0))*1000),IF(ISERROR(INDEX('[1]EF3.0emissions'!$F$2:$F$1709,MATCH(A198,'[1]EF3.0emissions'!$A$2:$A$1709,0))),-1,INDEX('[1]EF3.0emissions'!$F$2:$F$1709,MATCH(A198,'[1]EF3.0emissions'!$A$2:$A$1709))),IF(ISERROR(INDEX(#REF!,MATCH(A198,#REF!,0))),-1,INDEX(#REF!,MATCH(A198,#REF!,0))*1.5*1000),IF(ISERROR(INDEX(#REF!,MATCH(A198,#REF!,0))),-1,INDEX(#REF!,MATCH(A198,#REF!,0))*1.5))</f>
        <v>0.4</v>
      </c>
      <c r="D198" s="135">
        <v>0.64669506782292896</v>
      </c>
      <c r="E198" s="135">
        <v>0.22357099413400758</v>
      </c>
      <c r="F198" s="135">
        <v>0.96914515484740438</v>
      </c>
      <c r="G198" s="135">
        <v>3.0854845152594883E-2</v>
      </c>
      <c r="H198" s="135">
        <v>0.23580213715623272</v>
      </c>
      <c r="I198" s="135">
        <v>0.96959624240620168</v>
      </c>
      <c r="J198" s="135">
        <v>3.0403757593798795E-2</v>
      </c>
      <c r="K198" s="136">
        <f>IF(ISERROR(INDEX([1]biowin!$J:$J,MATCH(#REF!,[1]biowin!$A:$A,0))),-1,INDEX([1]biowin!$J:$J,MATCH(#REF!,[1]biowin!$A:$A,0)))</f>
        <v>-1</v>
      </c>
    </row>
    <row r="199" spans="1:11">
      <c r="A199" s="142" t="s">
        <v>1557</v>
      </c>
      <c r="B199" s="145" t="s">
        <v>1558</v>
      </c>
      <c r="C199" s="144">
        <f>MAX(IF(ISERROR(INDEX([1]JDS4!$K$2:$K$1709,MATCH(A199,[1]JDS4!$D$2:$D$1709,0))),-1,INDEX([1]JDS4!$K$2:$K$1709,MATCH(A199,[1]JDS4!$D$2:$D$1709,0))),IF(ISERROR(INDEX([1]UFZ!$K$2:$K$1709,MATCH(A199,[1]UFZ!$H$2:$H$1709,0))),-1,INDEX([1]UFZ!$K$2:$K$1709,MATCH(A199,[1]UFZ!$H$2:$H$1709,0))),IF(ISERROR(INDEX([1]WATSON!$G$2:$G$1709,MATCH(A199,[1]WATSON!$B$2:$B$1709,0))),-1,INDEX([1]WATSON!$G$2:$G$1709,MATCH(A199,[1]WATSON!$B$2:$B$1709,0))*1000),IF(ISERROR(INDEX('[1]EF3.0emissions'!$F$2:$F$1709,MATCH(A199,'[1]EF3.0emissions'!$A$2:$A$1709,0))),-1,INDEX('[1]EF3.0emissions'!$F$2:$F$1709,MATCH(A199,'[1]EF3.0emissions'!$A$2:$A$1709))),IF(ISERROR(INDEX(#REF!,MATCH(A199,#REF!,0))),-1,INDEX(#REF!,MATCH(A199,#REF!,0))*1.5*1000),IF(ISERROR(INDEX(#REF!,MATCH(A199,#REF!,0))),-1,INDEX(#REF!,MATCH(A199,#REF!,0))*1.5))</f>
        <v>-1</v>
      </c>
      <c r="D199" s="135">
        <v>7.1454889286283636E-3</v>
      </c>
      <c r="E199" s="135">
        <v>7.487807249386382E-4</v>
      </c>
      <c r="F199" s="135">
        <v>0.79500512450169358</v>
      </c>
      <c r="G199" s="135">
        <v>0.20499487549830642</v>
      </c>
      <c r="H199" s="135">
        <v>1.6694288971397578E-3</v>
      </c>
      <c r="I199" s="135">
        <v>0.56524557741419923</v>
      </c>
      <c r="J199" s="135">
        <v>0.43475442258580077</v>
      </c>
      <c r="K199" s="136">
        <f>IF(ISERROR(INDEX([1]biowin!$J:$J,MATCH(#REF!,[1]biowin!$A:$A,0))),-1,INDEX([1]biowin!$J:$J,MATCH(#REF!,[1]biowin!$A:$A,0)))</f>
        <v>-1</v>
      </c>
    </row>
    <row r="200" spans="1:11">
      <c r="A200" s="142" t="s">
        <v>1559</v>
      </c>
      <c r="B200" s="145" t="s">
        <v>1560</v>
      </c>
      <c r="C200" s="144">
        <f>MAX(IF(ISERROR(INDEX([1]JDS4!$K$2:$K$1709,MATCH(A200,[1]JDS4!$D$2:$D$1709,0))),-1,INDEX([1]JDS4!$K$2:$K$1709,MATCH(A200,[1]JDS4!$D$2:$D$1709,0))),IF(ISERROR(INDEX([1]UFZ!$K$2:$K$1709,MATCH(A200,[1]UFZ!$H$2:$H$1709,0))),-1,INDEX([1]UFZ!$K$2:$K$1709,MATCH(A200,[1]UFZ!$H$2:$H$1709,0))),IF(ISERROR(INDEX([1]WATSON!$G$2:$G$1709,MATCH(A200,[1]WATSON!$B$2:$B$1709,0))),-1,INDEX([1]WATSON!$G$2:$G$1709,MATCH(A200,[1]WATSON!$B$2:$B$1709,0))*1000),IF(ISERROR(INDEX('[1]EF3.0emissions'!$F$2:$F$1709,MATCH(A200,'[1]EF3.0emissions'!$A$2:$A$1709,0))),-1,INDEX('[1]EF3.0emissions'!$F$2:$F$1709,MATCH(A200,'[1]EF3.0emissions'!$A$2:$A$1709))),IF(ISERROR(INDEX(#REF!,MATCH(A200,#REF!,0))),-1,INDEX(#REF!,MATCH(A200,#REF!,0))*1.5*1000),IF(ISERROR(INDEX(#REF!,MATCH(A200,#REF!,0))),-1,INDEX(#REF!,MATCH(A200,#REF!,0))*1.5))</f>
        <v>0</v>
      </c>
      <c r="D200" s="135">
        <v>7.0334574534863508E-3</v>
      </c>
      <c r="E200" s="135">
        <v>3.7150755510464706E-3</v>
      </c>
      <c r="F200" s="135">
        <v>1.2067049230004826E-2</v>
      </c>
      <c r="G200" s="135">
        <v>0.98793295076999665</v>
      </c>
      <c r="H200" s="135">
        <v>3.9066655300305344E-3</v>
      </c>
      <c r="I200" s="135">
        <v>1.1727377331375494E-2</v>
      </c>
      <c r="J200" s="135">
        <v>0.98827262266862415</v>
      </c>
      <c r="K200" s="136">
        <f>IF(ISERROR(INDEX([1]biowin!$J:$J,MATCH(#REF!,[1]biowin!$A:$A,0))),-1,INDEX([1]biowin!$J:$J,MATCH(#REF!,[1]biowin!$A:$A,0)))</f>
        <v>-1</v>
      </c>
    </row>
    <row r="201" spans="1:11">
      <c r="A201" s="142" t="s">
        <v>1561</v>
      </c>
      <c r="B201" s="145" t="s">
        <v>1562</v>
      </c>
      <c r="C201" s="144">
        <f>MAX(IF(ISERROR(INDEX([1]JDS4!$K$2:$K$1709,MATCH(A201,[1]JDS4!$D$2:$D$1709,0))),-1,INDEX([1]JDS4!$K$2:$K$1709,MATCH(A201,[1]JDS4!$D$2:$D$1709,0))),IF(ISERROR(INDEX([1]UFZ!$K$2:$K$1709,MATCH(A201,[1]UFZ!$H$2:$H$1709,0))),-1,INDEX([1]UFZ!$K$2:$K$1709,MATCH(A201,[1]UFZ!$H$2:$H$1709,0))),IF(ISERROR(INDEX([1]WATSON!$G$2:$G$1709,MATCH(A201,[1]WATSON!$B$2:$B$1709,0))),-1,INDEX([1]WATSON!$G$2:$G$1709,MATCH(A201,[1]WATSON!$B$2:$B$1709,0))*1000),IF(ISERROR(INDEX('[1]EF3.0emissions'!$F$2:$F$1709,MATCH(A201,'[1]EF3.0emissions'!$A$2:$A$1709,0))),-1,INDEX('[1]EF3.0emissions'!$F$2:$F$1709,MATCH(A201,'[1]EF3.0emissions'!$A$2:$A$1709))),IF(ISERROR(INDEX(#REF!,MATCH(A201,#REF!,0))),-1,INDEX(#REF!,MATCH(A201,#REF!,0))*1.5*1000),IF(ISERROR(INDEX(#REF!,MATCH(A201,#REF!,0))),-1,INDEX(#REF!,MATCH(A201,#REF!,0))*1.5))</f>
        <v>4.7062500000000007</v>
      </c>
      <c r="D201" s="135">
        <v>0.22558234946700848</v>
      </c>
      <c r="E201" s="135">
        <v>0.11722440526453561</v>
      </c>
      <c r="F201" s="135">
        <v>0.34281034762532736</v>
      </c>
      <c r="G201" s="135">
        <v>0.65718965237467131</v>
      </c>
      <c r="H201" s="135">
        <v>0.12221454411191569</v>
      </c>
      <c r="I201" s="135">
        <v>0.34779902485316549</v>
      </c>
      <c r="J201" s="135">
        <v>0.65220097514683717</v>
      </c>
      <c r="K201" s="136">
        <f>IF(ISERROR(INDEX([1]biowin!$J:$J,MATCH(#REF!,[1]biowin!$A:$A,0))),-1,INDEX([1]biowin!$J:$J,MATCH(#REF!,[1]biowin!$A:$A,0)))</f>
        <v>-1</v>
      </c>
    </row>
    <row r="202" spans="1:11">
      <c r="A202" s="142" t="s">
        <v>1563</v>
      </c>
      <c r="B202" s="145" t="s">
        <v>1564</v>
      </c>
      <c r="C202" s="144">
        <f>MAX(IF(ISERROR(INDEX([1]JDS4!$K$2:$K$1709,MATCH(A202,[1]JDS4!$D$2:$D$1709,0))),-1,INDEX([1]JDS4!$K$2:$K$1709,MATCH(A202,[1]JDS4!$D$2:$D$1709,0))),IF(ISERROR(INDEX([1]UFZ!$K$2:$K$1709,MATCH(A202,[1]UFZ!$H$2:$H$1709,0))),-1,INDEX([1]UFZ!$K$2:$K$1709,MATCH(A202,[1]UFZ!$H$2:$H$1709,0))),IF(ISERROR(INDEX([1]WATSON!$G$2:$G$1709,MATCH(A202,[1]WATSON!$B$2:$B$1709,0))),-1,INDEX([1]WATSON!$G$2:$G$1709,MATCH(A202,[1]WATSON!$B$2:$B$1709,0))*1000),IF(ISERROR(INDEX('[1]EF3.0emissions'!$F$2:$F$1709,MATCH(A202,'[1]EF3.0emissions'!$A$2:$A$1709,0))),-1,INDEX('[1]EF3.0emissions'!$F$2:$F$1709,MATCH(A202,'[1]EF3.0emissions'!$A$2:$A$1709))),IF(ISERROR(INDEX(#REF!,MATCH(A202,#REF!,0))),-1,INDEX(#REF!,MATCH(A202,#REF!,0))*1.5*1000),IF(ISERROR(INDEX(#REF!,MATCH(A202,#REF!,0))),-1,INDEX(#REF!,MATCH(A202,#REF!,0))*1.5))</f>
        <v>4.2062499999999998</v>
      </c>
      <c r="D202" s="135">
        <v>1.3762894312419397E-2</v>
      </c>
      <c r="E202" s="135">
        <v>7.2698435370689716E-3</v>
      </c>
      <c r="F202" s="135">
        <v>2.1660255346983227E-2</v>
      </c>
      <c r="G202" s="135">
        <v>0.9783397446530161</v>
      </c>
      <c r="H202" s="135">
        <v>7.641081639368448E-3</v>
      </c>
      <c r="I202" s="135">
        <v>2.1778398167659151E-2</v>
      </c>
      <c r="J202" s="135">
        <v>0.97822160183233953</v>
      </c>
      <c r="K202" s="136">
        <f>IF(ISERROR(INDEX([1]biowin!$J:$J,MATCH(#REF!,[1]biowin!$A:$A,0))),-1,INDEX([1]biowin!$J:$J,MATCH(#REF!,[1]biowin!$A:$A,0)))</f>
        <v>-1</v>
      </c>
    </row>
    <row r="203" spans="1:11">
      <c r="A203" s="142" t="s">
        <v>1565</v>
      </c>
      <c r="B203" s="145" t="s">
        <v>1566</v>
      </c>
      <c r="C203" s="144">
        <f>MAX(IF(ISERROR(INDEX([1]JDS4!$K$2:$K$1709,MATCH(A203,[1]JDS4!$D$2:$D$1709,0))),-1,INDEX([1]JDS4!$K$2:$K$1709,MATCH(A203,[1]JDS4!$D$2:$D$1709,0))),IF(ISERROR(INDEX([1]UFZ!$K$2:$K$1709,MATCH(A203,[1]UFZ!$H$2:$H$1709,0))),-1,INDEX([1]UFZ!$K$2:$K$1709,MATCH(A203,[1]UFZ!$H$2:$H$1709,0))),IF(ISERROR(INDEX([1]WATSON!$G$2:$G$1709,MATCH(A203,[1]WATSON!$B$2:$B$1709,0))),-1,INDEX([1]WATSON!$G$2:$G$1709,MATCH(A203,[1]WATSON!$B$2:$B$1709,0))*1000),IF(ISERROR(INDEX('[1]EF3.0emissions'!$F$2:$F$1709,MATCH(A203,'[1]EF3.0emissions'!$A$2:$A$1709,0))),-1,INDEX('[1]EF3.0emissions'!$F$2:$F$1709,MATCH(A203,'[1]EF3.0emissions'!$A$2:$A$1709))),IF(ISERROR(INDEX(#REF!,MATCH(A203,#REF!,0))),-1,INDEX(#REF!,MATCH(A203,#REF!,0))*1.5*1000),IF(ISERROR(INDEX(#REF!,MATCH(A203,#REF!,0))),-1,INDEX(#REF!,MATCH(A203,#REF!,0))*1.5))</f>
        <v>-1</v>
      </c>
      <c r="H203" s="135"/>
      <c r="I203" s="135"/>
      <c r="J203" s="135"/>
      <c r="K203" s="136">
        <f>IF(ISERROR(INDEX([1]biowin!$J:$J,MATCH(#REF!,[1]biowin!$A:$A,0))),-1,INDEX([1]biowin!$J:$J,MATCH(#REF!,[1]biowin!$A:$A,0)))</f>
        <v>-1</v>
      </c>
    </row>
    <row r="204" spans="1:11">
      <c r="A204" s="142" t="s">
        <v>1567</v>
      </c>
      <c r="B204" s="145" t="s">
        <v>1568</v>
      </c>
      <c r="C204" s="144">
        <f>MAX(IF(ISERROR(INDEX([1]JDS4!$K$2:$K$1709,MATCH(A204,[1]JDS4!$D$2:$D$1709,0))),-1,INDEX([1]JDS4!$K$2:$K$1709,MATCH(A204,[1]JDS4!$D$2:$D$1709,0))),IF(ISERROR(INDEX([1]UFZ!$K$2:$K$1709,MATCH(A204,[1]UFZ!$H$2:$H$1709,0))),-1,INDEX([1]UFZ!$K$2:$K$1709,MATCH(A204,[1]UFZ!$H$2:$H$1709,0))),IF(ISERROR(INDEX([1]WATSON!$G$2:$G$1709,MATCH(A204,[1]WATSON!$B$2:$B$1709,0))),-1,INDEX([1]WATSON!$G$2:$G$1709,MATCH(A204,[1]WATSON!$B$2:$B$1709,0))*1000),IF(ISERROR(INDEX('[1]EF3.0emissions'!$F$2:$F$1709,MATCH(A204,'[1]EF3.0emissions'!$A$2:$A$1709,0))),-1,INDEX('[1]EF3.0emissions'!$F$2:$F$1709,MATCH(A204,'[1]EF3.0emissions'!$A$2:$A$1709))),IF(ISERROR(INDEX(#REF!,MATCH(A204,#REF!,0))),-1,INDEX(#REF!,MATCH(A204,#REF!,0))*1.5*1000),IF(ISERROR(INDEX(#REF!,MATCH(A204,#REF!,0))),-1,INDEX(#REF!,MATCH(A204,#REF!,0))*1.5))</f>
        <v>48.63437500000002</v>
      </c>
      <c r="D204" s="135">
        <v>4.5390417224054805E-2</v>
      </c>
      <c r="E204" s="135">
        <v>2.3925351814951156E-2</v>
      </c>
      <c r="F204" s="135">
        <v>7.0024285920851595E-2</v>
      </c>
      <c r="G204" s="135">
        <v>0.92997571407914525</v>
      </c>
      <c r="H204" s="135">
        <v>2.5123497793689605E-2</v>
      </c>
      <c r="I204" s="135">
        <v>7.0936419668733722E-2</v>
      </c>
      <c r="J204" s="135">
        <v>0.92906358033126746</v>
      </c>
      <c r="K204" s="136">
        <f>IF(ISERROR(INDEX([1]biowin!$J:$J,MATCH(#REF!,[1]biowin!$A:$A,0))),-1,INDEX([1]biowin!$J:$J,MATCH(#REF!,[1]biowin!$A:$A,0)))</f>
        <v>-1</v>
      </c>
    </row>
    <row r="205" spans="1:11">
      <c r="A205" s="142" t="s">
        <v>1569</v>
      </c>
      <c r="B205" s="145" t="s">
        <v>1570</v>
      </c>
      <c r="C205" s="144">
        <f>MAX(IF(ISERROR(INDEX([1]JDS4!$K$2:$K$1709,MATCH(A205,[1]JDS4!$D$2:$D$1709,0))),-1,INDEX([1]JDS4!$K$2:$K$1709,MATCH(A205,[1]JDS4!$D$2:$D$1709,0))),IF(ISERROR(INDEX([1]UFZ!$K$2:$K$1709,MATCH(A205,[1]UFZ!$H$2:$H$1709,0))),-1,INDEX([1]UFZ!$K$2:$K$1709,MATCH(A205,[1]UFZ!$H$2:$H$1709,0))),IF(ISERROR(INDEX([1]WATSON!$G$2:$G$1709,MATCH(A205,[1]WATSON!$B$2:$B$1709,0))),-1,INDEX([1]WATSON!$G$2:$G$1709,MATCH(A205,[1]WATSON!$B$2:$B$1709,0))*1000),IF(ISERROR(INDEX('[1]EF3.0emissions'!$F$2:$F$1709,MATCH(A205,'[1]EF3.0emissions'!$A$2:$A$1709,0))),-1,INDEX('[1]EF3.0emissions'!$F$2:$F$1709,MATCH(A205,'[1]EF3.0emissions'!$A$2:$A$1709))),IF(ISERROR(INDEX(#REF!,MATCH(A205,#REF!,0))),-1,INDEX(#REF!,MATCH(A205,#REF!,0))*1.5*1000),IF(ISERROR(INDEX(#REF!,MATCH(A205,#REF!,0))),-1,INDEX(#REF!,MATCH(A205,#REF!,0))*1.5))</f>
        <v>-1</v>
      </c>
      <c r="D205" s="135">
        <v>5.5364629486358952E-2</v>
      </c>
      <c r="E205" s="135">
        <v>2.9177454056506017E-2</v>
      </c>
      <c r="F205" s="135">
        <v>8.4542397688966861E-2</v>
      </c>
      <c r="G205" s="135">
        <v>0.91545760231103979</v>
      </c>
      <c r="H205" s="135">
        <v>3.0619601035221551E-2</v>
      </c>
      <c r="I205" s="135">
        <v>8.5984417703382832E-2</v>
      </c>
      <c r="J205" s="135">
        <v>0.91401558229662072</v>
      </c>
      <c r="K205" s="136">
        <f>IF(ISERROR(INDEX([1]biowin!$J:$J,MATCH(#REF!,[1]biowin!$A:$A,0))),-1,INDEX([1]biowin!$J:$J,MATCH(#REF!,[1]biowin!$A:$A,0)))</f>
        <v>-1</v>
      </c>
    </row>
    <row r="206" spans="1:11">
      <c r="A206" s="142" t="s">
        <v>1571</v>
      </c>
      <c r="B206" s="145" t="s">
        <v>1572</v>
      </c>
      <c r="C206" s="144">
        <f>MAX(IF(ISERROR(INDEX([1]JDS4!$K$2:$K$1709,MATCH(A206,[1]JDS4!$D$2:$D$1709,0))),-1,INDEX([1]JDS4!$K$2:$K$1709,MATCH(A206,[1]JDS4!$D$2:$D$1709,0))),IF(ISERROR(INDEX([1]UFZ!$K$2:$K$1709,MATCH(A206,[1]UFZ!$H$2:$H$1709,0))),-1,INDEX([1]UFZ!$K$2:$K$1709,MATCH(A206,[1]UFZ!$H$2:$H$1709,0))),IF(ISERROR(INDEX([1]WATSON!$G$2:$G$1709,MATCH(A206,[1]WATSON!$B$2:$B$1709,0))),-1,INDEX([1]WATSON!$G$2:$G$1709,MATCH(A206,[1]WATSON!$B$2:$B$1709,0))*1000),IF(ISERROR(INDEX('[1]EF3.0emissions'!$F$2:$F$1709,MATCH(A206,'[1]EF3.0emissions'!$A$2:$A$1709,0))),-1,INDEX('[1]EF3.0emissions'!$F$2:$F$1709,MATCH(A206,'[1]EF3.0emissions'!$A$2:$A$1709))),IF(ISERROR(INDEX(#REF!,MATCH(A206,#REF!,0))),-1,INDEX(#REF!,MATCH(A206,#REF!,0))*1.5*1000),IF(ISERROR(INDEX(#REF!,MATCH(A206,#REF!,0))),-1,INDEX(#REF!,MATCH(A206,#REF!,0))*1.5))</f>
        <v>-1</v>
      </c>
      <c r="D206" s="135">
        <v>3.5141809232758246E-2</v>
      </c>
      <c r="E206" s="135">
        <v>1.8502910161648203E-2</v>
      </c>
      <c r="F206" s="135">
        <v>5.6946065544935448E-2</v>
      </c>
      <c r="G206" s="135">
        <v>0.9430539344550638</v>
      </c>
      <c r="H206" s="135">
        <v>1.945680563962306E-2</v>
      </c>
      <c r="I206" s="135">
        <v>5.657187616542364E-2</v>
      </c>
      <c r="J206" s="135">
        <v>0.94342812383457719</v>
      </c>
      <c r="K206" s="136">
        <f>IF(ISERROR(INDEX([1]biowin!$J:$J,MATCH(#REF!,[1]biowin!$A:$A,0))),-1,INDEX([1]biowin!$J:$J,MATCH(#REF!,[1]biowin!$A:$A,0)))</f>
        <v>-1</v>
      </c>
    </row>
    <row r="207" spans="1:11">
      <c r="A207" s="142" t="s">
        <v>1573</v>
      </c>
      <c r="B207" s="145" t="s">
        <v>1574</v>
      </c>
      <c r="C207" s="144">
        <f>MAX(IF(ISERROR(INDEX([1]JDS4!$K$2:$K$1709,MATCH(A207,[1]JDS4!$D$2:$D$1709,0))),-1,INDEX([1]JDS4!$K$2:$K$1709,MATCH(A207,[1]JDS4!$D$2:$D$1709,0))),IF(ISERROR(INDEX([1]UFZ!$K$2:$K$1709,MATCH(A207,[1]UFZ!$H$2:$H$1709,0))),-1,INDEX([1]UFZ!$K$2:$K$1709,MATCH(A207,[1]UFZ!$H$2:$H$1709,0))),IF(ISERROR(INDEX([1]WATSON!$G$2:$G$1709,MATCH(A207,[1]WATSON!$B$2:$B$1709,0))),-1,INDEX([1]WATSON!$G$2:$G$1709,MATCH(A207,[1]WATSON!$B$2:$B$1709,0))*1000),IF(ISERROR(INDEX('[1]EF3.0emissions'!$F$2:$F$1709,MATCH(A207,'[1]EF3.0emissions'!$A$2:$A$1709,0))),-1,INDEX('[1]EF3.0emissions'!$F$2:$F$1709,MATCH(A207,'[1]EF3.0emissions'!$A$2:$A$1709))),IF(ISERROR(INDEX(#REF!,MATCH(A207,#REF!,0))),-1,INDEX(#REF!,MATCH(A207,#REF!,0))*1.5*1000),IF(ISERROR(INDEX(#REF!,MATCH(A207,#REF!,0))),-1,INDEX(#REF!,MATCH(A207,#REF!,0))*1.5))</f>
        <v>-1</v>
      </c>
      <c r="D207" s="135">
        <v>3.1798008294839494E-3</v>
      </c>
      <c r="E207" s="135">
        <v>1.6746497916309588E-3</v>
      </c>
      <c r="F207" s="135">
        <v>1.0932725156031182E-2</v>
      </c>
      <c r="G207" s="135">
        <v>0.9890672748439685</v>
      </c>
      <c r="H207" s="135">
        <v>1.7645982755787573E-3</v>
      </c>
      <c r="I207" s="135">
        <v>8.587447816506482E-3</v>
      </c>
      <c r="J207" s="135">
        <v>0.99141255218349367</v>
      </c>
      <c r="K207" s="136">
        <f>IF(ISERROR(INDEX([1]biowin!$J:$J,MATCH(#REF!,[1]biowin!$A:$A,0))),-1,INDEX([1]biowin!$J:$J,MATCH(#REF!,[1]biowin!$A:$A,0)))</f>
        <v>-1</v>
      </c>
    </row>
    <row r="208" spans="1:11">
      <c r="A208" s="142" t="s">
        <v>1575</v>
      </c>
      <c r="B208" s="145" t="s">
        <v>1576</v>
      </c>
      <c r="C208" s="144">
        <f>MAX(IF(ISERROR(INDEX([1]JDS4!$K$2:$K$1709,MATCH(A208,[1]JDS4!$D$2:$D$1709,0))),-1,INDEX([1]JDS4!$K$2:$K$1709,MATCH(A208,[1]JDS4!$D$2:$D$1709,0))),IF(ISERROR(INDEX([1]UFZ!$K$2:$K$1709,MATCH(A208,[1]UFZ!$H$2:$H$1709,0))),-1,INDEX([1]UFZ!$K$2:$K$1709,MATCH(A208,[1]UFZ!$H$2:$H$1709,0))),IF(ISERROR(INDEX([1]WATSON!$G$2:$G$1709,MATCH(A208,[1]WATSON!$B$2:$B$1709,0))),-1,INDEX([1]WATSON!$G$2:$G$1709,MATCH(A208,[1]WATSON!$B$2:$B$1709,0))*1000),IF(ISERROR(INDEX('[1]EF3.0emissions'!$F$2:$F$1709,MATCH(A208,'[1]EF3.0emissions'!$A$2:$A$1709,0))),-1,INDEX('[1]EF3.0emissions'!$F$2:$F$1709,MATCH(A208,'[1]EF3.0emissions'!$A$2:$A$1709))),IF(ISERROR(INDEX(#REF!,MATCH(A208,#REF!,0))),-1,INDEX(#REF!,MATCH(A208,#REF!,0))*1.5*1000),IF(ISERROR(INDEX(#REF!,MATCH(A208,#REF!,0))),-1,INDEX(#REF!,MATCH(A208,#REF!,0))*1.5))</f>
        <v>-1</v>
      </c>
      <c r="H208" s="135"/>
      <c r="I208" s="135"/>
      <c r="J208" s="135"/>
      <c r="K208" s="136">
        <f>IF(ISERROR(INDEX([1]biowin!$J:$J,MATCH(#REF!,[1]biowin!$A:$A,0))),-1,INDEX([1]biowin!$J:$J,MATCH(#REF!,[1]biowin!$A:$A,0)))</f>
        <v>-1</v>
      </c>
    </row>
    <row r="209" spans="1:11">
      <c r="A209" s="142" t="s">
        <v>1577</v>
      </c>
      <c r="B209" s="145" t="s">
        <v>1578</v>
      </c>
      <c r="C209" s="144">
        <f>MAX(IF(ISERROR(INDEX([1]JDS4!$K$2:$K$1709,MATCH(A209,[1]JDS4!$D$2:$D$1709,0))),-1,INDEX([1]JDS4!$K$2:$K$1709,MATCH(A209,[1]JDS4!$D$2:$D$1709,0))),IF(ISERROR(INDEX([1]UFZ!$K$2:$K$1709,MATCH(A209,[1]UFZ!$H$2:$H$1709,0))),-1,INDEX([1]UFZ!$K$2:$K$1709,MATCH(A209,[1]UFZ!$H$2:$H$1709,0))),IF(ISERROR(INDEX([1]WATSON!$G$2:$G$1709,MATCH(A209,[1]WATSON!$B$2:$B$1709,0))),-1,INDEX([1]WATSON!$G$2:$G$1709,MATCH(A209,[1]WATSON!$B$2:$B$1709,0))*1000),IF(ISERROR(INDEX('[1]EF3.0emissions'!$F$2:$F$1709,MATCH(A209,'[1]EF3.0emissions'!$A$2:$A$1709,0))),-1,INDEX('[1]EF3.0emissions'!$F$2:$F$1709,MATCH(A209,'[1]EF3.0emissions'!$A$2:$A$1709))),IF(ISERROR(INDEX(#REF!,MATCH(A209,#REF!,0))),-1,INDEX(#REF!,MATCH(A209,#REF!,0))*1.5*1000),IF(ISERROR(INDEX(#REF!,MATCH(A209,#REF!,0))),-1,INDEX(#REF!,MATCH(A209,#REF!,0))*1.5))</f>
        <v>-1</v>
      </c>
      <c r="H209" s="135"/>
      <c r="I209" s="135"/>
      <c r="J209" s="135"/>
      <c r="K209" s="136">
        <f>IF(ISERROR(INDEX([1]biowin!$J:$J,MATCH(#REF!,[1]biowin!$A:$A,0))),-1,INDEX([1]biowin!$J:$J,MATCH(#REF!,[1]biowin!$A:$A,0)))</f>
        <v>-1</v>
      </c>
    </row>
    <row r="210" spans="1:11">
      <c r="A210" s="142" t="s">
        <v>1579</v>
      </c>
      <c r="B210" s="145" t="s">
        <v>1580</v>
      </c>
      <c r="C210" s="144">
        <f>MAX(IF(ISERROR(INDEX([1]JDS4!$K$2:$K$1709,MATCH(A210,[1]JDS4!$D$2:$D$1709,0))),-1,INDEX([1]JDS4!$K$2:$K$1709,MATCH(A210,[1]JDS4!$D$2:$D$1709,0))),IF(ISERROR(INDEX([1]UFZ!$K$2:$K$1709,MATCH(A210,[1]UFZ!$H$2:$H$1709,0))),-1,INDEX([1]UFZ!$K$2:$K$1709,MATCH(A210,[1]UFZ!$H$2:$H$1709,0))),IF(ISERROR(INDEX([1]WATSON!$G$2:$G$1709,MATCH(A210,[1]WATSON!$B$2:$B$1709,0))),-1,INDEX([1]WATSON!$G$2:$G$1709,MATCH(A210,[1]WATSON!$B$2:$B$1709,0))*1000),IF(ISERROR(INDEX('[1]EF3.0emissions'!$F$2:$F$1709,MATCH(A210,'[1]EF3.0emissions'!$A$2:$A$1709,0))),-1,INDEX('[1]EF3.0emissions'!$F$2:$F$1709,MATCH(A210,'[1]EF3.0emissions'!$A$2:$A$1709))),IF(ISERROR(INDEX(#REF!,MATCH(A210,#REF!,0))),-1,INDEX(#REF!,MATCH(A210,#REF!,0))*1.5*1000),IF(ISERROR(INDEX(#REF!,MATCH(A210,#REF!,0))),-1,INDEX(#REF!,MATCH(A210,#REF!,0))*1.5))</f>
        <v>-1</v>
      </c>
      <c r="H210" s="135"/>
      <c r="I210" s="135"/>
      <c r="J210" s="135"/>
      <c r="K210" s="136">
        <f>IF(ISERROR(INDEX([1]biowin!$J:$J,MATCH(#REF!,[1]biowin!$A:$A,0))),-1,INDEX([1]biowin!$J:$J,MATCH(#REF!,[1]biowin!$A:$A,0)))</f>
        <v>-1</v>
      </c>
    </row>
    <row r="211" spans="1:11">
      <c r="A211" s="142" t="s">
        <v>1581</v>
      </c>
      <c r="B211" s="145" t="s">
        <v>1582</v>
      </c>
      <c r="C211" s="144">
        <f>MAX(IF(ISERROR(INDEX([1]JDS4!$K$2:$K$1709,MATCH(A211,[1]JDS4!$D$2:$D$1709,0))),-1,INDEX([1]JDS4!$K$2:$K$1709,MATCH(A211,[1]JDS4!$D$2:$D$1709,0))),IF(ISERROR(INDEX([1]UFZ!$K$2:$K$1709,MATCH(A211,[1]UFZ!$H$2:$H$1709,0))),-1,INDEX([1]UFZ!$K$2:$K$1709,MATCH(A211,[1]UFZ!$H$2:$H$1709,0))),IF(ISERROR(INDEX([1]WATSON!$G$2:$G$1709,MATCH(A211,[1]WATSON!$B$2:$B$1709,0))),-1,INDEX([1]WATSON!$G$2:$G$1709,MATCH(A211,[1]WATSON!$B$2:$B$1709,0))*1000),IF(ISERROR(INDEX('[1]EF3.0emissions'!$F$2:$F$1709,MATCH(A211,'[1]EF3.0emissions'!$A$2:$A$1709,0))),-1,INDEX('[1]EF3.0emissions'!$F$2:$F$1709,MATCH(A211,'[1]EF3.0emissions'!$A$2:$A$1709))),IF(ISERROR(INDEX(#REF!,MATCH(A211,#REF!,0))),-1,INDEX(#REF!,MATCH(A211,#REF!,0))*1.5*1000),IF(ISERROR(INDEX(#REF!,MATCH(A211,#REF!,0))),-1,INDEX(#REF!,MATCH(A211,#REF!,0))*1.5))</f>
        <v>1173.1818181818182</v>
      </c>
      <c r="D211" s="135">
        <v>4.4912354899832654E-2</v>
      </c>
      <c r="E211" s="135">
        <v>2.3467243197115392E-2</v>
      </c>
      <c r="F211" s="135">
        <v>8.1594675939916705E-2</v>
      </c>
      <c r="G211" s="135">
        <v>0.91840532406008057</v>
      </c>
      <c r="H211" s="135">
        <v>2.4772653189273151E-2</v>
      </c>
      <c r="I211" s="135">
        <v>7.7648441130563975E-2</v>
      </c>
      <c r="J211" s="135">
        <v>0.92235155886943543</v>
      </c>
      <c r="K211" s="136">
        <f>IF(ISERROR(INDEX([1]biowin!$J:$J,MATCH(#REF!,[1]biowin!$A:$A,0))),-1,INDEX([1]biowin!$J:$J,MATCH(#REF!,[1]biowin!$A:$A,0)))</f>
        <v>-1</v>
      </c>
    </row>
    <row r="212" spans="1:11">
      <c r="A212" s="142" t="s">
        <v>1583</v>
      </c>
      <c r="B212" s="145" t="s">
        <v>1584</v>
      </c>
      <c r="C212" s="144">
        <f>MAX(IF(ISERROR(INDEX([1]JDS4!$K$2:$K$1709,MATCH(A212,[1]JDS4!$D$2:$D$1709,0))),-1,INDEX([1]JDS4!$K$2:$K$1709,MATCH(A212,[1]JDS4!$D$2:$D$1709,0))),IF(ISERROR(INDEX([1]UFZ!$K$2:$K$1709,MATCH(A212,[1]UFZ!$H$2:$H$1709,0))),-1,INDEX([1]UFZ!$K$2:$K$1709,MATCH(A212,[1]UFZ!$H$2:$H$1709,0))),IF(ISERROR(INDEX([1]WATSON!$G$2:$G$1709,MATCH(A212,[1]WATSON!$B$2:$B$1709,0))),-1,INDEX([1]WATSON!$G$2:$G$1709,MATCH(A212,[1]WATSON!$B$2:$B$1709,0))*1000),IF(ISERROR(INDEX('[1]EF3.0emissions'!$F$2:$F$1709,MATCH(A212,'[1]EF3.0emissions'!$A$2:$A$1709,0))),-1,INDEX('[1]EF3.0emissions'!$F$2:$F$1709,MATCH(A212,'[1]EF3.0emissions'!$A$2:$A$1709))),IF(ISERROR(INDEX(#REF!,MATCH(A212,#REF!,0))),-1,INDEX(#REF!,MATCH(A212,#REF!,0))*1.5*1000),IF(ISERROR(INDEX(#REF!,MATCH(A212,#REF!,0))),-1,INDEX(#REF!,MATCH(A212,#REF!,0))*1.5))</f>
        <v>-1</v>
      </c>
      <c r="D212" s="135">
        <v>0.11161349882143556</v>
      </c>
      <c r="E212" s="135">
        <v>5.8581581716154262E-2</v>
      </c>
      <c r="F212" s="135">
        <v>0.17020240761252101</v>
      </c>
      <c r="G212" s="135">
        <v>0.82979759238747863</v>
      </c>
      <c r="H212" s="135">
        <v>6.1358792378015843E-2</v>
      </c>
      <c r="I212" s="135">
        <v>0.1729766512582146</v>
      </c>
      <c r="J212" s="135">
        <v>0.82702334874178784</v>
      </c>
      <c r="K212" s="136">
        <f>IF(ISERROR(INDEX([1]biowin!$J:$J,MATCH(#REF!,[1]biowin!$A:$A,0))),-1,INDEX([1]biowin!$J:$J,MATCH(#REF!,[1]biowin!$A:$A,0)))</f>
        <v>-1</v>
      </c>
    </row>
    <row r="213" spans="1:11">
      <c r="A213" s="142" t="s">
        <v>1585</v>
      </c>
      <c r="B213" s="145" t="s">
        <v>1586</v>
      </c>
      <c r="C213" s="144">
        <f>MAX(IF(ISERROR(INDEX([1]JDS4!$K$2:$K$1709,MATCH(A213,[1]JDS4!$D$2:$D$1709,0))),-1,INDEX([1]JDS4!$K$2:$K$1709,MATCH(A213,[1]JDS4!$D$2:$D$1709,0))),IF(ISERROR(INDEX([1]UFZ!$K$2:$K$1709,MATCH(A213,[1]UFZ!$H$2:$H$1709,0))),-1,INDEX([1]UFZ!$K$2:$K$1709,MATCH(A213,[1]UFZ!$H$2:$H$1709,0))),IF(ISERROR(INDEX([1]WATSON!$G$2:$G$1709,MATCH(A213,[1]WATSON!$B$2:$B$1709,0))),-1,INDEX([1]WATSON!$G$2:$G$1709,MATCH(A213,[1]WATSON!$B$2:$B$1709,0))*1000),IF(ISERROR(INDEX('[1]EF3.0emissions'!$F$2:$F$1709,MATCH(A213,'[1]EF3.0emissions'!$A$2:$A$1709,0))),-1,INDEX('[1]EF3.0emissions'!$F$2:$F$1709,MATCH(A213,'[1]EF3.0emissions'!$A$2:$A$1709))),IF(ISERROR(INDEX(#REF!,MATCH(A213,#REF!,0))),-1,INDEX(#REF!,MATCH(A213,#REF!,0))*1.5*1000),IF(ISERROR(INDEX(#REF!,MATCH(A213,#REF!,0))),-1,INDEX(#REF!,MATCH(A213,#REF!,0))*1.5))</f>
        <v>34.606250000000003</v>
      </c>
      <c r="D213" s="135">
        <v>7.7871415780816286E-2</v>
      </c>
      <c r="E213" s="135">
        <v>4.0974147781019203E-2</v>
      </c>
      <c r="F213" s="135">
        <v>0.11884716194108105</v>
      </c>
      <c r="G213" s="135">
        <v>0.88115283805891098</v>
      </c>
      <c r="H213" s="135">
        <v>4.2967257576078915E-2</v>
      </c>
      <c r="I213" s="135">
        <v>0.12083962525384816</v>
      </c>
      <c r="J213" s="135">
        <v>0.87916037474615383</v>
      </c>
      <c r="K213" s="136">
        <f>IF(ISERROR(INDEX([1]biowin!$J:$J,MATCH(#REF!,[1]biowin!$A:$A,0))),-1,INDEX([1]biowin!$J:$J,MATCH(#REF!,[1]biowin!$A:$A,0)))</f>
        <v>-1</v>
      </c>
    </row>
    <row r="214" spans="1:11">
      <c r="A214" s="142" t="s">
        <v>1587</v>
      </c>
      <c r="B214" s="145" t="s">
        <v>1588</v>
      </c>
      <c r="C214" s="144">
        <f>MAX(IF(ISERROR(INDEX([1]JDS4!$K$2:$K$1709,MATCH(A214,[1]JDS4!$D$2:$D$1709,0))),-1,INDEX([1]JDS4!$K$2:$K$1709,MATCH(A214,[1]JDS4!$D$2:$D$1709,0))),IF(ISERROR(INDEX([1]UFZ!$K$2:$K$1709,MATCH(A214,[1]UFZ!$H$2:$H$1709,0))),-1,INDEX([1]UFZ!$K$2:$K$1709,MATCH(A214,[1]UFZ!$H$2:$H$1709,0))),IF(ISERROR(INDEX([1]WATSON!$G$2:$G$1709,MATCH(A214,[1]WATSON!$B$2:$B$1709,0))),-1,INDEX([1]WATSON!$G$2:$G$1709,MATCH(A214,[1]WATSON!$B$2:$B$1709,0))*1000),IF(ISERROR(INDEX('[1]EF3.0emissions'!$F$2:$F$1709,MATCH(A214,'[1]EF3.0emissions'!$A$2:$A$1709,0))),-1,INDEX('[1]EF3.0emissions'!$F$2:$F$1709,MATCH(A214,'[1]EF3.0emissions'!$A$2:$A$1709))),IF(ISERROR(INDEX(#REF!,MATCH(A214,#REF!,0))),-1,INDEX(#REF!,MATCH(A214,#REF!,0))*1.5*1000),IF(ISERROR(INDEX(#REF!,MATCH(A214,#REF!,0))),-1,INDEX(#REF!,MATCH(A214,#REF!,0))*1.5))</f>
        <v>3079.6968750000005</v>
      </c>
      <c r="D214" s="135">
        <v>0.18013882179501678</v>
      </c>
      <c r="E214" s="135">
        <v>9.4012390179911309E-2</v>
      </c>
      <c r="F214" s="135">
        <v>0.27415637023332995</v>
      </c>
      <c r="G214" s="135">
        <v>0.72584362976665995</v>
      </c>
      <c r="H214" s="135">
        <v>9.8208350525487792E-2</v>
      </c>
      <c r="I214" s="135">
        <v>0.27835023625866445</v>
      </c>
      <c r="J214" s="135">
        <v>0.72164976374133394</v>
      </c>
      <c r="K214" s="136">
        <f>IF(ISERROR(INDEX([1]biowin!$J:$J,MATCH(#REF!,[1]biowin!$A:$A,0))),-1,INDEX([1]biowin!$J:$J,MATCH(#REF!,[1]biowin!$A:$A,0)))</f>
        <v>-1</v>
      </c>
    </row>
    <row r="215" spans="1:11">
      <c r="A215" s="142" t="s">
        <v>1589</v>
      </c>
      <c r="B215" s="145" t="s">
        <v>1590</v>
      </c>
      <c r="C215" s="144">
        <f>MAX(IF(ISERROR(INDEX([1]JDS4!$K$2:$K$1709,MATCH(A215,[1]JDS4!$D$2:$D$1709,0))),-1,INDEX([1]JDS4!$K$2:$K$1709,MATCH(A215,[1]JDS4!$D$2:$D$1709,0))),IF(ISERROR(INDEX([1]UFZ!$K$2:$K$1709,MATCH(A215,[1]UFZ!$H$2:$H$1709,0))),-1,INDEX([1]UFZ!$K$2:$K$1709,MATCH(A215,[1]UFZ!$H$2:$H$1709,0))),IF(ISERROR(INDEX([1]WATSON!$G$2:$G$1709,MATCH(A215,[1]WATSON!$B$2:$B$1709,0))),-1,INDEX([1]WATSON!$G$2:$G$1709,MATCH(A215,[1]WATSON!$B$2:$B$1709,0))*1000),IF(ISERROR(INDEX('[1]EF3.0emissions'!$F$2:$F$1709,MATCH(A215,'[1]EF3.0emissions'!$A$2:$A$1709,0))),-1,INDEX('[1]EF3.0emissions'!$F$2:$F$1709,MATCH(A215,'[1]EF3.0emissions'!$A$2:$A$1709))),IF(ISERROR(INDEX(#REF!,MATCH(A215,#REF!,0))),-1,INDEX(#REF!,MATCH(A215,#REF!,0))*1.5*1000),IF(ISERROR(INDEX(#REF!,MATCH(A215,#REF!,0))),-1,INDEX(#REF!,MATCH(A215,#REF!,0))*1.5))</f>
        <v>2179.2727272727275</v>
      </c>
      <c r="D215" s="135">
        <v>1.6841842025090818E-3</v>
      </c>
      <c r="E215" s="135">
        <v>8.9066247183290127E-4</v>
      </c>
      <c r="F215" s="135">
        <v>2.576081733518133E-3</v>
      </c>
      <c r="G215" s="135">
        <v>0.9974239182664818</v>
      </c>
      <c r="H215" s="135">
        <v>9.3624257257044082E-4</v>
      </c>
      <c r="I215" s="135">
        <v>2.6211635185874643E-3</v>
      </c>
      <c r="J215" s="135">
        <v>0.9973788364814129</v>
      </c>
      <c r="K215" s="136">
        <f>IF(ISERROR(INDEX([1]biowin!$J:$J,MATCH(#REF!,[1]biowin!$A:$A,0))),-1,INDEX([1]biowin!$J:$J,MATCH(#REF!,[1]biowin!$A:$A,0)))</f>
        <v>-1</v>
      </c>
    </row>
    <row r="216" spans="1:11">
      <c r="A216" s="142" t="s">
        <v>1591</v>
      </c>
      <c r="B216" s="145" t="s">
        <v>1592</v>
      </c>
      <c r="C216" s="144">
        <f>MAX(IF(ISERROR(INDEX([1]JDS4!$K$2:$K$1709,MATCH(A216,[1]JDS4!$D$2:$D$1709,0))),-1,INDEX([1]JDS4!$K$2:$K$1709,MATCH(A216,[1]JDS4!$D$2:$D$1709,0))),IF(ISERROR(INDEX([1]UFZ!$K$2:$K$1709,MATCH(A216,[1]UFZ!$H$2:$H$1709,0))),-1,INDEX([1]UFZ!$K$2:$K$1709,MATCH(A216,[1]UFZ!$H$2:$H$1709,0))),IF(ISERROR(INDEX([1]WATSON!$G$2:$G$1709,MATCH(A216,[1]WATSON!$B$2:$B$1709,0))),-1,INDEX([1]WATSON!$G$2:$G$1709,MATCH(A216,[1]WATSON!$B$2:$B$1709,0))*1000),IF(ISERROR(INDEX('[1]EF3.0emissions'!$F$2:$F$1709,MATCH(A216,'[1]EF3.0emissions'!$A$2:$A$1709,0))),-1,INDEX('[1]EF3.0emissions'!$F$2:$F$1709,MATCH(A216,'[1]EF3.0emissions'!$A$2:$A$1709))),IF(ISERROR(INDEX(#REF!,MATCH(A216,#REF!,0))),-1,INDEX(#REF!,MATCH(A216,#REF!,0))*1.5*1000),IF(ISERROR(INDEX(#REF!,MATCH(A216,#REF!,0))),-1,INDEX(#REF!,MATCH(A216,#REF!,0))*1.5))</f>
        <v>-1</v>
      </c>
      <c r="D216" s="135">
        <v>5.661164082064897E-2</v>
      </c>
      <c r="E216" s="135">
        <v>2.9827630474905401E-2</v>
      </c>
      <c r="F216" s="135">
        <v>8.6652560352812547E-2</v>
      </c>
      <c r="G216" s="135">
        <v>0.91334743964718779</v>
      </c>
      <c r="H216" s="135">
        <v>3.1303494059518634E-2</v>
      </c>
      <c r="I216" s="135">
        <v>8.804224082158088E-2</v>
      </c>
      <c r="J216" s="135">
        <v>0.91195775917841826</v>
      </c>
      <c r="K216" s="136">
        <f>IF(ISERROR(INDEX([1]biowin!$J:$J,MATCH(#REF!,[1]biowin!$A:$A,0))),-1,INDEX([1]biowin!$J:$J,MATCH(#REF!,[1]biowin!$A:$A,0)))</f>
        <v>-1</v>
      </c>
    </row>
    <row r="217" spans="1:11">
      <c r="A217" s="142" t="s">
        <v>1593</v>
      </c>
      <c r="B217" s="145" t="s">
        <v>1594</v>
      </c>
      <c r="C217" s="144">
        <f>MAX(IF(ISERROR(INDEX([1]JDS4!$K$2:$K$1709,MATCH(A217,[1]JDS4!$D$2:$D$1709,0))),-1,INDEX([1]JDS4!$K$2:$K$1709,MATCH(A217,[1]JDS4!$D$2:$D$1709,0))),IF(ISERROR(INDEX([1]UFZ!$K$2:$K$1709,MATCH(A217,[1]UFZ!$H$2:$H$1709,0))),-1,INDEX([1]UFZ!$K$2:$K$1709,MATCH(A217,[1]UFZ!$H$2:$H$1709,0))),IF(ISERROR(INDEX([1]WATSON!$G$2:$G$1709,MATCH(A217,[1]WATSON!$B$2:$B$1709,0))),-1,INDEX([1]WATSON!$G$2:$G$1709,MATCH(A217,[1]WATSON!$B$2:$B$1709,0))*1000),IF(ISERROR(INDEX('[1]EF3.0emissions'!$F$2:$F$1709,MATCH(A217,'[1]EF3.0emissions'!$A$2:$A$1709,0))),-1,INDEX('[1]EF3.0emissions'!$F$2:$F$1709,MATCH(A217,'[1]EF3.0emissions'!$A$2:$A$1709))),IF(ISERROR(INDEX(#REF!,MATCH(A217,#REF!,0))),-1,INDEX(#REF!,MATCH(A217,#REF!,0))*1.5*1000),IF(ISERROR(INDEX(#REF!,MATCH(A217,#REF!,0))),-1,INDEX(#REF!,MATCH(A217,#REF!,0))*1.5))</f>
        <v>-1</v>
      </c>
      <c r="D217" s="135">
        <v>2.9185967041970512E-3</v>
      </c>
      <c r="E217" s="135">
        <v>1.5430850357575961E-3</v>
      </c>
      <c r="F217" s="135">
        <v>4.7227266065746863E-3</v>
      </c>
      <c r="G217" s="135">
        <v>0.99527727339342653</v>
      </c>
      <c r="H217" s="135">
        <v>1.6221644505898384E-3</v>
      </c>
      <c r="I217" s="135">
        <v>4.6965085101483752E-3</v>
      </c>
      <c r="J217" s="135">
        <v>0.99530349148985131</v>
      </c>
      <c r="K217" s="136">
        <f>IF(ISERROR(INDEX([1]biowin!$J:$J,MATCH(#REF!,[1]biowin!$A:$A,0))),-1,INDEX([1]biowin!$J:$J,MATCH(#REF!,[1]biowin!$A:$A,0)))</f>
        <v>-1</v>
      </c>
    </row>
    <row r="218" spans="1:11">
      <c r="A218" s="142" t="s">
        <v>1595</v>
      </c>
      <c r="B218" s="145" t="s">
        <v>1596</v>
      </c>
      <c r="C218" s="144">
        <f>MAX(IF(ISERROR(INDEX([1]JDS4!$K$2:$K$1709,MATCH(A218,[1]JDS4!$D$2:$D$1709,0))),-1,INDEX([1]JDS4!$K$2:$K$1709,MATCH(A218,[1]JDS4!$D$2:$D$1709,0))),IF(ISERROR(INDEX([1]UFZ!$K$2:$K$1709,MATCH(A218,[1]UFZ!$H$2:$H$1709,0))),-1,INDEX([1]UFZ!$K$2:$K$1709,MATCH(A218,[1]UFZ!$H$2:$H$1709,0))),IF(ISERROR(INDEX([1]WATSON!$G$2:$G$1709,MATCH(A218,[1]WATSON!$B$2:$B$1709,0))),-1,INDEX([1]WATSON!$G$2:$G$1709,MATCH(A218,[1]WATSON!$B$2:$B$1709,0))*1000),IF(ISERROR(INDEX('[1]EF3.0emissions'!$F$2:$F$1709,MATCH(A218,'[1]EF3.0emissions'!$A$2:$A$1709,0))),-1,INDEX('[1]EF3.0emissions'!$F$2:$F$1709,MATCH(A218,'[1]EF3.0emissions'!$A$2:$A$1709))),IF(ISERROR(INDEX(#REF!,MATCH(A218,#REF!,0))),-1,INDEX(#REF!,MATCH(A218,#REF!,0))*1.5*1000),IF(ISERROR(INDEX(#REF!,MATCH(A218,#REF!,0))),-1,INDEX(#REF!,MATCH(A218,#REF!,0))*1.5))</f>
        <v>9.6374999999999993</v>
      </c>
      <c r="D218" s="135">
        <v>0.49847248396362465</v>
      </c>
      <c r="E218" s="135">
        <v>0.24759783374064204</v>
      </c>
      <c r="F218" s="135">
        <v>0.74899481846298488</v>
      </c>
      <c r="G218" s="135">
        <v>0.25100518153701051</v>
      </c>
      <c r="H218" s="135">
        <v>0.25421776119911221</v>
      </c>
      <c r="I218" s="135">
        <v>0.75441716902472777</v>
      </c>
      <c r="J218" s="135">
        <v>0.24558283097527248</v>
      </c>
      <c r="K218" s="136">
        <f>IF(ISERROR(INDEX([1]biowin!$J:$J,MATCH(#REF!,[1]biowin!$A:$A,0))),-1,INDEX([1]biowin!$J:$J,MATCH(#REF!,[1]biowin!$A:$A,0)))</f>
        <v>-1</v>
      </c>
    </row>
    <row r="219" spans="1:11">
      <c r="A219" s="142" t="s">
        <v>1597</v>
      </c>
      <c r="B219" s="145" t="s">
        <v>1598</v>
      </c>
      <c r="C219" s="144">
        <f>MAX(IF(ISERROR(INDEX([1]JDS4!$K$2:$K$1709,MATCH(A219,[1]JDS4!$D$2:$D$1709,0))),-1,INDEX([1]JDS4!$K$2:$K$1709,MATCH(A219,[1]JDS4!$D$2:$D$1709,0))),IF(ISERROR(INDEX([1]UFZ!$K$2:$K$1709,MATCH(A219,[1]UFZ!$H$2:$H$1709,0))),-1,INDEX([1]UFZ!$K$2:$K$1709,MATCH(A219,[1]UFZ!$H$2:$H$1709,0))),IF(ISERROR(INDEX([1]WATSON!$G$2:$G$1709,MATCH(A219,[1]WATSON!$B$2:$B$1709,0))),-1,INDEX([1]WATSON!$G$2:$G$1709,MATCH(A219,[1]WATSON!$B$2:$B$1709,0))*1000),IF(ISERROR(INDEX('[1]EF3.0emissions'!$F$2:$F$1709,MATCH(A219,'[1]EF3.0emissions'!$A$2:$A$1709,0))),-1,INDEX('[1]EF3.0emissions'!$F$2:$F$1709,MATCH(A219,'[1]EF3.0emissions'!$A$2:$A$1709))),IF(ISERROR(INDEX(#REF!,MATCH(A219,#REF!,0))),-1,INDEX(#REF!,MATCH(A219,#REF!,0))*1.5*1000),IF(ISERROR(INDEX(#REF!,MATCH(A219,#REF!,0))),-1,INDEX(#REF!,MATCH(A219,#REF!,0))*1.5))</f>
        <v>-1</v>
      </c>
      <c r="D219" s="135">
        <v>2.8706828115123164E-3</v>
      </c>
      <c r="E219" s="135">
        <v>1.5176209787457495E-3</v>
      </c>
      <c r="F219" s="135">
        <v>4.7844856284012856E-3</v>
      </c>
      <c r="G219" s="135">
        <v>0.99521551437159905</v>
      </c>
      <c r="H219" s="135">
        <v>1.5954848921068681E-3</v>
      </c>
      <c r="I219" s="135">
        <v>4.7025670283461704E-3</v>
      </c>
      <c r="J219" s="135">
        <v>0.9952974329716533</v>
      </c>
      <c r="K219" s="136">
        <f>IF(ISERROR(INDEX([1]biowin!$J:$J,MATCH(#REF!,[1]biowin!$A:$A,0))),-1,INDEX([1]biowin!$J:$J,MATCH(#REF!,[1]biowin!$A:$A,0)))</f>
        <v>-1</v>
      </c>
    </row>
    <row r="220" spans="1:11">
      <c r="A220" s="142" t="s">
        <v>1599</v>
      </c>
      <c r="B220" s="145" t="s">
        <v>1600</v>
      </c>
      <c r="C220" s="144">
        <f>MAX(IF(ISERROR(INDEX([1]JDS4!$K$2:$K$1709,MATCH(A220,[1]JDS4!$D$2:$D$1709,0))),-1,INDEX([1]JDS4!$K$2:$K$1709,MATCH(A220,[1]JDS4!$D$2:$D$1709,0))),IF(ISERROR(INDEX([1]UFZ!$K$2:$K$1709,MATCH(A220,[1]UFZ!$H$2:$H$1709,0))),-1,INDEX([1]UFZ!$K$2:$K$1709,MATCH(A220,[1]UFZ!$H$2:$H$1709,0))),IF(ISERROR(INDEX([1]WATSON!$G$2:$G$1709,MATCH(A220,[1]WATSON!$B$2:$B$1709,0))),-1,INDEX([1]WATSON!$G$2:$G$1709,MATCH(A220,[1]WATSON!$B$2:$B$1709,0))*1000),IF(ISERROR(INDEX('[1]EF3.0emissions'!$F$2:$F$1709,MATCH(A220,'[1]EF3.0emissions'!$A$2:$A$1709,0))),-1,INDEX('[1]EF3.0emissions'!$F$2:$F$1709,MATCH(A220,'[1]EF3.0emissions'!$A$2:$A$1709))),IF(ISERROR(INDEX(#REF!,MATCH(A220,#REF!,0))),-1,INDEX(#REF!,MATCH(A220,#REF!,0))*1.5*1000),IF(ISERROR(INDEX(#REF!,MATCH(A220,#REF!,0))),-1,INDEX(#REF!,MATCH(A220,#REF!,0))*1.5))</f>
        <v>-1</v>
      </c>
      <c r="D220" s="135">
        <v>3.6370576910532506E-3</v>
      </c>
      <c r="E220" s="135">
        <v>1.2857605165909094E-4</v>
      </c>
      <c r="F220" s="135">
        <v>0.92397208078976278</v>
      </c>
      <c r="G220" s="135">
        <v>7.6027919210237119E-2</v>
      </c>
      <c r="H220" s="135">
        <v>3.5174919045597895E-4</v>
      </c>
      <c r="I220" s="135">
        <v>0.80217084182167242</v>
      </c>
      <c r="J220" s="135">
        <v>0.19782915817832744</v>
      </c>
      <c r="K220" s="136">
        <f>IF(ISERROR(INDEX([1]biowin!$J:$J,MATCH(#REF!,[1]biowin!$A:$A,0))),-1,INDEX([1]biowin!$J:$J,MATCH(#REF!,[1]biowin!$A:$A,0)))</f>
        <v>-1</v>
      </c>
    </row>
    <row r="221" spans="1:11">
      <c r="A221" s="142" t="s">
        <v>1601</v>
      </c>
      <c r="B221" s="145" t="s">
        <v>1602</v>
      </c>
      <c r="C221" s="144">
        <f>MAX(IF(ISERROR(INDEX([1]JDS4!$K$2:$K$1709,MATCH(A221,[1]JDS4!$D$2:$D$1709,0))),-1,INDEX([1]JDS4!$K$2:$K$1709,MATCH(A221,[1]JDS4!$D$2:$D$1709,0))),IF(ISERROR(INDEX([1]UFZ!$K$2:$K$1709,MATCH(A221,[1]UFZ!$H$2:$H$1709,0))),-1,INDEX([1]UFZ!$K$2:$K$1709,MATCH(A221,[1]UFZ!$H$2:$H$1709,0))),IF(ISERROR(INDEX([1]WATSON!$G$2:$G$1709,MATCH(A221,[1]WATSON!$B$2:$B$1709,0))),-1,INDEX([1]WATSON!$G$2:$G$1709,MATCH(A221,[1]WATSON!$B$2:$B$1709,0))*1000),IF(ISERROR(INDEX('[1]EF3.0emissions'!$F$2:$F$1709,MATCH(A221,'[1]EF3.0emissions'!$A$2:$A$1709,0))),-1,INDEX('[1]EF3.0emissions'!$F$2:$F$1709,MATCH(A221,'[1]EF3.0emissions'!$A$2:$A$1709))),IF(ISERROR(INDEX(#REF!,MATCH(A221,#REF!,0))),-1,INDEX(#REF!,MATCH(A221,#REF!,0))*1.5*1000),IF(ISERROR(INDEX(#REF!,MATCH(A221,#REF!,0))),-1,INDEX(#REF!,MATCH(A221,#REF!,0))*1.5))</f>
        <v>67.215624999999989</v>
      </c>
      <c r="D221" s="135">
        <v>0.15283039325865413</v>
      </c>
      <c r="E221" s="135">
        <v>7.9906980267271763E-2</v>
      </c>
      <c r="F221" s="135">
        <v>0.23342115873967584</v>
      </c>
      <c r="G221" s="135">
        <v>0.76657884126032838</v>
      </c>
      <c r="H221" s="135">
        <v>8.3592355048919445E-2</v>
      </c>
      <c r="I221" s="135">
        <v>0.23682947890325834</v>
      </c>
      <c r="J221" s="135">
        <v>0.76317052109673766</v>
      </c>
      <c r="K221" s="136">
        <f>IF(ISERROR(INDEX([1]biowin!$J:$J,MATCH(#REF!,[1]biowin!$A:$A,0))),-1,INDEX([1]biowin!$J:$J,MATCH(#REF!,[1]biowin!$A:$A,0)))</f>
        <v>-1</v>
      </c>
    </row>
    <row r="222" spans="1:11">
      <c r="A222" s="142" t="s">
        <v>1603</v>
      </c>
      <c r="B222" s="145" t="s">
        <v>1604</v>
      </c>
      <c r="C222" s="144">
        <f>MAX(IF(ISERROR(INDEX([1]JDS4!$K$2:$K$1709,MATCH(A222,[1]JDS4!$D$2:$D$1709,0))),-1,INDEX([1]JDS4!$K$2:$K$1709,MATCH(A222,[1]JDS4!$D$2:$D$1709,0))),IF(ISERROR(INDEX([1]UFZ!$K$2:$K$1709,MATCH(A222,[1]UFZ!$H$2:$H$1709,0))),-1,INDEX([1]UFZ!$K$2:$K$1709,MATCH(A222,[1]UFZ!$H$2:$H$1709,0))),IF(ISERROR(INDEX([1]WATSON!$G$2:$G$1709,MATCH(A222,[1]WATSON!$B$2:$B$1709,0))),-1,INDEX([1]WATSON!$G$2:$G$1709,MATCH(A222,[1]WATSON!$B$2:$B$1709,0))*1000),IF(ISERROR(INDEX('[1]EF3.0emissions'!$F$2:$F$1709,MATCH(A222,'[1]EF3.0emissions'!$A$2:$A$1709,0))),-1,INDEX('[1]EF3.0emissions'!$F$2:$F$1709,MATCH(A222,'[1]EF3.0emissions'!$A$2:$A$1709))),IF(ISERROR(INDEX(#REF!,MATCH(A222,#REF!,0))),-1,INDEX(#REF!,MATCH(A222,#REF!,0))*1.5*1000),IF(ISERROR(INDEX(#REF!,MATCH(A222,#REF!,0))),-1,INDEX(#REF!,MATCH(A222,#REF!,0))*1.5))</f>
        <v>200</v>
      </c>
      <c r="D222" s="135">
        <v>2.4481969245838103E-3</v>
      </c>
      <c r="E222" s="135">
        <v>1.2932354995145166E-3</v>
      </c>
      <c r="F222" s="135">
        <v>5.3796751009829872E-3</v>
      </c>
      <c r="G222" s="135">
        <v>0.99462032489901708</v>
      </c>
      <c r="H222" s="135">
        <v>1.3602865350574331E-3</v>
      </c>
      <c r="I222" s="135">
        <v>4.7869686420869738E-3</v>
      </c>
      <c r="J222" s="135">
        <v>0.9952130313579135</v>
      </c>
      <c r="K222" s="136">
        <f>IF(ISERROR(INDEX([1]biowin!$J:$J,MATCH(#REF!,[1]biowin!$A:$A,0))),-1,INDEX([1]biowin!$J:$J,MATCH(#REF!,[1]biowin!$A:$A,0)))</f>
        <v>-1</v>
      </c>
    </row>
    <row r="223" spans="1:11">
      <c r="A223" s="142" t="s">
        <v>1605</v>
      </c>
      <c r="B223" s="145" t="s">
        <v>1606</v>
      </c>
      <c r="C223" s="144">
        <f>MAX(IF(ISERROR(INDEX([1]JDS4!$K$2:$K$1709,MATCH(A223,[1]JDS4!$D$2:$D$1709,0))),-1,INDEX([1]JDS4!$K$2:$K$1709,MATCH(A223,[1]JDS4!$D$2:$D$1709,0))),IF(ISERROR(INDEX([1]UFZ!$K$2:$K$1709,MATCH(A223,[1]UFZ!$H$2:$H$1709,0))),-1,INDEX([1]UFZ!$K$2:$K$1709,MATCH(A223,[1]UFZ!$H$2:$H$1709,0))),IF(ISERROR(INDEX([1]WATSON!$G$2:$G$1709,MATCH(A223,[1]WATSON!$B$2:$B$1709,0))),-1,INDEX([1]WATSON!$G$2:$G$1709,MATCH(A223,[1]WATSON!$B$2:$B$1709,0))*1000),IF(ISERROR(INDEX('[1]EF3.0emissions'!$F$2:$F$1709,MATCH(A223,'[1]EF3.0emissions'!$A$2:$A$1709,0))),-1,INDEX('[1]EF3.0emissions'!$F$2:$F$1709,MATCH(A223,'[1]EF3.0emissions'!$A$2:$A$1709))),IF(ISERROR(INDEX(#REF!,MATCH(A223,#REF!,0))),-1,INDEX(#REF!,MATCH(A223,#REF!,0))*1.5*1000),IF(ISERROR(INDEX(#REF!,MATCH(A223,#REF!,0))),-1,INDEX(#REF!,MATCH(A223,#REF!,0))*1.5))</f>
        <v>-1</v>
      </c>
      <c r="D223" s="135">
        <v>1.7168658046355867E-2</v>
      </c>
      <c r="E223" s="135">
        <v>9.0666497768346569E-3</v>
      </c>
      <c r="F223" s="135">
        <v>2.6900095005224174E-2</v>
      </c>
      <c r="G223" s="135">
        <v>0.97309990499477295</v>
      </c>
      <c r="H223" s="135">
        <v>9.5288141414883176E-3</v>
      </c>
      <c r="I223" s="135">
        <v>2.7094116704222689E-2</v>
      </c>
      <c r="J223" s="135">
        <v>0.97290588329577654</v>
      </c>
      <c r="K223" s="136">
        <f>IF(ISERROR(INDEX([1]biowin!$J:$J,MATCH(#REF!,[1]biowin!$A:$A,0))),-1,INDEX([1]biowin!$J:$J,MATCH(#REF!,[1]biowin!$A:$A,0)))</f>
        <v>-1</v>
      </c>
    </row>
    <row r="224" spans="1:11">
      <c r="A224" s="142" t="s">
        <v>1607</v>
      </c>
      <c r="B224" s="145" t="s">
        <v>1608</v>
      </c>
      <c r="C224" s="144">
        <f>MAX(IF(ISERROR(INDEX([1]JDS4!$K$2:$K$1709,MATCH(A224,[1]JDS4!$D$2:$D$1709,0))),-1,INDEX([1]JDS4!$K$2:$K$1709,MATCH(A224,[1]JDS4!$D$2:$D$1709,0))),IF(ISERROR(INDEX([1]UFZ!$K$2:$K$1709,MATCH(A224,[1]UFZ!$H$2:$H$1709,0))),-1,INDEX([1]UFZ!$K$2:$K$1709,MATCH(A224,[1]UFZ!$H$2:$H$1709,0))),IF(ISERROR(INDEX([1]WATSON!$G$2:$G$1709,MATCH(A224,[1]WATSON!$B$2:$B$1709,0))),-1,INDEX([1]WATSON!$G$2:$G$1709,MATCH(A224,[1]WATSON!$B$2:$B$1709,0))*1000),IF(ISERROR(INDEX('[1]EF3.0emissions'!$F$2:$F$1709,MATCH(A224,'[1]EF3.0emissions'!$A$2:$A$1709,0))),-1,INDEX('[1]EF3.0emissions'!$F$2:$F$1709,MATCH(A224,'[1]EF3.0emissions'!$A$2:$A$1709))),IF(ISERROR(INDEX(#REF!,MATCH(A224,#REF!,0))),-1,INDEX(#REF!,MATCH(A224,#REF!,0))*1.5*1000),IF(ISERROR(INDEX(#REF!,MATCH(A224,#REF!,0))),-1,INDEX(#REF!,MATCH(A224,#REF!,0))*1.5))</f>
        <v>0</v>
      </c>
      <c r="D224" s="135">
        <v>8.9750185840238909E-4</v>
      </c>
      <c r="E224" s="135">
        <v>4.7458346425602674E-4</v>
      </c>
      <c r="F224" s="135">
        <v>1.6073138478293202E-3</v>
      </c>
      <c r="G224" s="135">
        <v>0.99839268615217003</v>
      </c>
      <c r="H224" s="135">
        <v>4.9892924072622135E-4</v>
      </c>
      <c r="I224" s="135">
        <v>1.5367785136659244E-3</v>
      </c>
      <c r="J224" s="135">
        <v>0.99846322148633415</v>
      </c>
      <c r="K224" s="136">
        <f>IF(ISERROR(INDEX([1]biowin!$J:$J,MATCH(#REF!,[1]biowin!$A:$A,0))),-1,INDEX([1]biowin!$J:$J,MATCH(#REF!,[1]biowin!$A:$A,0)))</f>
        <v>-1</v>
      </c>
    </row>
    <row r="225" spans="1:11">
      <c r="A225" s="142" t="s">
        <v>1609</v>
      </c>
      <c r="B225" s="145" t="s">
        <v>1610</v>
      </c>
      <c r="C225" s="144">
        <f>MAX(IF(ISERROR(INDEX([1]JDS4!$K$2:$K$1709,MATCH(A225,[1]JDS4!$D$2:$D$1709,0))),-1,INDEX([1]JDS4!$K$2:$K$1709,MATCH(A225,[1]JDS4!$D$2:$D$1709,0))),IF(ISERROR(INDEX([1]UFZ!$K$2:$K$1709,MATCH(A225,[1]UFZ!$H$2:$H$1709,0))),-1,INDEX([1]UFZ!$K$2:$K$1709,MATCH(A225,[1]UFZ!$H$2:$H$1709,0))),IF(ISERROR(INDEX([1]WATSON!$G$2:$G$1709,MATCH(A225,[1]WATSON!$B$2:$B$1709,0))),-1,INDEX([1]WATSON!$G$2:$G$1709,MATCH(A225,[1]WATSON!$B$2:$B$1709,0))*1000),IF(ISERROR(INDEX('[1]EF3.0emissions'!$F$2:$F$1709,MATCH(A225,'[1]EF3.0emissions'!$A$2:$A$1709,0))),-1,INDEX('[1]EF3.0emissions'!$F$2:$F$1709,MATCH(A225,'[1]EF3.0emissions'!$A$2:$A$1709))),IF(ISERROR(INDEX(#REF!,MATCH(A225,#REF!,0))),-1,INDEX(#REF!,MATCH(A225,#REF!,0))*1.5*1000),IF(ISERROR(INDEX(#REF!,MATCH(A225,#REF!,0))),-1,INDEX(#REF!,MATCH(A225,#REF!,0))*1.5))</f>
        <v>-1</v>
      </c>
      <c r="H225" s="135"/>
      <c r="I225" s="135"/>
      <c r="J225" s="135"/>
      <c r="K225" s="136">
        <f>IF(ISERROR(INDEX([1]biowin!$J:$J,MATCH(#REF!,[1]biowin!$A:$A,0))),-1,INDEX([1]biowin!$J:$J,MATCH(#REF!,[1]biowin!$A:$A,0)))</f>
        <v>-1</v>
      </c>
    </row>
    <row r="226" spans="1:11">
      <c r="A226" s="142" t="s">
        <v>1611</v>
      </c>
      <c r="B226" s="145" t="s">
        <v>1612</v>
      </c>
      <c r="C226" s="144">
        <f>MAX(IF(ISERROR(INDEX([1]JDS4!$K$2:$K$1709,MATCH(A226,[1]JDS4!$D$2:$D$1709,0))),-1,INDEX([1]JDS4!$K$2:$K$1709,MATCH(A226,[1]JDS4!$D$2:$D$1709,0))),IF(ISERROR(INDEX([1]UFZ!$K$2:$K$1709,MATCH(A226,[1]UFZ!$H$2:$H$1709,0))),-1,INDEX([1]UFZ!$K$2:$K$1709,MATCH(A226,[1]UFZ!$H$2:$H$1709,0))),IF(ISERROR(INDEX([1]WATSON!$G$2:$G$1709,MATCH(A226,[1]WATSON!$B$2:$B$1709,0))),-1,INDEX([1]WATSON!$G$2:$G$1709,MATCH(A226,[1]WATSON!$B$2:$B$1709,0))*1000),IF(ISERROR(INDEX('[1]EF3.0emissions'!$F$2:$F$1709,MATCH(A226,'[1]EF3.0emissions'!$A$2:$A$1709,0))),-1,INDEX('[1]EF3.0emissions'!$F$2:$F$1709,MATCH(A226,'[1]EF3.0emissions'!$A$2:$A$1709))),IF(ISERROR(INDEX(#REF!,MATCH(A226,#REF!,0))),-1,INDEX(#REF!,MATCH(A226,#REF!,0))*1.5*1000),IF(ISERROR(INDEX(#REF!,MATCH(A226,#REF!,0))),-1,INDEX(#REF!,MATCH(A226,#REF!,0))*1.5))</f>
        <v>-1</v>
      </c>
      <c r="D226" s="135">
        <v>4.6314274092957878E-3</v>
      </c>
      <c r="E226" s="135">
        <v>1.0592329528950593E-3</v>
      </c>
      <c r="F226" s="135">
        <v>0.57262848290356949</v>
      </c>
      <c r="G226" s="135">
        <v>0.42737151709643034</v>
      </c>
      <c r="H226" s="135">
        <v>1.7739099215469901E-3</v>
      </c>
      <c r="I226" s="135">
        <v>0.31915856119460756</v>
      </c>
      <c r="J226" s="135">
        <v>0.68084143880539238</v>
      </c>
      <c r="K226" s="136">
        <f>IF(ISERROR(INDEX([1]biowin!$J:$J,MATCH(#REF!,[1]biowin!$A:$A,0))),-1,INDEX([1]biowin!$J:$J,MATCH(#REF!,[1]biowin!$A:$A,0)))</f>
        <v>-1</v>
      </c>
    </row>
    <row r="227" spans="1:11">
      <c r="A227" s="142" t="s">
        <v>1613</v>
      </c>
      <c r="B227" s="145" t="s">
        <v>1614</v>
      </c>
      <c r="C227" s="144">
        <f>MAX(IF(ISERROR(INDEX([1]JDS4!$K$2:$K$1709,MATCH(A227,[1]JDS4!$D$2:$D$1709,0))),-1,INDEX([1]JDS4!$K$2:$K$1709,MATCH(A227,[1]JDS4!$D$2:$D$1709,0))),IF(ISERROR(INDEX([1]UFZ!$K$2:$K$1709,MATCH(A227,[1]UFZ!$H$2:$H$1709,0))),-1,INDEX([1]UFZ!$K$2:$K$1709,MATCH(A227,[1]UFZ!$H$2:$H$1709,0))),IF(ISERROR(INDEX([1]WATSON!$G$2:$G$1709,MATCH(A227,[1]WATSON!$B$2:$B$1709,0))),-1,INDEX([1]WATSON!$G$2:$G$1709,MATCH(A227,[1]WATSON!$B$2:$B$1709,0))*1000),IF(ISERROR(INDEX('[1]EF3.0emissions'!$F$2:$F$1709,MATCH(A227,'[1]EF3.0emissions'!$A$2:$A$1709,0))),-1,INDEX('[1]EF3.0emissions'!$F$2:$F$1709,MATCH(A227,'[1]EF3.0emissions'!$A$2:$A$1709))),IF(ISERROR(INDEX(#REF!,MATCH(A227,#REF!,0))),-1,INDEX(#REF!,MATCH(A227,#REF!,0))*1.5*1000),IF(ISERROR(INDEX(#REF!,MATCH(A227,#REF!,0))),-1,INDEX(#REF!,MATCH(A227,#REF!,0))*1.5))</f>
        <v>-1</v>
      </c>
      <c r="D227" s="135">
        <v>1.7090844271013941E-2</v>
      </c>
      <c r="E227" s="135">
        <v>9.0146519427484039E-3</v>
      </c>
      <c r="F227" s="135">
        <v>2.856906857037448E-2</v>
      </c>
      <c r="G227" s="135">
        <v>0.97143093142962622</v>
      </c>
      <c r="H227" s="135">
        <v>9.4811783006021142E-3</v>
      </c>
      <c r="I227" s="135">
        <v>2.8044018458448783E-2</v>
      </c>
      <c r="J227" s="135">
        <v>0.97195598154154994</v>
      </c>
      <c r="K227" s="136">
        <f>IF(ISERROR(INDEX([1]biowin!$J:$J,MATCH(#REF!,[1]biowin!$A:$A,0))),-1,INDEX([1]biowin!$J:$J,MATCH(#REF!,[1]biowin!$A:$A,0)))</f>
        <v>-1</v>
      </c>
    </row>
    <row r="228" spans="1:11">
      <c r="A228" s="142" t="s">
        <v>1615</v>
      </c>
      <c r="B228" s="145" t="s">
        <v>1616</v>
      </c>
      <c r="C228" s="144">
        <f>MAX(IF(ISERROR(INDEX([1]JDS4!$K$2:$K$1709,MATCH(A228,[1]JDS4!$D$2:$D$1709,0))),-1,INDEX([1]JDS4!$K$2:$K$1709,MATCH(A228,[1]JDS4!$D$2:$D$1709,0))),IF(ISERROR(INDEX([1]UFZ!$K$2:$K$1709,MATCH(A228,[1]UFZ!$H$2:$H$1709,0))),-1,INDEX([1]UFZ!$K$2:$K$1709,MATCH(A228,[1]UFZ!$H$2:$H$1709,0))),IF(ISERROR(INDEX([1]WATSON!$G$2:$G$1709,MATCH(A228,[1]WATSON!$B$2:$B$1709,0))),-1,INDEX([1]WATSON!$G$2:$G$1709,MATCH(A228,[1]WATSON!$B$2:$B$1709,0))*1000),IF(ISERROR(INDEX('[1]EF3.0emissions'!$F$2:$F$1709,MATCH(A228,'[1]EF3.0emissions'!$A$2:$A$1709,0))),-1,INDEX('[1]EF3.0emissions'!$F$2:$F$1709,MATCH(A228,'[1]EF3.0emissions'!$A$2:$A$1709))),IF(ISERROR(INDEX(#REF!,MATCH(A228,#REF!,0))),-1,INDEX(#REF!,MATCH(A228,#REF!,0))*1.5*1000),IF(ISERROR(INDEX(#REF!,MATCH(A228,#REF!,0))),-1,INDEX(#REF!,MATCH(A228,#REF!,0))*1.5))</f>
        <v>0</v>
      </c>
      <c r="D228" s="135">
        <v>4.3384995785162861E-3</v>
      </c>
      <c r="E228" s="135">
        <v>4.6991230964038653E-4</v>
      </c>
      <c r="F228" s="135">
        <v>0.78760568880336956</v>
      </c>
      <c r="G228" s="135">
        <v>0.2123943111966306</v>
      </c>
      <c r="H228" s="135">
        <v>1.0380768690961919E-3</v>
      </c>
      <c r="I228" s="135">
        <v>0.55368430261665624</v>
      </c>
      <c r="J228" s="135">
        <v>0.44631569738334381</v>
      </c>
      <c r="K228" s="136">
        <f>IF(ISERROR(INDEX([1]biowin!$J:$J,MATCH(#REF!,[1]biowin!$A:$A,0))),-1,INDEX([1]biowin!$J:$J,MATCH(#REF!,[1]biowin!$A:$A,0)))</f>
        <v>-1</v>
      </c>
    </row>
    <row r="229" spans="1:11">
      <c r="A229" s="142" t="s">
        <v>1617</v>
      </c>
      <c r="B229" s="145" t="s">
        <v>1618</v>
      </c>
      <c r="C229" s="144">
        <f>MAX(IF(ISERROR(INDEX([1]JDS4!$K$2:$K$1709,MATCH(A229,[1]JDS4!$D$2:$D$1709,0))),-1,INDEX([1]JDS4!$K$2:$K$1709,MATCH(A229,[1]JDS4!$D$2:$D$1709,0))),IF(ISERROR(INDEX([1]UFZ!$K$2:$K$1709,MATCH(A229,[1]UFZ!$H$2:$H$1709,0))),-1,INDEX([1]UFZ!$K$2:$K$1709,MATCH(A229,[1]UFZ!$H$2:$H$1709,0))),IF(ISERROR(INDEX([1]WATSON!$G$2:$G$1709,MATCH(A229,[1]WATSON!$B$2:$B$1709,0))),-1,INDEX([1]WATSON!$G$2:$G$1709,MATCH(A229,[1]WATSON!$B$2:$B$1709,0))*1000),IF(ISERROR(INDEX('[1]EF3.0emissions'!$F$2:$F$1709,MATCH(A229,'[1]EF3.0emissions'!$A$2:$A$1709,0))),-1,INDEX('[1]EF3.0emissions'!$F$2:$F$1709,MATCH(A229,'[1]EF3.0emissions'!$A$2:$A$1709))),IF(ISERROR(INDEX(#REF!,MATCH(A229,#REF!,0))),-1,INDEX(#REF!,MATCH(A229,#REF!,0))*1.5*1000),IF(ISERROR(INDEX(#REF!,MATCH(A229,#REF!,0))),-1,INDEX(#REF!,MATCH(A229,#REF!,0))*1.5))</f>
        <v>1.3875000000000002</v>
      </c>
      <c r="D229" s="135">
        <v>9.2843573907526525E-2</v>
      </c>
      <c r="E229" s="135">
        <v>4.6638852753835194E-3</v>
      </c>
      <c r="F229" s="135">
        <v>0.90931642815829694</v>
      </c>
      <c r="G229" s="135">
        <v>9.0683571841703711E-2</v>
      </c>
      <c r="H229" s="135">
        <v>1.2146282969808995E-2</v>
      </c>
      <c r="I229" s="135">
        <v>0.77534665881104037</v>
      </c>
      <c r="J229" s="135">
        <v>0.22465334118896049</v>
      </c>
      <c r="K229" s="136">
        <f>IF(ISERROR(INDEX([1]biowin!$J:$J,MATCH(#REF!,[1]biowin!$A:$A,0))),-1,INDEX([1]biowin!$J:$J,MATCH(#REF!,[1]biowin!$A:$A,0)))</f>
        <v>-1</v>
      </c>
    </row>
    <row r="230" spans="1:11">
      <c r="A230" s="142" t="s">
        <v>1619</v>
      </c>
      <c r="B230" s="145" t="s">
        <v>1620</v>
      </c>
      <c r="C230" s="144">
        <f>MAX(IF(ISERROR(INDEX([1]JDS4!$K$2:$K$1709,MATCH(A230,[1]JDS4!$D$2:$D$1709,0))),-1,INDEX([1]JDS4!$K$2:$K$1709,MATCH(A230,[1]JDS4!$D$2:$D$1709,0))),IF(ISERROR(INDEX([1]UFZ!$K$2:$K$1709,MATCH(A230,[1]UFZ!$H$2:$H$1709,0))),-1,INDEX([1]UFZ!$K$2:$K$1709,MATCH(A230,[1]UFZ!$H$2:$H$1709,0))),IF(ISERROR(INDEX([1]WATSON!$G$2:$G$1709,MATCH(A230,[1]WATSON!$B$2:$B$1709,0))),-1,INDEX([1]WATSON!$G$2:$G$1709,MATCH(A230,[1]WATSON!$B$2:$B$1709,0))*1000),IF(ISERROR(INDEX('[1]EF3.0emissions'!$F$2:$F$1709,MATCH(A230,'[1]EF3.0emissions'!$A$2:$A$1709,0))),-1,INDEX('[1]EF3.0emissions'!$F$2:$F$1709,MATCH(A230,'[1]EF3.0emissions'!$A$2:$A$1709))),IF(ISERROR(INDEX(#REF!,MATCH(A230,#REF!,0))),-1,INDEX(#REF!,MATCH(A230,#REF!,0))*1.5*1000),IF(ISERROR(INDEX(#REF!,MATCH(A230,#REF!,0))),-1,INDEX(#REF!,MATCH(A230,#REF!,0))*1.5))</f>
        <v>84.334374999999994</v>
      </c>
      <c r="D230" s="135">
        <v>3.0947408408566093E-2</v>
      </c>
      <c r="E230" s="135">
        <v>1.632886123775432E-2</v>
      </c>
      <c r="F230" s="135">
        <v>4.7915395567629707E-2</v>
      </c>
      <c r="G230" s="135">
        <v>0.95208460443236886</v>
      </c>
      <c r="H230" s="135">
        <v>1.7153825024281998E-2</v>
      </c>
      <c r="I230" s="135">
        <v>4.8482452065227798E-2</v>
      </c>
      <c r="J230" s="135">
        <v>0.95151754793477195</v>
      </c>
      <c r="K230" s="136">
        <f>IF(ISERROR(INDEX([1]biowin!$J:$J,MATCH(#REF!,[1]biowin!$A:$A,0))),-1,INDEX([1]biowin!$J:$J,MATCH(#REF!,[1]biowin!$A:$A,0)))</f>
        <v>-1</v>
      </c>
    </row>
    <row r="231" spans="1:11">
      <c r="A231" s="142" t="s">
        <v>1621</v>
      </c>
      <c r="B231" s="145" t="s">
        <v>1622</v>
      </c>
      <c r="C231" s="144">
        <f>MAX(IF(ISERROR(INDEX([1]JDS4!$K$2:$K$1709,MATCH(A231,[1]JDS4!$D$2:$D$1709,0))),-1,INDEX([1]JDS4!$K$2:$K$1709,MATCH(A231,[1]JDS4!$D$2:$D$1709,0))),IF(ISERROR(INDEX([1]UFZ!$K$2:$K$1709,MATCH(A231,[1]UFZ!$H$2:$H$1709,0))),-1,INDEX([1]UFZ!$K$2:$K$1709,MATCH(A231,[1]UFZ!$H$2:$H$1709,0))),IF(ISERROR(INDEX([1]WATSON!$G$2:$G$1709,MATCH(A231,[1]WATSON!$B$2:$B$1709,0))),-1,INDEX([1]WATSON!$G$2:$G$1709,MATCH(A231,[1]WATSON!$B$2:$B$1709,0))*1000),IF(ISERROR(INDEX('[1]EF3.0emissions'!$F$2:$F$1709,MATCH(A231,'[1]EF3.0emissions'!$A$2:$A$1709,0))),-1,INDEX('[1]EF3.0emissions'!$F$2:$F$1709,MATCH(A231,'[1]EF3.0emissions'!$A$2:$A$1709))),IF(ISERROR(INDEX(#REF!,MATCH(A231,#REF!,0))),-1,INDEX(#REF!,MATCH(A231,#REF!,0))*1.5*1000),IF(ISERROR(INDEX(#REF!,MATCH(A231,#REF!,0))),-1,INDEX(#REF!,MATCH(A231,#REF!,0))*1.5))</f>
        <v>-1</v>
      </c>
      <c r="D231" s="135">
        <v>7.1335636272864007E-3</v>
      </c>
      <c r="E231" s="135">
        <v>3.7652222589042304E-3</v>
      </c>
      <c r="F231" s="135">
        <v>1.3292412342974864E-2</v>
      </c>
      <c r="G231" s="135">
        <v>0.98670758765702615</v>
      </c>
      <c r="H231" s="135">
        <v>3.9611145868380061E-3</v>
      </c>
      <c r="I231" s="135">
        <v>1.2525060648951352E-2</v>
      </c>
      <c r="J231" s="135">
        <v>0.98747493935104902</v>
      </c>
      <c r="K231" s="136">
        <f>IF(ISERROR(INDEX([1]biowin!$J:$J,MATCH(#REF!,[1]biowin!$A:$A,0))),-1,INDEX([1]biowin!$J:$J,MATCH(#REF!,[1]biowin!$A:$A,0)))</f>
        <v>-1</v>
      </c>
    </row>
    <row r="232" spans="1:11">
      <c r="A232" s="142" t="s">
        <v>1623</v>
      </c>
      <c r="B232" s="145" t="s">
        <v>1624</v>
      </c>
      <c r="C232" s="144">
        <f>MAX(IF(ISERROR(INDEX([1]JDS4!$K$2:$K$1709,MATCH(A232,[1]JDS4!$D$2:$D$1709,0))),-1,INDEX([1]JDS4!$K$2:$K$1709,MATCH(A232,[1]JDS4!$D$2:$D$1709,0))),IF(ISERROR(INDEX([1]UFZ!$K$2:$K$1709,MATCH(A232,[1]UFZ!$H$2:$H$1709,0))),-1,INDEX([1]UFZ!$K$2:$K$1709,MATCH(A232,[1]UFZ!$H$2:$H$1709,0))),IF(ISERROR(INDEX([1]WATSON!$G$2:$G$1709,MATCH(A232,[1]WATSON!$B$2:$B$1709,0))),-1,INDEX([1]WATSON!$G$2:$G$1709,MATCH(A232,[1]WATSON!$B$2:$B$1709,0))*1000),IF(ISERROR(INDEX('[1]EF3.0emissions'!$F$2:$F$1709,MATCH(A232,'[1]EF3.0emissions'!$A$2:$A$1709,0))),-1,INDEX('[1]EF3.0emissions'!$F$2:$F$1709,MATCH(A232,'[1]EF3.0emissions'!$A$2:$A$1709))),IF(ISERROR(INDEX(#REF!,MATCH(A232,#REF!,0))),-1,INDEX(#REF!,MATCH(A232,#REF!,0))*1.5*1000),IF(ISERROR(INDEX(#REF!,MATCH(A232,#REF!,0))),-1,INDEX(#REF!,MATCH(A232,#REF!,0))*1.5))</f>
        <v>-1</v>
      </c>
      <c r="D232" s="135">
        <v>2.810906080088119E-3</v>
      </c>
      <c r="E232" s="135">
        <v>6.6603949351913983E-4</v>
      </c>
      <c r="F232" s="135">
        <v>0.54747049257628788</v>
      </c>
      <c r="G232" s="135">
        <v>0.45252950742371201</v>
      </c>
      <c r="H232" s="135">
        <v>1.1002862122018314E-3</v>
      </c>
      <c r="I232" s="135">
        <v>0.28886524557843257</v>
      </c>
      <c r="J232" s="135">
        <v>0.71113475442156715</v>
      </c>
      <c r="K232" s="136">
        <f>IF(ISERROR(INDEX([1]biowin!$J:$J,MATCH(#REF!,[1]biowin!$A:$A,0))),-1,INDEX([1]biowin!$J:$J,MATCH(#REF!,[1]biowin!$A:$A,0)))</f>
        <v>-1</v>
      </c>
    </row>
    <row r="233" spans="1:11">
      <c r="A233" s="142" t="s">
        <v>1625</v>
      </c>
      <c r="B233" s="145" t="s">
        <v>1626</v>
      </c>
      <c r="C233" s="144">
        <f>MAX(IF(ISERROR(INDEX([1]JDS4!$K$2:$K$1709,MATCH(A233,[1]JDS4!$D$2:$D$1709,0))),-1,INDEX([1]JDS4!$K$2:$K$1709,MATCH(A233,[1]JDS4!$D$2:$D$1709,0))),IF(ISERROR(INDEX([1]UFZ!$K$2:$K$1709,MATCH(A233,[1]UFZ!$H$2:$H$1709,0))),-1,INDEX([1]UFZ!$K$2:$K$1709,MATCH(A233,[1]UFZ!$H$2:$H$1709,0))),IF(ISERROR(INDEX([1]WATSON!$G$2:$G$1709,MATCH(A233,[1]WATSON!$B$2:$B$1709,0))),-1,INDEX([1]WATSON!$G$2:$G$1709,MATCH(A233,[1]WATSON!$B$2:$B$1709,0))*1000),IF(ISERROR(INDEX('[1]EF3.0emissions'!$F$2:$F$1709,MATCH(A233,'[1]EF3.0emissions'!$A$2:$A$1709,0))),-1,INDEX('[1]EF3.0emissions'!$F$2:$F$1709,MATCH(A233,'[1]EF3.0emissions'!$A$2:$A$1709))),IF(ISERROR(INDEX(#REF!,MATCH(A233,#REF!,0))),-1,INDEX(#REF!,MATCH(A233,#REF!,0))*1.5*1000),IF(ISERROR(INDEX(#REF!,MATCH(A233,#REF!,0))),-1,INDEX(#REF!,MATCH(A233,#REF!,0))*1.5))</f>
        <v>548.81818181818187</v>
      </c>
      <c r="D233" s="135">
        <v>3.5901752374871685E-3</v>
      </c>
      <c r="E233" s="135">
        <v>1.8983771955444165E-3</v>
      </c>
      <c r="F233" s="135">
        <v>5.5099342442340464E-3</v>
      </c>
      <c r="G233" s="135">
        <v>0.99449006575576593</v>
      </c>
      <c r="H233" s="135">
        <v>1.9954312758392457E-3</v>
      </c>
      <c r="I233" s="135">
        <v>5.5983610006987566E-3</v>
      </c>
      <c r="J233" s="135">
        <v>0.99440163899930123</v>
      </c>
      <c r="K233" s="136">
        <f>IF(ISERROR(INDEX([1]biowin!$J:$J,MATCH(#REF!,[1]biowin!$A:$A,0))),-1,INDEX([1]biowin!$J:$J,MATCH(#REF!,[1]biowin!$A:$A,0)))</f>
        <v>-1</v>
      </c>
    </row>
    <row r="234" spans="1:11">
      <c r="A234" s="142" t="s">
        <v>1627</v>
      </c>
      <c r="B234" s="145" t="s">
        <v>1628</v>
      </c>
      <c r="C234" s="144">
        <f>MAX(IF(ISERROR(INDEX([1]JDS4!$K$2:$K$1709,MATCH(A234,[1]JDS4!$D$2:$D$1709,0))),-1,INDEX([1]JDS4!$K$2:$K$1709,MATCH(A234,[1]JDS4!$D$2:$D$1709,0))),IF(ISERROR(INDEX([1]UFZ!$K$2:$K$1709,MATCH(A234,[1]UFZ!$H$2:$H$1709,0))),-1,INDEX([1]UFZ!$K$2:$K$1709,MATCH(A234,[1]UFZ!$H$2:$H$1709,0))),IF(ISERROR(INDEX([1]WATSON!$G$2:$G$1709,MATCH(A234,[1]WATSON!$B$2:$B$1709,0))),-1,INDEX([1]WATSON!$G$2:$G$1709,MATCH(A234,[1]WATSON!$B$2:$B$1709,0))*1000),IF(ISERROR(INDEX('[1]EF3.0emissions'!$F$2:$F$1709,MATCH(A234,'[1]EF3.0emissions'!$A$2:$A$1709,0))),-1,INDEX('[1]EF3.0emissions'!$F$2:$F$1709,MATCH(A234,'[1]EF3.0emissions'!$A$2:$A$1709))),IF(ISERROR(INDEX(#REF!,MATCH(A234,#REF!,0))),-1,INDEX(#REF!,MATCH(A234,#REF!,0))*1.5*1000),IF(ISERROR(INDEX(#REF!,MATCH(A234,#REF!,0))),-1,INDEX(#REF!,MATCH(A234,#REF!,0))*1.5))</f>
        <v>0</v>
      </c>
      <c r="D234" s="135">
        <v>4.4183979741409191E-3</v>
      </c>
      <c r="E234" s="135">
        <v>1.545087613940114E-4</v>
      </c>
      <c r="F234" s="135">
        <v>0.92475303379216423</v>
      </c>
      <c r="G234" s="135">
        <v>7.5246966207835719E-2</v>
      </c>
      <c r="H234" s="135">
        <v>4.2322129160374494E-4</v>
      </c>
      <c r="I234" s="135">
        <v>0.80395896428730518</v>
      </c>
      <c r="J234" s="135">
        <v>0.19604103571269482</v>
      </c>
      <c r="K234" s="136">
        <f>IF(ISERROR(INDEX([1]biowin!$J:$J,MATCH(#REF!,[1]biowin!$A:$A,0))),-1,INDEX([1]biowin!$J:$J,MATCH(#REF!,[1]biowin!$A:$A,0)))</f>
        <v>-1</v>
      </c>
    </row>
    <row r="235" spans="1:11">
      <c r="A235" s="142" t="s">
        <v>1629</v>
      </c>
      <c r="B235" s="145" t="s">
        <v>1630</v>
      </c>
      <c r="C235" s="144">
        <f>MAX(IF(ISERROR(INDEX([1]JDS4!$K$2:$K$1709,MATCH(A235,[1]JDS4!$D$2:$D$1709,0))),-1,INDEX([1]JDS4!$K$2:$K$1709,MATCH(A235,[1]JDS4!$D$2:$D$1709,0))),IF(ISERROR(INDEX([1]UFZ!$K$2:$K$1709,MATCH(A235,[1]UFZ!$H$2:$H$1709,0))),-1,INDEX([1]UFZ!$K$2:$K$1709,MATCH(A235,[1]UFZ!$H$2:$H$1709,0))),IF(ISERROR(INDEX([1]WATSON!$G$2:$G$1709,MATCH(A235,[1]WATSON!$B$2:$B$1709,0))),-1,INDEX([1]WATSON!$G$2:$G$1709,MATCH(A235,[1]WATSON!$B$2:$B$1709,0))*1000),IF(ISERROR(INDEX('[1]EF3.0emissions'!$F$2:$F$1709,MATCH(A235,'[1]EF3.0emissions'!$A$2:$A$1709,0))),-1,INDEX('[1]EF3.0emissions'!$F$2:$F$1709,MATCH(A235,'[1]EF3.0emissions'!$A$2:$A$1709))),IF(ISERROR(INDEX(#REF!,MATCH(A235,#REF!,0))),-1,INDEX(#REF!,MATCH(A235,#REF!,0))*1.5*1000),IF(ISERROR(INDEX(#REF!,MATCH(A235,#REF!,0))),-1,INDEX(#REF!,MATCH(A235,#REF!,0))*1.5))</f>
        <v>637</v>
      </c>
      <c r="D235" s="135">
        <v>1.6923578941447848E-2</v>
      </c>
      <c r="E235" s="135">
        <v>8.9369497282683445E-3</v>
      </c>
      <c r="F235" s="135">
        <v>2.6594233401930636E-2</v>
      </c>
      <c r="G235" s="135">
        <v>0.9734057665980691</v>
      </c>
      <c r="H235" s="135">
        <v>9.3928375527402713E-3</v>
      </c>
      <c r="I235" s="135">
        <v>2.6754206713991618E-2</v>
      </c>
      <c r="J235" s="135">
        <v>0.97324579328600724</v>
      </c>
      <c r="K235" s="136">
        <f>IF(ISERROR(INDEX([1]biowin!$J:$J,MATCH(#REF!,[1]biowin!$A:$A,0))),-1,INDEX([1]biowin!$J:$J,MATCH(#REF!,[1]biowin!$A:$A,0)))</f>
        <v>-1</v>
      </c>
    </row>
    <row r="236" spans="1:11">
      <c r="A236" s="142" t="s">
        <v>1631</v>
      </c>
      <c r="B236" s="145" t="s">
        <v>1632</v>
      </c>
      <c r="C236" s="144">
        <f>MAX(IF(ISERROR(INDEX([1]JDS4!$K$2:$K$1709,MATCH(A236,[1]JDS4!$D$2:$D$1709,0))),-1,INDEX([1]JDS4!$K$2:$K$1709,MATCH(A236,[1]JDS4!$D$2:$D$1709,0))),IF(ISERROR(INDEX([1]UFZ!$K$2:$K$1709,MATCH(A236,[1]UFZ!$H$2:$H$1709,0))),-1,INDEX([1]UFZ!$K$2:$K$1709,MATCH(A236,[1]UFZ!$H$2:$H$1709,0))),IF(ISERROR(INDEX([1]WATSON!$G$2:$G$1709,MATCH(A236,[1]WATSON!$B$2:$B$1709,0))),-1,INDEX([1]WATSON!$G$2:$G$1709,MATCH(A236,[1]WATSON!$B$2:$B$1709,0))*1000),IF(ISERROR(INDEX('[1]EF3.0emissions'!$F$2:$F$1709,MATCH(A236,'[1]EF3.0emissions'!$A$2:$A$1709,0))),-1,INDEX('[1]EF3.0emissions'!$F$2:$F$1709,MATCH(A236,'[1]EF3.0emissions'!$A$2:$A$1709))),IF(ISERROR(INDEX(#REF!,MATCH(A236,#REF!,0))),-1,INDEX(#REF!,MATCH(A236,#REF!,0))*1.5*1000),IF(ISERROR(INDEX(#REF!,MATCH(A236,#REF!,0))),-1,INDEX(#REF!,MATCH(A236,#REF!,0))*1.5))</f>
        <v>0</v>
      </c>
      <c r="D236" s="135">
        <v>0.21074743415584529</v>
      </c>
      <c r="E236" s="135">
        <v>0.10967342868213339</v>
      </c>
      <c r="F236" s="135">
        <v>0.32043875138214439</v>
      </c>
      <c r="G236" s="135">
        <v>0.67956124861785427</v>
      </c>
      <c r="H236" s="135">
        <v>0.11441914930130115</v>
      </c>
      <c r="I236" s="135">
        <v>0.32517719973467107</v>
      </c>
      <c r="J236" s="135">
        <v>0.67482280026532782</v>
      </c>
      <c r="K236" s="136">
        <f>IF(ISERROR(INDEX([1]biowin!$J:$J,MATCH(#REF!,[1]biowin!$A:$A,0))),-1,INDEX([1]biowin!$J:$J,MATCH(#REF!,[1]biowin!$A:$A,0)))</f>
        <v>-1</v>
      </c>
    </row>
    <row r="237" spans="1:11">
      <c r="A237" s="142" t="s">
        <v>1633</v>
      </c>
      <c r="B237" s="145" t="s">
        <v>1634</v>
      </c>
      <c r="C237" s="144">
        <f>MAX(IF(ISERROR(INDEX([1]JDS4!$K$2:$K$1709,MATCH(A237,[1]JDS4!$D$2:$D$1709,0))),-1,INDEX([1]JDS4!$K$2:$K$1709,MATCH(A237,[1]JDS4!$D$2:$D$1709,0))),IF(ISERROR(INDEX([1]UFZ!$K$2:$K$1709,MATCH(A237,[1]UFZ!$H$2:$H$1709,0))),-1,INDEX([1]UFZ!$K$2:$K$1709,MATCH(A237,[1]UFZ!$H$2:$H$1709,0))),IF(ISERROR(INDEX([1]WATSON!$G$2:$G$1709,MATCH(A237,[1]WATSON!$B$2:$B$1709,0))),-1,INDEX([1]WATSON!$G$2:$G$1709,MATCH(A237,[1]WATSON!$B$2:$B$1709,0))*1000),IF(ISERROR(INDEX('[1]EF3.0emissions'!$F$2:$F$1709,MATCH(A237,'[1]EF3.0emissions'!$A$2:$A$1709,0))),-1,INDEX('[1]EF3.0emissions'!$F$2:$F$1709,MATCH(A237,'[1]EF3.0emissions'!$A$2:$A$1709))),IF(ISERROR(INDEX(#REF!,MATCH(A237,#REF!,0))),-1,INDEX(#REF!,MATCH(A237,#REF!,0))*1.5*1000),IF(ISERROR(INDEX(#REF!,MATCH(A237,#REF!,0))),-1,INDEX(#REF!,MATCH(A237,#REF!,0))*1.5))</f>
        <v>0</v>
      </c>
      <c r="D237" s="135">
        <v>0.20236408042281048</v>
      </c>
      <c r="E237" s="135">
        <v>0.10506523197752445</v>
      </c>
      <c r="F237" s="135">
        <v>0.3111728582209175</v>
      </c>
      <c r="G237" s="135">
        <v>0.68882714177907212</v>
      </c>
      <c r="H237" s="135">
        <v>0.10985852520943178</v>
      </c>
      <c r="I237" s="135">
        <v>0.31445362311457092</v>
      </c>
      <c r="J237" s="135">
        <v>0.68554637688542686</v>
      </c>
      <c r="K237" s="136">
        <f>IF(ISERROR(INDEX([1]biowin!$J:$J,MATCH(#REF!,[1]biowin!$A:$A,0))),-1,INDEX([1]biowin!$J:$J,MATCH(#REF!,[1]biowin!$A:$A,0)))</f>
        <v>-1</v>
      </c>
    </row>
    <row r="238" spans="1:11">
      <c r="A238" s="142" t="s">
        <v>1635</v>
      </c>
      <c r="B238" s="145" t="s">
        <v>1636</v>
      </c>
      <c r="C238" s="144">
        <f>MAX(IF(ISERROR(INDEX([1]JDS4!$K$2:$K$1709,MATCH(A238,[1]JDS4!$D$2:$D$1709,0))),-1,INDEX([1]JDS4!$K$2:$K$1709,MATCH(A238,[1]JDS4!$D$2:$D$1709,0))),IF(ISERROR(INDEX([1]UFZ!$K$2:$K$1709,MATCH(A238,[1]UFZ!$H$2:$H$1709,0))),-1,INDEX([1]UFZ!$K$2:$K$1709,MATCH(A238,[1]UFZ!$H$2:$H$1709,0))),IF(ISERROR(INDEX([1]WATSON!$G$2:$G$1709,MATCH(A238,[1]WATSON!$B$2:$B$1709,0))),-1,INDEX([1]WATSON!$G$2:$G$1709,MATCH(A238,[1]WATSON!$B$2:$B$1709,0))*1000),IF(ISERROR(INDEX('[1]EF3.0emissions'!$F$2:$F$1709,MATCH(A238,'[1]EF3.0emissions'!$A$2:$A$1709,0))),-1,INDEX('[1]EF3.0emissions'!$F$2:$F$1709,MATCH(A238,'[1]EF3.0emissions'!$A$2:$A$1709))),IF(ISERROR(INDEX(#REF!,MATCH(A238,#REF!,0))),-1,INDEX(#REF!,MATCH(A238,#REF!,0))*1.5*1000),IF(ISERROR(INDEX(#REF!,MATCH(A238,#REF!,0))),-1,INDEX(#REF!,MATCH(A238,#REF!,0))*1.5))</f>
        <v>-1</v>
      </c>
      <c r="D238" s="135">
        <v>9.1298797051073771E-2</v>
      </c>
      <c r="E238" s="135">
        <v>4.7991968755789614E-2</v>
      </c>
      <c r="F238" s="135">
        <v>0.13930998560381089</v>
      </c>
      <c r="G238" s="135">
        <v>0.86069001439618764</v>
      </c>
      <c r="H238" s="135">
        <v>5.0303638413353342E-2</v>
      </c>
      <c r="I238" s="135">
        <v>0.14161387816854787</v>
      </c>
      <c r="J238" s="135">
        <v>0.85838612183145135</v>
      </c>
      <c r="K238" s="136">
        <f>IF(ISERROR(INDEX([1]biowin!$J:$J,MATCH(#REF!,[1]biowin!$A:$A,0))),-1,INDEX([1]biowin!$J:$J,MATCH(#REF!,[1]biowin!$A:$A,0)))</f>
        <v>-1</v>
      </c>
    </row>
    <row r="239" spans="1:11">
      <c r="A239" s="142" t="s">
        <v>1637</v>
      </c>
      <c r="B239" s="145" t="s">
        <v>1638</v>
      </c>
      <c r="C239" s="144">
        <f>MAX(IF(ISERROR(INDEX([1]JDS4!$K$2:$K$1709,MATCH(A239,[1]JDS4!$D$2:$D$1709,0))),-1,INDEX([1]JDS4!$K$2:$K$1709,MATCH(A239,[1]JDS4!$D$2:$D$1709,0))),IF(ISERROR(INDEX([1]UFZ!$K$2:$K$1709,MATCH(A239,[1]UFZ!$H$2:$H$1709,0))),-1,INDEX([1]UFZ!$K$2:$K$1709,MATCH(A239,[1]UFZ!$H$2:$H$1709,0))),IF(ISERROR(INDEX([1]WATSON!$G$2:$G$1709,MATCH(A239,[1]WATSON!$B$2:$B$1709,0))),-1,INDEX([1]WATSON!$G$2:$G$1709,MATCH(A239,[1]WATSON!$B$2:$B$1709,0))*1000),IF(ISERROR(INDEX('[1]EF3.0emissions'!$F$2:$F$1709,MATCH(A239,'[1]EF3.0emissions'!$A$2:$A$1709,0))),-1,INDEX('[1]EF3.0emissions'!$F$2:$F$1709,MATCH(A239,'[1]EF3.0emissions'!$A$2:$A$1709))),IF(ISERROR(INDEX(#REF!,MATCH(A239,#REF!,0))),-1,INDEX(#REF!,MATCH(A239,#REF!,0))*1.5*1000),IF(ISERROR(INDEX(#REF!,MATCH(A239,#REF!,0))),-1,INDEX(#REF!,MATCH(A239,#REF!,0))*1.5))</f>
        <v>-1</v>
      </c>
      <c r="D239" s="135">
        <v>5.3577615246224522E-3</v>
      </c>
      <c r="E239" s="135">
        <v>2.8320244759784978E-3</v>
      </c>
      <c r="F239" s="135">
        <v>8.5776364447310155E-3</v>
      </c>
      <c r="G239" s="135">
        <v>0.99142236355526792</v>
      </c>
      <c r="H239" s="135">
        <v>2.9770972561186586E-3</v>
      </c>
      <c r="I239" s="135">
        <v>8.5662737878779444E-3</v>
      </c>
      <c r="J239" s="135">
        <v>0.99143372621212256</v>
      </c>
      <c r="K239" s="136">
        <f>IF(ISERROR(INDEX([1]biowin!$J:$J,MATCH(#REF!,[1]biowin!$A:$A,0))),-1,INDEX([1]biowin!$J:$J,MATCH(#REF!,[1]biowin!$A:$A,0)))</f>
        <v>-1</v>
      </c>
    </row>
    <row r="240" spans="1:11">
      <c r="A240" s="142" t="s">
        <v>1639</v>
      </c>
      <c r="B240" s="145" t="s">
        <v>1640</v>
      </c>
      <c r="C240" s="144">
        <f>MAX(IF(ISERROR(INDEX([1]JDS4!$K$2:$K$1709,MATCH(A240,[1]JDS4!$D$2:$D$1709,0))),-1,INDEX([1]JDS4!$K$2:$K$1709,MATCH(A240,[1]JDS4!$D$2:$D$1709,0))),IF(ISERROR(INDEX([1]UFZ!$K$2:$K$1709,MATCH(A240,[1]UFZ!$H$2:$H$1709,0))),-1,INDEX([1]UFZ!$K$2:$K$1709,MATCH(A240,[1]UFZ!$H$2:$H$1709,0))),IF(ISERROR(INDEX([1]WATSON!$G$2:$G$1709,MATCH(A240,[1]WATSON!$B$2:$B$1709,0))),-1,INDEX([1]WATSON!$G$2:$G$1709,MATCH(A240,[1]WATSON!$B$2:$B$1709,0))*1000),IF(ISERROR(INDEX('[1]EF3.0emissions'!$F$2:$F$1709,MATCH(A240,'[1]EF3.0emissions'!$A$2:$A$1709,0))),-1,INDEX('[1]EF3.0emissions'!$F$2:$F$1709,MATCH(A240,'[1]EF3.0emissions'!$A$2:$A$1709))),IF(ISERROR(INDEX(#REF!,MATCH(A240,#REF!,0))),-1,INDEX(#REF!,MATCH(A240,#REF!,0))*1.5*1000),IF(ISERROR(INDEX(#REF!,MATCH(A240,#REF!,0))),-1,INDEX(#REF!,MATCH(A240,#REF!,0))*1.5))</f>
        <v>-1</v>
      </c>
      <c r="D240" s="135">
        <v>1.0316926699879221E-2</v>
      </c>
      <c r="E240" s="135">
        <v>1.0424867629662434E-3</v>
      </c>
      <c r="F240" s="135">
        <v>0.80290887191098959</v>
      </c>
      <c r="G240" s="135">
        <v>0.19709112808900961</v>
      </c>
      <c r="H240" s="135">
        <v>2.3473412362481306E-3</v>
      </c>
      <c r="I240" s="135">
        <v>0.57785494265728743</v>
      </c>
      <c r="J240" s="135">
        <v>0.42214505734271301</v>
      </c>
      <c r="K240" s="136">
        <f>IF(ISERROR(INDEX([1]biowin!$J:$J,MATCH(#REF!,[1]biowin!$A:$A,0))),-1,INDEX([1]biowin!$J:$J,MATCH(#REF!,[1]biowin!$A:$A,0)))</f>
        <v>-1</v>
      </c>
    </row>
    <row r="241" spans="1:11">
      <c r="A241" s="142" t="s">
        <v>1641</v>
      </c>
      <c r="B241" s="145" t="s">
        <v>1642</v>
      </c>
      <c r="C241" s="144">
        <f>MAX(IF(ISERROR(INDEX([1]JDS4!$K$2:$K$1709,MATCH(A241,[1]JDS4!$D$2:$D$1709,0))),-1,INDEX([1]JDS4!$K$2:$K$1709,MATCH(A241,[1]JDS4!$D$2:$D$1709,0))),IF(ISERROR(INDEX([1]UFZ!$K$2:$K$1709,MATCH(A241,[1]UFZ!$H$2:$H$1709,0))),-1,INDEX([1]UFZ!$K$2:$K$1709,MATCH(A241,[1]UFZ!$H$2:$H$1709,0))),IF(ISERROR(INDEX([1]WATSON!$G$2:$G$1709,MATCH(A241,[1]WATSON!$B$2:$B$1709,0))),-1,INDEX([1]WATSON!$G$2:$G$1709,MATCH(A241,[1]WATSON!$B$2:$B$1709,0))*1000),IF(ISERROR(INDEX('[1]EF3.0emissions'!$F$2:$F$1709,MATCH(A241,'[1]EF3.0emissions'!$A$2:$A$1709,0))),-1,INDEX('[1]EF3.0emissions'!$F$2:$F$1709,MATCH(A241,'[1]EF3.0emissions'!$A$2:$A$1709))),IF(ISERROR(INDEX(#REF!,MATCH(A241,#REF!,0))),-1,INDEX(#REF!,MATCH(A241,#REF!,0))*1.5*1000),IF(ISERROR(INDEX(#REF!,MATCH(A241,#REF!,0))),-1,INDEX(#REF!,MATCH(A241,#REF!,0))*1.5))</f>
        <v>410</v>
      </c>
      <c r="D241" s="135">
        <v>0.10240913505632701</v>
      </c>
      <c r="E241" s="135">
        <v>5.3689671358046524E-2</v>
      </c>
      <c r="F241" s="135">
        <v>0.15857909090151395</v>
      </c>
      <c r="G241" s="135">
        <v>0.84142090909847533</v>
      </c>
      <c r="H241" s="135">
        <v>5.6316058906713394E-2</v>
      </c>
      <c r="I241" s="135">
        <v>0.16020472576998265</v>
      </c>
      <c r="J241" s="135">
        <v>0.83979527423001876</v>
      </c>
      <c r="K241" s="136">
        <f>IF(ISERROR(INDEX([1]biowin!$J:$J,MATCH(#REF!,[1]biowin!$A:$A,0))),-1,INDEX([1]biowin!$J:$J,MATCH(#REF!,[1]biowin!$A:$A,0)))</f>
        <v>-1</v>
      </c>
    </row>
    <row r="242" spans="1:11">
      <c r="A242" s="142" t="s">
        <v>1643</v>
      </c>
      <c r="B242" s="145" t="s">
        <v>1644</v>
      </c>
      <c r="C242" s="144">
        <f>MAX(IF(ISERROR(INDEX([1]JDS4!$K$2:$K$1709,MATCH(A242,[1]JDS4!$D$2:$D$1709,0))),-1,INDEX([1]JDS4!$K$2:$K$1709,MATCH(A242,[1]JDS4!$D$2:$D$1709,0))),IF(ISERROR(INDEX([1]UFZ!$K$2:$K$1709,MATCH(A242,[1]UFZ!$H$2:$H$1709,0))),-1,INDEX([1]UFZ!$K$2:$K$1709,MATCH(A242,[1]UFZ!$H$2:$H$1709,0))),IF(ISERROR(INDEX([1]WATSON!$G$2:$G$1709,MATCH(A242,[1]WATSON!$B$2:$B$1709,0))),-1,INDEX([1]WATSON!$G$2:$G$1709,MATCH(A242,[1]WATSON!$B$2:$B$1709,0))*1000),IF(ISERROR(INDEX('[1]EF3.0emissions'!$F$2:$F$1709,MATCH(A242,'[1]EF3.0emissions'!$A$2:$A$1709,0))),-1,INDEX('[1]EF3.0emissions'!$F$2:$F$1709,MATCH(A242,'[1]EF3.0emissions'!$A$2:$A$1709))),IF(ISERROR(INDEX(#REF!,MATCH(A242,#REF!,0))),-1,INDEX(#REF!,MATCH(A242,#REF!,0))*1.5*1000),IF(ISERROR(INDEX(#REF!,MATCH(A242,#REF!,0))),-1,INDEX(#REF!,MATCH(A242,#REF!,0))*1.5))</f>
        <v>9.0125000000000011</v>
      </c>
      <c r="D242" s="135">
        <v>0.23207629007889283</v>
      </c>
      <c r="E242" s="135">
        <v>0.1171405734623501</v>
      </c>
      <c r="F242" s="135">
        <v>0.38065294381631098</v>
      </c>
      <c r="G242" s="135">
        <v>0.61934705618368291</v>
      </c>
      <c r="H242" s="135">
        <v>0.1240821401266215</v>
      </c>
      <c r="I242" s="135">
        <v>0.3755023530263405</v>
      </c>
      <c r="J242" s="135">
        <v>0.6244976469736564</v>
      </c>
      <c r="K242" s="136">
        <f>IF(ISERROR(INDEX([1]biowin!$J:$J,MATCH(#REF!,[1]biowin!$A:$A,0))),-1,INDEX([1]biowin!$J:$J,MATCH(#REF!,[1]biowin!$A:$A,0)))</f>
        <v>-1</v>
      </c>
    </row>
    <row r="243" spans="1:11">
      <c r="A243" s="142" t="s">
        <v>1645</v>
      </c>
      <c r="B243" s="145" t="s">
        <v>1646</v>
      </c>
      <c r="C243" s="144">
        <f>MAX(IF(ISERROR(INDEX([1]JDS4!$K$2:$K$1709,MATCH(A243,[1]JDS4!$D$2:$D$1709,0))),-1,INDEX([1]JDS4!$K$2:$K$1709,MATCH(A243,[1]JDS4!$D$2:$D$1709,0))),IF(ISERROR(INDEX([1]UFZ!$K$2:$K$1709,MATCH(A243,[1]UFZ!$H$2:$H$1709,0))),-1,INDEX([1]UFZ!$K$2:$K$1709,MATCH(A243,[1]UFZ!$H$2:$H$1709,0))),IF(ISERROR(INDEX([1]WATSON!$G$2:$G$1709,MATCH(A243,[1]WATSON!$B$2:$B$1709,0))),-1,INDEX([1]WATSON!$G$2:$G$1709,MATCH(A243,[1]WATSON!$B$2:$B$1709,0))*1000),IF(ISERROR(INDEX('[1]EF3.0emissions'!$F$2:$F$1709,MATCH(A243,'[1]EF3.0emissions'!$A$2:$A$1709,0))),-1,INDEX('[1]EF3.0emissions'!$F$2:$F$1709,MATCH(A243,'[1]EF3.0emissions'!$A$2:$A$1709))),IF(ISERROR(INDEX(#REF!,MATCH(A243,#REF!,0))),-1,INDEX(#REF!,MATCH(A243,#REF!,0))*1.5*1000),IF(ISERROR(INDEX(#REF!,MATCH(A243,#REF!,0))),-1,INDEX(#REF!,MATCH(A243,#REF!,0))*1.5))</f>
        <v>-1</v>
      </c>
      <c r="D243" s="135">
        <v>3.594777646411728E-2</v>
      </c>
      <c r="E243" s="135">
        <v>1.8133488016599236E-2</v>
      </c>
      <c r="F243" s="135">
        <v>0.11615165854487514</v>
      </c>
      <c r="G243" s="135">
        <v>0.88384834145512858</v>
      </c>
      <c r="H243" s="135">
        <v>1.9527139715073246E-2</v>
      </c>
      <c r="I243" s="135">
        <v>9.4526607490780595E-2</v>
      </c>
      <c r="J243" s="135">
        <v>0.90547339250921943</v>
      </c>
      <c r="K243" s="136">
        <f>IF(ISERROR(INDEX([1]biowin!$J:$J,MATCH(#REF!,[1]biowin!$A:$A,0))),-1,INDEX([1]biowin!$J:$J,MATCH(#REF!,[1]biowin!$A:$A,0)))</f>
        <v>-1</v>
      </c>
    </row>
    <row r="244" spans="1:11">
      <c r="A244" s="142" t="s">
        <v>1647</v>
      </c>
      <c r="B244" s="145" t="s">
        <v>1648</v>
      </c>
      <c r="C244" s="144">
        <f>MAX(IF(ISERROR(INDEX([1]JDS4!$K$2:$K$1709,MATCH(A244,[1]JDS4!$D$2:$D$1709,0))),-1,INDEX([1]JDS4!$K$2:$K$1709,MATCH(A244,[1]JDS4!$D$2:$D$1709,0))),IF(ISERROR(INDEX([1]UFZ!$K$2:$K$1709,MATCH(A244,[1]UFZ!$H$2:$H$1709,0))),-1,INDEX([1]UFZ!$K$2:$K$1709,MATCH(A244,[1]UFZ!$H$2:$H$1709,0))),IF(ISERROR(INDEX([1]WATSON!$G$2:$G$1709,MATCH(A244,[1]WATSON!$B$2:$B$1709,0))),-1,INDEX([1]WATSON!$G$2:$G$1709,MATCH(A244,[1]WATSON!$B$2:$B$1709,0))*1000),IF(ISERROR(INDEX('[1]EF3.0emissions'!$F$2:$F$1709,MATCH(A244,'[1]EF3.0emissions'!$A$2:$A$1709,0))),-1,INDEX('[1]EF3.0emissions'!$F$2:$F$1709,MATCH(A244,'[1]EF3.0emissions'!$A$2:$A$1709))),IF(ISERROR(INDEX(#REF!,MATCH(A244,#REF!,0))),-1,INDEX(#REF!,MATCH(A244,#REF!,0))*1.5*1000),IF(ISERROR(INDEX(#REF!,MATCH(A244,#REF!,0))),-1,INDEX(#REF!,MATCH(A244,#REF!,0))*1.5))</f>
        <v>-1</v>
      </c>
      <c r="D244" s="135">
        <v>3.0716335548422392E-2</v>
      </c>
      <c r="E244" s="135">
        <v>1.6214131242781545E-2</v>
      </c>
      <c r="F244" s="135">
        <v>4.6942448522155719E-2</v>
      </c>
      <c r="G244" s="135">
        <v>0.95305755147784676</v>
      </c>
      <c r="H244" s="135">
        <v>1.7028974558640962E-2</v>
      </c>
      <c r="I244" s="135">
        <v>4.7752453247512566E-2</v>
      </c>
      <c r="J244" s="135">
        <v>0.95224754675248824</v>
      </c>
      <c r="K244" s="136">
        <f>IF(ISERROR(INDEX([1]biowin!$J:$J,MATCH(#REF!,[1]biowin!$A:$A,0))),-1,INDEX([1]biowin!$J:$J,MATCH(#REF!,[1]biowin!$A:$A,0)))</f>
        <v>-1</v>
      </c>
    </row>
    <row r="245" spans="1:11">
      <c r="A245" s="142" t="s">
        <v>1649</v>
      </c>
      <c r="B245" s="145" t="s">
        <v>1650</v>
      </c>
      <c r="C245" s="144">
        <f>MAX(IF(ISERROR(INDEX([1]JDS4!$K$2:$K$1709,MATCH(A245,[1]JDS4!$D$2:$D$1709,0))),-1,INDEX([1]JDS4!$K$2:$K$1709,MATCH(A245,[1]JDS4!$D$2:$D$1709,0))),IF(ISERROR(INDEX([1]UFZ!$K$2:$K$1709,MATCH(A245,[1]UFZ!$H$2:$H$1709,0))),-1,INDEX([1]UFZ!$K$2:$K$1709,MATCH(A245,[1]UFZ!$H$2:$H$1709,0))),IF(ISERROR(INDEX([1]WATSON!$G$2:$G$1709,MATCH(A245,[1]WATSON!$B$2:$B$1709,0))),-1,INDEX([1]WATSON!$G$2:$G$1709,MATCH(A245,[1]WATSON!$B$2:$B$1709,0))*1000),IF(ISERROR(INDEX('[1]EF3.0emissions'!$F$2:$F$1709,MATCH(A245,'[1]EF3.0emissions'!$A$2:$A$1709,0))),-1,INDEX('[1]EF3.0emissions'!$F$2:$F$1709,MATCH(A245,'[1]EF3.0emissions'!$A$2:$A$1709))),IF(ISERROR(INDEX(#REF!,MATCH(A245,#REF!,0))),-1,INDEX(#REF!,MATCH(A245,#REF!,0))*1.5*1000),IF(ISERROR(INDEX(#REF!,MATCH(A245,#REF!,0))),-1,INDEX(#REF!,MATCH(A245,#REF!,0))*1.5))</f>
        <v>-1</v>
      </c>
      <c r="D245" s="135">
        <v>0.19625706144874336</v>
      </c>
      <c r="E245" s="135">
        <v>0.10211505645573289</v>
      </c>
      <c r="F245" s="135">
        <v>0.30024358706316084</v>
      </c>
      <c r="G245" s="135">
        <v>0.6997564129368391</v>
      </c>
      <c r="H245" s="135">
        <v>0.10670018295371976</v>
      </c>
      <c r="I245" s="135">
        <v>0.30407052972171295</v>
      </c>
      <c r="J245" s="135">
        <v>0.69592947027828955</v>
      </c>
      <c r="K245" s="136">
        <f>IF(ISERROR(INDEX([1]biowin!$J:$J,MATCH(#REF!,[1]biowin!$A:$A,0))),-1,INDEX([1]biowin!$J:$J,MATCH(#REF!,[1]biowin!$A:$A,0)))</f>
        <v>-1</v>
      </c>
    </row>
    <row r="246" spans="1:11">
      <c r="A246" s="142" t="s">
        <v>1651</v>
      </c>
      <c r="B246" s="145" t="s">
        <v>1652</v>
      </c>
      <c r="C246" s="144">
        <f>MAX(IF(ISERROR(INDEX([1]JDS4!$K$2:$K$1709,MATCH(A246,[1]JDS4!$D$2:$D$1709,0))),-1,INDEX([1]JDS4!$K$2:$K$1709,MATCH(A246,[1]JDS4!$D$2:$D$1709,0))),IF(ISERROR(INDEX([1]UFZ!$K$2:$K$1709,MATCH(A246,[1]UFZ!$H$2:$H$1709,0))),-1,INDEX([1]UFZ!$K$2:$K$1709,MATCH(A246,[1]UFZ!$H$2:$H$1709,0))),IF(ISERROR(INDEX([1]WATSON!$G$2:$G$1709,MATCH(A246,[1]WATSON!$B$2:$B$1709,0))),-1,INDEX([1]WATSON!$G$2:$G$1709,MATCH(A246,[1]WATSON!$B$2:$B$1709,0))*1000),IF(ISERROR(INDEX('[1]EF3.0emissions'!$F$2:$F$1709,MATCH(A246,'[1]EF3.0emissions'!$A$2:$A$1709,0))),-1,INDEX('[1]EF3.0emissions'!$F$2:$F$1709,MATCH(A246,'[1]EF3.0emissions'!$A$2:$A$1709))),IF(ISERROR(INDEX(#REF!,MATCH(A246,#REF!,0))),-1,INDEX(#REF!,MATCH(A246,#REF!,0))*1.5*1000),IF(ISERROR(INDEX(#REF!,MATCH(A246,#REF!,0))),-1,INDEX(#REF!,MATCH(A246,#REF!,0))*1.5))</f>
        <v>17</v>
      </c>
      <c r="D246" s="135">
        <v>2.7345537622113529E-3</v>
      </c>
      <c r="E246" s="135">
        <v>1.4460457821044439E-3</v>
      </c>
      <c r="F246" s="135">
        <v>4.1817038796412081E-3</v>
      </c>
      <c r="G246" s="135">
        <v>0.99581829612035977</v>
      </c>
      <c r="H246" s="135">
        <v>1.5200005880101242E-3</v>
      </c>
      <c r="I246" s="135">
        <v>4.2552130995583406E-3</v>
      </c>
      <c r="J246" s="135">
        <v>0.9957447869004421</v>
      </c>
      <c r="K246" s="136">
        <f>IF(ISERROR(INDEX([1]biowin!$J:$J,MATCH(#REF!,[1]biowin!$A:$A,0))),-1,INDEX([1]biowin!$J:$J,MATCH(#REF!,[1]biowin!$A:$A,0)))</f>
        <v>-1</v>
      </c>
    </row>
    <row r="247" spans="1:11">
      <c r="A247" s="142" t="s">
        <v>1653</v>
      </c>
      <c r="B247" s="145" t="s">
        <v>1654</v>
      </c>
      <c r="C247" s="144">
        <f>MAX(IF(ISERROR(INDEX([1]JDS4!$K$2:$K$1709,MATCH(A247,[1]JDS4!$D$2:$D$1709,0))),-1,INDEX([1]JDS4!$K$2:$K$1709,MATCH(A247,[1]JDS4!$D$2:$D$1709,0))),IF(ISERROR(INDEX([1]UFZ!$K$2:$K$1709,MATCH(A247,[1]UFZ!$H$2:$H$1709,0))),-1,INDEX([1]UFZ!$K$2:$K$1709,MATCH(A247,[1]UFZ!$H$2:$H$1709,0))),IF(ISERROR(INDEX([1]WATSON!$G$2:$G$1709,MATCH(A247,[1]WATSON!$B$2:$B$1709,0))),-1,INDEX([1]WATSON!$G$2:$G$1709,MATCH(A247,[1]WATSON!$B$2:$B$1709,0))*1000),IF(ISERROR(INDEX('[1]EF3.0emissions'!$F$2:$F$1709,MATCH(A247,'[1]EF3.0emissions'!$A$2:$A$1709,0))),-1,INDEX('[1]EF3.0emissions'!$F$2:$F$1709,MATCH(A247,'[1]EF3.0emissions'!$A$2:$A$1709))),IF(ISERROR(INDEX(#REF!,MATCH(A247,#REF!,0))),-1,INDEX(#REF!,MATCH(A247,#REF!,0))*1.5*1000),IF(ISERROR(INDEX(#REF!,MATCH(A247,#REF!,0))),-1,INDEX(#REF!,MATCH(A247,#REF!,0))*1.5))</f>
        <v>0</v>
      </c>
      <c r="D247" s="135">
        <v>1.7256287262826867E-2</v>
      </c>
      <c r="E247" s="135">
        <v>9.1085719484158192E-3</v>
      </c>
      <c r="F247" s="135">
        <v>2.7730069541238342E-2</v>
      </c>
      <c r="G247" s="135">
        <v>0.97226993045876298</v>
      </c>
      <c r="H247" s="135">
        <v>9.5755992614295887E-3</v>
      </c>
      <c r="I247" s="135">
        <v>2.7646890040128845E-2</v>
      </c>
      <c r="J247" s="135">
        <v>0.97235310995987179</v>
      </c>
      <c r="K247" s="136">
        <f>IF(ISERROR(INDEX([1]biowin!$J:$J,MATCH(#REF!,[1]biowin!$A:$A,0))),-1,INDEX([1]biowin!$J:$J,MATCH(#REF!,[1]biowin!$A:$A,0)))</f>
        <v>-1</v>
      </c>
    </row>
    <row r="248" spans="1:11">
      <c r="A248" s="142" t="s">
        <v>1655</v>
      </c>
      <c r="B248" s="145" t="s">
        <v>1656</v>
      </c>
      <c r="C248" s="144">
        <f>MAX(IF(ISERROR(INDEX([1]JDS4!$K$2:$K$1709,MATCH(A248,[1]JDS4!$D$2:$D$1709,0))),-1,INDEX([1]JDS4!$K$2:$K$1709,MATCH(A248,[1]JDS4!$D$2:$D$1709,0))),IF(ISERROR(INDEX([1]UFZ!$K$2:$K$1709,MATCH(A248,[1]UFZ!$H$2:$H$1709,0))),-1,INDEX([1]UFZ!$K$2:$K$1709,MATCH(A248,[1]UFZ!$H$2:$H$1709,0))),IF(ISERROR(INDEX([1]WATSON!$G$2:$G$1709,MATCH(A248,[1]WATSON!$B$2:$B$1709,0))),-1,INDEX([1]WATSON!$G$2:$G$1709,MATCH(A248,[1]WATSON!$B$2:$B$1709,0))*1000),IF(ISERROR(INDEX('[1]EF3.0emissions'!$F$2:$F$1709,MATCH(A248,'[1]EF3.0emissions'!$A$2:$A$1709,0))),-1,INDEX('[1]EF3.0emissions'!$F$2:$F$1709,MATCH(A248,'[1]EF3.0emissions'!$A$2:$A$1709))),IF(ISERROR(INDEX(#REF!,MATCH(A248,#REF!,0))),-1,INDEX(#REF!,MATCH(A248,#REF!,0))*1.5*1000),IF(ISERROR(INDEX(#REF!,MATCH(A248,#REF!,0))),-1,INDEX(#REF!,MATCH(A248,#REF!,0))*1.5))</f>
        <v>-1</v>
      </c>
      <c r="D248" s="135">
        <v>3.3606455640442178E-3</v>
      </c>
      <c r="E248" s="135">
        <v>1.7770394555921508E-3</v>
      </c>
      <c r="F248" s="135">
        <v>5.1543556039992675E-3</v>
      </c>
      <c r="G248" s="135">
        <v>0.99484564439600021</v>
      </c>
      <c r="H248" s="135">
        <v>1.8678993194190402E-3</v>
      </c>
      <c r="I248" s="135">
        <v>5.2384890817948164E-3</v>
      </c>
      <c r="J248" s="135">
        <v>0.99476151091820553</v>
      </c>
      <c r="K248" s="136">
        <f>IF(ISERROR(INDEX([1]biowin!$J:$J,MATCH(#REF!,[1]biowin!$A:$A,0))),-1,INDEX([1]biowin!$J:$J,MATCH(#REF!,[1]biowin!$A:$A,0)))</f>
        <v>-1</v>
      </c>
    </row>
    <row r="249" spans="1:11">
      <c r="A249" s="142" t="s">
        <v>1657</v>
      </c>
      <c r="B249" s="145" t="s">
        <v>1658</v>
      </c>
      <c r="C249" s="144">
        <f>MAX(IF(ISERROR(INDEX([1]JDS4!$K$2:$K$1709,MATCH(A249,[1]JDS4!$D$2:$D$1709,0))),-1,INDEX([1]JDS4!$K$2:$K$1709,MATCH(A249,[1]JDS4!$D$2:$D$1709,0))),IF(ISERROR(INDEX([1]UFZ!$K$2:$K$1709,MATCH(A249,[1]UFZ!$H$2:$H$1709,0))),-1,INDEX([1]UFZ!$K$2:$K$1709,MATCH(A249,[1]UFZ!$H$2:$H$1709,0))),IF(ISERROR(INDEX([1]WATSON!$G$2:$G$1709,MATCH(A249,[1]WATSON!$B$2:$B$1709,0))),-1,INDEX([1]WATSON!$G$2:$G$1709,MATCH(A249,[1]WATSON!$B$2:$B$1709,0))*1000),IF(ISERROR(INDEX('[1]EF3.0emissions'!$F$2:$F$1709,MATCH(A249,'[1]EF3.0emissions'!$A$2:$A$1709,0))),-1,INDEX('[1]EF3.0emissions'!$F$2:$F$1709,MATCH(A249,'[1]EF3.0emissions'!$A$2:$A$1709))),IF(ISERROR(INDEX(#REF!,MATCH(A249,#REF!,0))),-1,INDEX(#REF!,MATCH(A249,#REF!,0))*1.5*1000),IF(ISERROR(INDEX(#REF!,MATCH(A249,#REF!,0))),-1,INDEX(#REF!,MATCH(A249,#REF!,0))*1.5))</f>
        <v>17.228610208663842</v>
      </c>
      <c r="D249" s="135">
        <v>0.1443632554991191</v>
      </c>
      <c r="E249" s="135">
        <v>7.4341379689539897E-2</v>
      </c>
      <c r="F249" s="135">
        <v>0.23941240065790453</v>
      </c>
      <c r="G249" s="135">
        <v>0.7605875993421034</v>
      </c>
      <c r="H249" s="135">
        <v>7.8525901910350429E-2</v>
      </c>
      <c r="I249" s="135">
        <v>0.23545418389652972</v>
      </c>
      <c r="J249" s="135">
        <v>0.76454581610347017</v>
      </c>
      <c r="K249" s="136">
        <f>IF(ISERROR(INDEX([1]biowin!$J:$J,MATCH(#REF!,[1]biowin!$A:$A,0))),-1,INDEX([1]biowin!$J:$J,MATCH(#REF!,[1]biowin!$A:$A,0)))</f>
        <v>-1</v>
      </c>
    </row>
    <row r="250" spans="1:11">
      <c r="A250" s="142" t="s">
        <v>1659</v>
      </c>
      <c r="B250" s="145" t="s">
        <v>1660</v>
      </c>
      <c r="C250" s="144">
        <f>MAX(IF(ISERROR(INDEX([1]JDS4!$K$2:$K$1709,MATCH(A250,[1]JDS4!$D$2:$D$1709,0))),-1,INDEX([1]JDS4!$K$2:$K$1709,MATCH(A250,[1]JDS4!$D$2:$D$1709,0))),IF(ISERROR(INDEX([1]UFZ!$K$2:$K$1709,MATCH(A250,[1]UFZ!$H$2:$H$1709,0))),-1,INDEX([1]UFZ!$K$2:$K$1709,MATCH(A250,[1]UFZ!$H$2:$H$1709,0))),IF(ISERROR(INDEX([1]WATSON!$G$2:$G$1709,MATCH(A250,[1]WATSON!$B$2:$B$1709,0))),-1,INDEX([1]WATSON!$G$2:$G$1709,MATCH(A250,[1]WATSON!$B$2:$B$1709,0))*1000),IF(ISERROR(INDEX('[1]EF3.0emissions'!$F$2:$F$1709,MATCH(A250,'[1]EF3.0emissions'!$A$2:$A$1709,0))),-1,INDEX('[1]EF3.0emissions'!$F$2:$F$1709,MATCH(A250,'[1]EF3.0emissions'!$A$2:$A$1709))),IF(ISERROR(INDEX(#REF!,MATCH(A250,#REF!,0))),-1,INDEX(#REF!,MATCH(A250,#REF!,0))*1.5*1000),IF(ISERROR(INDEX(#REF!,MATCH(A250,#REF!,0))),-1,INDEX(#REF!,MATCH(A250,#REF!,0))*1.5))</f>
        <v>-1</v>
      </c>
      <c r="H250" s="135"/>
      <c r="I250" s="135"/>
      <c r="J250" s="135"/>
      <c r="K250" s="136">
        <f>IF(ISERROR(INDEX([1]biowin!$J:$J,MATCH(#REF!,[1]biowin!$A:$A,0))),-1,INDEX([1]biowin!$J:$J,MATCH(#REF!,[1]biowin!$A:$A,0)))</f>
        <v>-1</v>
      </c>
    </row>
    <row r="251" spans="1:11">
      <c r="A251" s="142" t="s">
        <v>1661</v>
      </c>
      <c r="B251" s="145" t="s">
        <v>1662</v>
      </c>
      <c r="C251" s="144">
        <f>MAX(IF(ISERROR(INDEX([1]JDS4!$K$2:$K$1709,MATCH(A251,[1]JDS4!$D$2:$D$1709,0))),-1,INDEX([1]JDS4!$K$2:$K$1709,MATCH(A251,[1]JDS4!$D$2:$D$1709,0))),IF(ISERROR(INDEX([1]UFZ!$K$2:$K$1709,MATCH(A251,[1]UFZ!$H$2:$H$1709,0))),-1,INDEX([1]UFZ!$K$2:$K$1709,MATCH(A251,[1]UFZ!$H$2:$H$1709,0))),IF(ISERROR(INDEX([1]WATSON!$G$2:$G$1709,MATCH(A251,[1]WATSON!$B$2:$B$1709,0))),-1,INDEX([1]WATSON!$G$2:$G$1709,MATCH(A251,[1]WATSON!$B$2:$B$1709,0))*1000),IF(ISERROR(INDEX('[1]EF3.0emissions'!$F$2:$F$1709,MATCH(A251,'[1]EF3.0emissions'!$A$2:$A$1709,0))),-1,INDEX('[1]EF3.0emissions'!$F$2:$F$1709,MATCH(A251,'[1]EF3.0emissions'!$A$2:$A$1709))),IF(ISERROR(INDEX(#REF!,MATCH(A251,#REF!,0))),-1,INDEX(#REF!,MATCH(A251,#REF!,0))*1.5*1000),IF(ISERROR(INDEX(#REF!,MATCH(A251,#REF!,0))),-1,INDEX(#REF!,MATCH(A251,#REF!,0))*1.5))</f>
        <v>-1</v>
      </c>
      <c r="D251" s="135">
        <v>2.0760381595025783E-3</v>
      </c>
      <c r="E251" s="135">
        <v>1.0975738471544663E-3</v>
      </c>
      <c r="F251" s="135">
        <v>3.5732686717137854E-3</v>
      </c>
      <c r="G251" s="135">
        <v>0.99642673132828641</v>
      </c>
      <c r="H251" s="135">
        <v>1.1539151998632671E-3</v>
      </c>
      <c r="I251" s="135">
        <v>3.4684305192930315E-3</v>
      </c>
      <c r="J251" s="135">
        <v>0.99653156948070665</v>
      </c>
      <c r="K251" s="136">
        <f>IF(ISERROR(INDEX([1]biowin!$J:$J,MATCH(#REF!,[1]biowin!$A:$A,0))),-1,INDEX([1]biowin!$J:$J,MATCH(#REF!,[1]biowin!$A:$A,0)))</f>
        <v>-1</v>
      </c>
    </row>
    <row r="252" spans="1:11">
      <c r="A252" s="142" t="s">
        <v>1663</v>
      </c>
      <c r="B252" s="145" t="s">
        <v>1664</v>
      </c>
      <c r="C252" s="144">
        <f>MAX(IF(ISERROR(INDEX([1]JDS4!$K$2:$K$1709,MATCH(A252,[1]JDS4!$D$2:$D$1709,0))),-1,INDEX([1]JDS4!$K$2:$K$1709,MATCH(A252,[1]JDS4!$D$2:$D$1709,0))),IF(ISERROR(INDEX([1]UFZ!$K$2:$K$1709,MATCH(A252,[1]UFZ!$H$2:$H$1709,0))),-1,INDEX([1]UFZ!$K$2:$K$1709,MATCH(A252,[1]UFZ!$H$2:$H$1709,0))),IF(ISERROR(INDEX([1]WATSON!$G$2:$G$1709,MATCH(A252,[1]WATSON!$B$2:$B$1709,0))),-1,INDEX([1]WATSON!$G$2:$G$1709,MATCH(A252,[1]WATSON!$B$2:$B$1709,0))*1000),IF(ISERROR(INDEX('[1]EF3.0emissions'!$F$2:$F$1709,MATCH(A252,'[1]EF3.0emissions'!$A$2:$A$1709,0))),-1,INDEX('[1]EF3.0emissions'!$F$2:$F$1709,MATCH(A252,'[1]EF3.0emissions'!$A$2:$A$1709))),IF(ISERROR(INDEX(#REF!,MATCH(A252,#REF!,0))),-1,INDEX(#REF!,MATCH(A252,#REF!,0))*1.5*1000),IF(ISERROR(INDEX(#REF!,MATCH(A252,#REF!,0))),-1,INDEX(#REF!,MATCH(A252,#REF!,0))*1.5))</f>
        <v>-1</v>
      </c>
      <c r="D252" s="135">
        <v>0.33620414566819967</v>
      </c>
      <c r="E252" s="135">
        <v>0.17249163339659029</v>
      </c>
      <c r="F252" s="135">
        <v>0.50869588782222741</v>
      </c>
      <c r="G252" s="135">
        <v>0.49130411217776271</v>
      </c>
      <c r="H252" s="135">
        <v>0.17880629771153655</v>
      </c>
      <c r="I252" s="135">
        <v>0.51501050764534817</v>
      </c>
      <c r="J252" s="135">
        <v>0.48498949235465239</v>
      </c>
      <c r="K252" s="136">
        <f>IF(ISERROR(INDEX([1]biowin!$J:$J,MATCH(#REF!,[1]biowin!$A:$A,0))),-1,INDEX([1]biowin!$J:$J,MATCH(#REF!,[1]biowin!$A:$A,0)))</f>
        <v>-1</v>
      </c>
    </row>
    <row r="253" spans="1:11">
      <c r="A253" s="142" t="s">
        <v>1665</v>
      </c>
      <c r="B253" s="145" t="s">
        <v>1666</v>
      </c>
      <c r="C253" s="144">
        <f>MAX(IF(ISERROR(INDEX([1]JDS4!$K$2:$K$1709,MATCH(A253,[1]JDS4!$D$2:$D$1709,0))),-1,INDEX([1]JDS4!$K$2:$K$1709,MATCH(A253,[1]JDS4!$D$2:$D$1709,0))),IF(ISERROR(INDEX([1]UFZ!$K$2:$K$1709,MATCH(A253,[1]UFZ!$H$2:$H$1709,0))),-1,INDEX([1]UFZ!$K$2:$K$1709,MATCH(A253,[1]UFZ!$H$2:$H$1709,0))),IF(ISERROR(INDEX([1]WATSON!$G$2:$G$1709,MATCH(A253,[1]WATSON!$B$2:$B$1709,0))),-1,INDEX([1]WATSON!$G$2:$G$1709,MATCH(A253,[1]WATSON!$B$2:$B$1709,0))*1000),IF(ISERROR(INDEX('[1]EF3.0emissions'!$F$2:$F$1709,MATCH(A253,'[1]EF3.0emissions'!$A$2:$A$1709,0))),-1,INDEX('[1]EF3.0emissions'!$F$2:$F$1709,MATCH(A253,'[1]EF3.0emissions'!$A$2:$A$1709))),IF(ISERROR(INDEX(#REF!,MATCH(A253,#REF!,0))),-1,INDEX(#REF!,MATCH(A253,#REF!,0))*1.5*1000),IF(ISERROR(INDEX(#REF!,MATCH(A253,#REF!,0))),-1,INDEX(#REF!,MATCH(A253,#REF!,0))*1.5))</f>
        <v>-1</v>
      </c>
      <c r="D253" s="135">
        <v>0.13806571146534258</v>
      </c>
      <c r="E253" s="135">
        <v>7.2302043800330978E-2</v>
      </c>
      <c r="F253" s="135">
        <v>0.21058880907001662</v>
      </c>
      <c r="G253" s="135">
        <v>0.7894111909299748</v>
      </c>
      <c r="H253" s="135">
        <v>7.5663006485687093E-2</v>
      </c>
      <c r="I253" s="135">
        <v>0.21386019710835147</v>
      </c>
      <c r="J253" s="135">
        <v>0.7861398028916492</v>
      </c>
      <c r="K253" s="136">
        <f>IF(ISERROR(INDEX([1]biowin!$J:$J,MATCH(#REF!,[1]biowin!$A:$A,0))),-1,INDEX([1]biowin!$J:$J,MATCH(#REF!,[1]biowin!$A:$A,0)))</f>
        <v>-1</v>
      </c>
    </row>
    <row r="254" spans="1:11">
      <c r="A254" s="142" t="s">
        <v>1667</v>
      </c>
      <c r="B254" s="145" t="s">
        <v>1668</v>
      </c>
      <c r="C254" s="144">
        <f>MAX(IF(ISERROR(INDEX([1]JDS4!$K$2:$K$1709,MATCH(A254,[1]JDS4!$D$2:$D$1709,0))),-1,INDEX([1]JDS4!$K$2:$K$1709,MATCH(A254,[1]JDS4!$D$2:$D$1709,0))),IF(ISERROR(INDEX([1]UFZ!$K$2:$K$1709,MATCH(A254,[1]UFZ!$H$2:$H$1709,0))),-1,INDEX([1]UFZ!$K$2:$K$1709,MATCH(A254,[1]UFZ!$H$2:$H$1709,0))),IF(ISERROR(INDEX([1]WATSON!$G$2:$G$1709,MATCH(A254,[1]WATSON!$B$2:$B$1709,0))),-1,INDEX([1]WATSON!$G$2:$G$1709,MATCH(A254,[1]WATSON!$B$2:$B$1709,0))*1000),IF(ISERROR(INDEX('[1]EF3.0emissions'!$F$2:$F$1709,MATCH(A254,'[1]EF3.0emissions'!$A$2:$A$1709,0))),-1,INDEX('[1]EF3.0emissions'!$F$2:$F$1709,MATCH(A254,'[1]EF3.0emissions'!$A$2:$A$1709))),IF(ISERROR(INDEX(#REF!,MATCH(A254,#REF!,0))),-1,INDEX(#REF!,MATCH(A254,#REF!,0))*1.5*1000),IF(ISERROR(INDEX(#REF!,MATCH(A254,#REF!,0))),-1,INDEX(#REF!,MATCH(A254,#REF!,0))*1.5))</f>
        <v>223.57142857142858</v>
      </c>
      <c r="D254" s="135">
        <v>0.20847739296074524</v>
      </c>
      <c r="E254" s="135">
        <v>0.10849982265161938</v>
      </c>
      <c r="F254" s="135">
        <v>0.31716883025460224</v>
      </c>
      <c r="G254" s="135">
        <v>0.68283116974539426</v>
      </c>
      <c r="H254" s="135">
        <v>0.11321612527712771</v>
      </c>
      <c r="I254" s="135">
        <v>0.32180726413245719</v>
      </c>
      <c r="J254" s="135">
        <v>0.67819273586754136</v>
      </c>
      <c r="K254" s="136">
        <f>IF(ISERROR(INDEX([1]biowin!$J:$J,MATCH(#REF!,[1]biowin!$A:$A,0))),-1,INDEX([1]biowin!$J:$J,MATCH(#REF!,[1]biowin!$A:$A,0)))</f>
        <v>-1</v>
      </c>
    </row>
    <row r="255" spans="1:11">
      <c r="A255" s="142" t="s">
        <v>1669</v>
      </c>
      <c r="B255" s="145" t="s">
        <v>1670</v>
      </c>
      <c r="C255" s="144">
        <f>MAX(IF(ISERROR(INDEX([1]JDS4!$K$2:$K$1709,MATCH(A255,[1]JDS4!$D$2:$D$1709,0))),-1,INDEX([1]JDS4!$K$2:$K$1709,MATCH(A255,[1]JDS4!$D$2:$D$1709,0))),IF(ISERROR(INDEX([1]UFZ!$K$2:$K$1709,MATCH(A255,[1]UFZ!$H$2:$H$1709,0))),-1,INDEX([1]UFZ!$K$2:$K$1709,MATCH(A255,[1]UFZ!$H$2:$H$1709,0))),IF(ISERROR(INDEX([1]WATSON!$G$2:$G$1709,MATCH(A255,[1]WATSON!$B$2:$B$1709,0))),-1,INDEX([1]WATSON!$G$2:$G$1709,MATCH(A255,[1]WATSON!$B$2:$B$1709,0))*1000),IF(ISERROR(INDEX('[1]EF3.0emissions'!$F$2:$F$1709,MATCH(A255,'[1]EF3.0emissions'!$A$2:$A$1709,0))),-1,INDEX('[1]EF3.0emissions'!$F$2:$F$1709,MATCH(A255,'[1]EF3.0emissions'!$A$2:$A$1709))),IF(ISERROR(INDEX(#REF!,MATCH(A255,#REF!,0))),-1,INDEX(#REF!,MATCH(A255,#REF!,0))*1.5*1000),IF(ISERROR(INDEX(#REF!,MATCH(A255,#REF!,0))),-1,INDEX(#REF!,MATCH(A255,#REF!,0))*1.5))</f>
        <v>-1</v>
      </c>
      <c r="H255" s="135"/>
      <c r="I255" s="135"/>
      <c r="J255" s="135"/>
      <c r="K255" s="136">
        <f>IF(ISERROR(INDEX([1]biowin!$J:$J,MATCH(#REF!,[1]biowin!$A:$A,0))),-1,INDEX([1]biowin!$J:$J,MATCH(#REF!,[1]biowin!$A:$A,0)))</f>
        <v>-1</v>
      </c>
    </row>
    <row r="256" spans="1:11">
      <c r="A256" s="142" t="s">
        <v>1671</v>
      </c>
      <c r="B256" s="145" t="s">
        <v>1672</v>
      </c>
      <c r="C256" s="144">
        <f>MAX(IF(ISERROR(INDEX([1]JDS4!$K$2:$K$1709,MATCH(A256,[1]JDS4!$D$2:$D$1709,0))),-1,INDEX([1]JDS4!$K$2:$K$1709,MATCH(A256,[1]JDS4!$D$2:$D$1709,0))),IF(ISERROR(INDEX([1]UFZ!$K$2:$K$1709,MATCH(A256,[1]UFZ!$H$2:$H$1709,0))),-1,INDEX([1]UFZ!$K$2:$K$1709,MATCH(A256,[1]UFZ!$H$2:$H$1709,0))),IF(ISERROR(INDEX([1]WATSON!$G$2:$G$1709,MATCH(A256,[1]WATSON!$B$2:$B$1709,0))),-1,INDEX([1]WATSON!$G$2:$G$1709,MATCH(A256,[1]WATSON!$B$2:$B$1709,0))*1000),IF(ISERROR(INDEX('[1]EF3.0emissions'!$F$2:$F$1709,MATCH(A256,'[1]EF3.0emissions'!$A$2:$A$1709,0))),-1,INDEX('[1]EF3.0emissions'!$F$2:$F$1709,MATCH(A256,'[1]EF3.0emissions'!$A$2:$A$1709))),IF(ISERROR(INDEX(#REF!,MATCH(A256,#REF!,0))),-1,INDEX(#REF!,MATCH(A256,#REF!,0))*1.5*1000),IF(ISERROR(INDEX(#REF!,MATCH(A256,#REF!,0))),-1,INDEX(#REF!,MATCH(A256,#REF!,0))*1.5))</f>
        <v>-1</v>
      </c>
      <c r="H256" s="135"/>
      <c r="I256" s="135"/>
      <c r="J256" s="135"/>
      <c r="K256" s="136">
        <f>IF(ISERROR(INDEX([1]biowin!$J:$J,MATCH(#REF!,[1]biowin!$A:$A,0))),-1,INDEX([1]biowin!$J:$J,MATCH(#REF!,[1]biowin!$A:$A,0)))</f>
        <v>-1</v>
      </c>
    </row>
    <row r="257" spans="1:11">
      <c r="A257" s="142" t="s">
        <v>1673</v>
      </c>
      <c r="B257" s="145" t="s">
        <v>1674</v>
      </c>
      <c r="C257" s="144">
        <f>MAX(IF(ISERROR(INDEX([1]JDS4!$K$2:$K$1709,MATCH(A257,[1]JDS4!$D$2:$D$1709,0))),-1,INDEX([1]JDS4!$K$2:$K$1709,MATCH(A257,[1]JDS4!$D$2:$D$1709,0))),IF(ISERROR(INDEX([1]UFZ!$K$2:$K$1709,MATCH(A257,[1]UFZ!$H$2:$H$1709,0))),-1,INDEX([1]UFZ!$K$2:$K$1709,MATCH(A257,[1]UFZ!$H$2:$H$1709,0))),IF(ISERROR(INDEX([1]WATSON!$G$2:$G$1709,MATCH(A257,[1]WATSON!$B$2:$B$1709,0))),-1,INDEX([1]WATSON!$G$2:$G$1709,MATCH(A257,[1]WATSON!$B$2:$B$1709,0))*1000),IF(ISERROR(INDEX('[1]EF3.0emissions'!$F$2:$F$1709,MATCH(A257,'[1]EF3.0emissions'!$A$2:$A$1709,0))),-1,INDEX('[1]EF3.0emissions'!$F$2:$F$1709,MATCH(A257,'[1]EF3.0emissions'!$A$2:$A$1709))),IF(ISERROR(INDEX(#REF!,MATCH(A257,#REF!,0))),-1,INDEX(#REF!,MATCH(A257,#REF!,0))*1.5*1000),IF(ISERROR(INDEX(#REF!,MATCH(A257,#REF!,0))),-1,INDEX(#REF!,MATCH(A257,#REF!,0))*1.5))</f>
        <v>-1</v>
      </c>
      <c r="H257" s="135"/>
      <c r="I257" s="135"/>
      <c r="J257" s="135"/>
      <c r="K257" s="136">
        <f>IF(ISERROR(INDEX([1]biowin!$J:$J,MATCH(#REF!,[1]biowin!$A:$A,0))),-1,INDEX([1]biowin!$J:$J,MATCH(#REF!,[1]biowin!$A:$A,0)))</f>
        <v>-1</v>
      </c>
    </row>
    <row r="258" spans="1:11">
      <c r="A258" s="142" t="s">
        <v>1675</v>
      </c>
      <c r="B258" s="145" t="s">
        <v>1676</v>
      </c>
      <c r="C258" s="144">
        <f>MAX(IF(ISERROR(INDEX([1]JDS4!$K$2:$K$1709,MATCH(A258,[1]JDS4!$D$2:$D$1709,0))),-1,INDEX([1]JDS4!$K$2:$K$1709,MATCH(A258,[1]JDS4!$D$2:$D$1709,0))),IF(ISERROR(INDEX([1]UFZ!$K$2:$K$1709,MATCH(A258,[1]UFZ!$H$2:$H$1709,0))),-1,INDEX([1]UFZ!$K$2:$K$1709,MATCH(A258,[1]UFZ!$H$2:$H$1709,0))),IF(ISERROR(INDEX([1]WATSON!$G$2:$G$1709,MATCH(A258,[1]WATSON!$B$2:$B$1709,0))),-1,INDEX([1]WATSON!$G$2:$G$1709,MATCH(A258,[1]WATSON!$B$2:$B$1709,0))*1000),IF(ISERROR(INDEX('[1]EF3.0emissions'!$F$2:$F$1709,MATCH(A258,'[1]EF3.0emissions'!$A$2:$A$1709,0))),-1,INDEX('[1]EF3.0emissions'!$F$2:$F$1709,MATCH(A258,'[1]EF3.0emissions'!$A$2:$A$1709))),IF(ISERROR(INDEX(#REF!,MATCH(A258,#REF!,0))),-1,INDEX(#REF!,MATCH(A258,#REF!,0))*1.5*1000),IF(ISERROR(INDEX(#REF!,MATCH(A258,#REF!,0))),-1,INDEX(#REF!,MATCH(A258,#REF!,0))*1.5))</f>
        <v>3692.4468749999996</v>
      </c>
      <c r="D258" s="135">
        <v>5.8612102367044089E-2</v>
      </c>
      <c r="E258" s="135">
        <v>3.0881943634541557E-2</v>
      </c>
      <c r="F258" s="135">
        <v>8.9497935000816015E-2</v>
      </c>
      <c r="G258" s="135">
        <v>0.91050206499917397</v>
      </c>
      <c r="H258" s="135">
        <v>3.2404953780675573E-2</v>
      </c>
      <c r="I258" s="135">
        <v>9.1019373219969862E-2</v>
      </c>
      <c r="J258" s="135">
        <v>0.90898062678002911</v>
      </c>
      <c r="K258" s="136">
        <f>IF(ISERROR(INDEX([1]biowin!$J:$J,MATCH(#REF!,[1]biowin!$A:$A,0))),-1,INDEX([1]biowin!$J:$J,MATCH(#REF!,[1]biowin!$A:$A,0)))</f>
        <v>-1</v>
      </c>
    </row>
    <row r="259" spans="1:11">
      <c r="A259" s="142" t="s">
        <v>1677</v>
      </c>
      <c r="B259" s="145" t="s">
        <v>1678</v>
      </c>
      <c r="C259" s="144">
        <f>MAX(IF(ISERROR(INDEX([1]JDS4!$K$2:$K$1709,MATCH(A259,[1]JDS4!$D$2:$D$1709,0))),-1,INDEX([1]JDS4!$K$2:$K$1709,MATCH(A259,[1]JDS4!$D$2:$D$1709,0))),IF(ISERROR(INDEX([1]UFZ!$K$2:$K$1709,MATCH(A259,[1]UFZ!$H$2:$H$1709,0))),-1,INDEX([1]UFZ!$K$2:$K$1709,MATCH(A259,[1]UFZ!$H$2:$H$1709,0))),IF(ISERROR(INDEX([1]WATSON!$G$2:$G$1709,MATCH(A259,[1]WATSON!$B$2:$B$1709,0))),-1,INDEX([1]WATSON!$G$2:$G$1709,MATCH(A259,[1]WATSON!$B$2:$B$1709,0))*1000),IF(ISERROR(INDEX('[1]EF3.0emissions'!$F$2:$F$1709,MATCH(A259,'[1]EF3.0emissions'!$A$2:$A$1709,0))),-1,INDEX('[1]EF3.0emissions'!$F$2:$F$1709,MATCH(A259,'[1]EF3.0emissions'!$A$2:$A$1709))),IF(ISERROR(INDEX(#REF!,MATCH(A259,#REF!,0))),-1,INDEX(#REF!,MATCH(A259,#REF!,0))*1.5*1000),IF(ISERROR(INDEX(#REF!,MATCH(A259,#REF!,0))),-1,INDEX(#REF!,MATCH(A259,#REF!,0))*1.5))</f>
        <v>-1</v>
      </c>
      <c r="D259" s="135">
        <v>1.9009746758848683E-2</v>
      </c>
      <c r="E259" s="135">
        <v>1.0042142486423477E-2</v>
      </c>
      <c r="F259" s="135">
        <v>2.9066365845325466E-2</v>
      </c>
      <c r="G259" s="135">
        <v>0.97093363415467504</v>
      </c>
      <c r="H259" s="135">
        <v>1.0550624300195202E-2</v>
      </c>
      <c r="I259" s="135">
        <v>2.9569003716291675E-2</v>
      </c>
      <c r="J259" s="135">
        <v>0.97043099628370877</v>
      </c>
      <c r="K259" s="136">
        <f>IF(ISERROR(INDEX([1]biowin!$J:$J,MATCH(#REF!,[1]biowin!$A:$A,0))),-1,INDEX([1]biowin!$J:$J,MATCH(#REF!,[1]biowin!$A:$A,0)))</f>
        <v>-1</v>
      </c>
    </row>
    <row r="260" spans="1:11">
      <c r="A260" s="142" t="s">
        <v>1679</v>
      </c>
      <c r="B260" s="145" t="s">
        <v>1680</v>
      </c>
      <c r="C260" s="144">
        <f>MAX(IF(ISERROR(INDEX([1]JDS4!$K$2:$K$1709,MATCH(A260,[1]JDS4!$D$2:$D$1709,0))),-1,INDEX([1]JDS4!$K$2:$K$1709,MATCH(A260,[1]JDS4!$D$2:$D$1709,0))),IF(ISERROR(INDEX([1]UFZ!$K$2:$K$1709,MATCH(A260,[1]UFZ!$H$2:$H$1709,0))),-1,INDEX([1]UFZ!$K$2:$K$1709,MATCH(A260,[1]UFZ!$H$2:$H$1709,0))),IF(ISERROR(INDEX([1]WATSON!$G$2:$G$1709,MATCH(A260,[1]WATSON!$B$2:$B$1709,0))),-1,INDEX([1]WATSON!$G$2:$G$1709,MATCH(A260,[1]WATSON!$B$2:$B$1709,0))*1000),IF(ISERROR(INDEX('[1]EF3.0emissions'!$F$2:$F$1709,MATCH(A260,'[1]EF3.0emissions'!$A$2:$A$1709,0))),-1,INDEX('[1]EF3.0emissions'!$F$2:$F$1709,MATCH(A260,'[1]EF3.0emissions'!$A$2:$A$1709))),IF(ISERROR(INDEX(#REF!,MATCH(A260,#REF!,0))),-1,INDEX(#REF!,MATCH(A260,#REF!,0))*1.5*1000),IF(ISERROR(INDEX(#REF!,MATCH(A260,#REF!,0))),-1,INDEX(#REF!,MATCH(A260,#REF!,0))*1.5))</f>
        <v>5915.5124999999998</v>
      </c>
      <c r="D260" s="135">
        <v>9.1237125059133676E-3</v>
      </c>
      <c r="E260" s="135">
        <v>4.8225538864286573E-3</v>
      </c>
      <c r="F260" s="135">
        <v>1.4010765604582594E-2</v>
      </c>
      <c r="G260" s="135">
        <v>0.98598923439541608</v>
      </c>
      <c r="H260" s="135">
        <v>5.0683591732067785E-3</v>
      </c>
      <c r="I260" s="135">
        <v>1.423054311918673E-2</v>
      </c>
      <c r="J260" s="135">
        <v>0.98576945688081374</v>
      </c>
      <c r="K260" s="136">
        <f>IF(ISERROR(INDEX([1]biowin!$J:$J,MATCH(#REF!,[1]biowin!$A:$A,0))),-1,INDEX([1]biowin!$J:$J,MATCH(#REF!,[1]biowin!$A:$A,0)))</f>
        <v>-1</v>
      </c>
    </row>
    <row r="261" spans="1:11">
      <c r="A261" s="142" t="s">
        <v>1681</v>
      </c>
      <c r="B261" s="145" t="s">
        <v>1682</v>
      </c>
      <c r="C261" s="144">
        <f>MAX(IF(ISERROR(INDEX([1]JDS4!$K$2:$K$1709,MATCH(A261,[1]JDS4!$D$2:$D$1709,0))),-1,INDEX([1]JDS4!$K$2:$K$1709,MATCH(A261,[1]JDS4!$D$2:$D$1709,0))),IF(ISERROR(INDEX([1]UFZ!$K$2:$K$1709,MATCH(A261,[1]UFZ!$H$2:$H$1709,0))),-1,INDEX([1]UFZ!$K$2:$K$1709,MATCH(A261,[1]UFZ!$H$2:$H$1709,0))),IF(ISERROR(INDEX([1]WATSON!$G$2:$G$1709,MATCH(A261,[1]WATSON!$B$2:$B$1709,0))),-1,INDEX([1]WATSON!$G$2:$G$1709,MATCH(A261,[1]WATSON!$B$2:$B$1709,0))*1000),IF(ISERROR(INDEX('[1]EF3.0emissions'!$F$2:$F$1709,MATCH(A261,'[1]EF3.0emissions'!$A$2:$A$1709,0))),-1,INDEX('[1]EF3.0emissions'!$F$2:$F$1709,MATCH(A261,'[1]EF3.0emissions'!$A$2:$A$1709))),IF(ISERROR(INDEX(#REF!,MATCH(A261,#REF!,0))),-1,INDEX(#REF!,MATCH(A261,#REF!,0))*1.5*1000),IF(ISERROR(INDEX(#REF!,MATCH(A261,#REF!,0))),-1,INDEX(#REF!,MATCH(A261,#REF!,0))*1.5))</f>
        <v>-1</v>
      </c>
      <c r="D261" s="135">
        <v>8.4348106963523344E-3</v>
      </c>
      <c r="E261" s="135">
        <v>4.4587945616836183E-3</v>
      </c>
      <c r="F261" s="135">
        <v>1.2895984898641933E-2</v>
      </c>
      <c r="G261" s="135">
        <v>0.98710401510135837</v>
      </c>
      <c r="H261" s="135">
        <v>4.6860371430934612E-3</v>
      </c>
      <c r="I261" s="135">
        <v>1.3122267159636405E-2</v>
      </c>
      <c r="J261" s="135">
        <v>0.98687773284036406</v>
      </c>
      <c r="K261" s="136">
        <f>IF(ISERROR(INDEX([1]biowin!$J:$J,MATCH(#REF!,[1]biowin!$A:$A,0))),-1,INDEX([1]biowin!$J:$J,MATCH(#REF!,[1]biowin!$A:$A,0)))</f>
        <v>-1</v>
      </c>
    </row>
    <row r="262" spans="1:11">
      <c r="A262" s="142" t="s">
        <v>1683</v>
      </c>
      <c r="B262" s="145" t="s">
        <v>1684</v>
      </c>
      <c r="C262" s="144">
        <f>MAX(IF(ISERROR(INDEX([1]JDS4!$K$2:$K$1709,MATCH(A262,[1]JDS4!$D$2:$D$1709,0))),-1,INDEX([1]JDS4!$K$2:$K$1709,MATCH(A262,[1]JDS4!$D$2:$D$1709,0))),IF(ISERROR(INDEX([1]UFZ!$K$2:$K$1709,MATCH(A262,[1]UFZ!$H$2:$H$1709,0))),-1,INDEX([1]UFZ!$K$2:$K$1709,MATCH(A262,[1]UFZ!$H$2:$H$1709,0))),IF(ISERROR(INDEX([1]WATSON!$G$2:$G$1709,MATCH(A262,[1]WATSON!$B$2:$B$1709,0))),-1,INDEX([1]WATSON!$G$2:$G$1709,MATCH(A262,[1]WATSON!$B$2:$B$1709,0))*1000),IF(ISERROR(INDEX('[1]EF3.0emissions'!$F$2:$F$1709,MATCH(A262,'[1]EF3.0emissions'!$A$2:$A$1709,0))),-1,INDEX('[1]EF3.0emissions'!$F$2:$F$1709,MATCH(A262,'[1]EF3.0emissions'!$A$2:$A$1709))),IF(ISERROR(INDEX(#REF!,MATCH(A262,#REF!,0))),-1,INDEX(#REF!,MATCH(A262,#REF!,0))*1.5*1000),IF(ISERROR(INDEX(#REF!,MATCH(A262,#REF!,0))),-1,INDEX(#REF!,MATCH(A262,#REF!,0))*1.5))</f>
        <v>-1</v>
      </c>
      <c r="H262" s="135"/>
      <c r="I262" s="135"/>
      <c r="J262" s="135"/>
      <c r="K262" s="136">
        <f>IF(ISERROR(INDEX([1]biowin!$J:$J,MATCH(#REF!,[1]biowin!$A:$A,0))),-1,INDEX([1]biowin!$J:$J,MATCH(#REF!,[1]biowin!$A:$A,0)))</f>
        <v>-1</v>
      </c>
    </row>
    <row r="263" spans="1:11">
      <c r="A263" s="142" t="s">
        <v>1685</v>
      </c>
      <c r="B263" s="145" t="s">
        <v>1686</v>
      </c>
      <c r="C263" s="144">
        <f>MAX(IF(ISERROR(INDEX([1]JDS4!$K$2:$K$1709,MATCH(A263,[1]JDS4!$D$2:$D$1709,0))),-1,INDEX([1]JDS4!$K$2:$K$1709,MATCH(A263,[1]JDS4!$D$2:$D$1709,0))),IF(ISERROR(INDEX([1]UFZ!$K$2:$K$1709,MATCH(A263,[1]UFZ!$H$2:$H$1709,0))),-1,INDEX([1]UFZ!$K$2:$K$1709,MATCH(A263,[1]UFZ!$H$2:$H$1709,0))),IF(ISERROR(INDEX([1]WATSON!$G$2:$G$1709,MATCH(A263,[1]WATSON!$B$2:$B$1709,0))),-1,INDEX([1]WATSON!$G$2:$G$1709,MATCH(A263,[1]WATSON!$B$2:$B$1709,0))*1000),IF(ISERROR(INDEX('[1]EF3.0emissions'!$F$2:$F$1709,MATCH(A263,'[1]EF3.0emissions'!$A$2:$A$1709,0))),-1,INDEX('[1]EF3.0emissions'!$F$2:$F$1709,MATCH(A263,'[1]EF3.0emissions'!$A$2:$A$1709))),IF(ISERROR(INDEX(#REF!,MATCH(A263,#REF!,0))),-1,INDEX(#REF!,MATCH(A263,#REF!,0))*1.5*1000),IF(ISERROR(INDEX(#REF!,MATCH(A263,#REF!,0))),-1,INDEX(#REF!,MATCH(A263,#REF!,0))*1.5))</f>
        <v>13.928125</v>
      </c>
      <c r="D263" s="135">
        <v>0.24811570154602627</v>
      </c>
      <c r="E263" s="135">
        <v>0.12862392152200139</v>
      </c>
      <c r="F263" s="135">
        <v>0.37684893339884318</v>
      </c>
      <c r="G263" s="135">
        <v>0.62315106660115793</v>
      </c>
      <c r="H263" s="135">
        <v>0.1339657326816355</v>
      </c>
      <c r="I263" s="135">
        <v>0.3821462379457336</v>
      </c>
      <c r="J263" s="135">
        <v>0.61785376205426712</v>
      </c>
      <c r="K263" s="136">
        <f>IF(ISERROR(INDEX([1]biowin!$J:$J,MATCH(#REF!,[1]biowin!$A:$A,0))),-1,INDEX([1]biowin!$J:$J,MATCH(#REF!,[1]biowin!$A:$A,0)))</f>
        <v>-1</v>
      </c>
    </row>
    <row r="264" spans="1:11">
      <c r="A264" s="142" t="s">
        <v>1687</v>
      </c>
      <c r="B264" s="145" t="s">
        <v>1688</v>
      </c>
      <c r="C264" s="144">
        <f>MAX(IF(ISERROR(INDEX([1]JDS4!$K$2:$K$1709,MATCH(A264,[1]JDS4!$D$2:$D$1709,0))),-1,INDEX([1]JDS4!$K$2:$K$1709,MATCH(A264,[1]JDS4!$D$2:$D$1709,0))),IF(ISERROR(INDEX([1]UFZ!$K$2:$K$1709,MATCH(A264,[1]UFZ!$H$2:$H$1709,0))),-1,INDEX([1]UFZ!$K$2:$K$1709,MATCH(A264,[1]UFZ!$H$2:$H$1709,0))),IF(ISERROR(INDEX([1]WATSON!$G$2:$G$1709,MATCH(A264,[1]WATSON!$B$2:$B$1709,0))),-1,INDEX([1]WATSON!$G$2:$G$1709,MATCH(A264,[1]WATSON!$B$2:$B$1709,0))*1000),IF(ISERROR(INDEX('[1]EF3.0emissions'!$F$2:$F$1709,MATCH(A264,'[1]EF3.0emissions'!$A$2:$A$1709,0))),-1,INDEX('[1]EF3.0emissions'!$F$2:$F$1709,MATCH(A264,'[1]EF3.0emissions'!$A$2:$A$1709))),IF(ISERROR(INDEX(#REF!,MATCH(A264,#REF!,0))),-1,INDEX(#REF!,MATCH(A264,#REF!,0))*1.5*1000),IF(ISERROR(INDEX(#REF!,MATCH(A264,#REF!,0))),-1,INDEX(#REF!,MATCH(A264,#REF!,0))*1.5))</f>
        <v>-1</v>
      </c>
      <c r="D264" s="135">
        <v>0.17847821676652412</v>
      </c>
      <c r="E264" s="135">
        <v>9.3081162317776314E-2</v>
      </c>
      <c r="F264" s="135">
        <v>0.27260060353496535</v>
      </c>
      <c r="G264" s="135">
        <v>0.72739939646503504</v>
      </c>
      <c r="H264" s="135">
        <v>9.7291771707237684E-2</v>
      </c>
      <c r="I264" s="135">
        <v>0.2763891396300544</v>
      </c>
      <c r="J264" s="135">
        <v>0.72361086036994693</v>
      </c>
      <c r="K264" s="136">
        <f>IF(ISERROR(INDEX([1]biowin!$J:$J,MATCH(#REF!,[1]biowin!$A:$A,0))),-1,INDEX([1]biowin!$J:$J,MATCH(#REF!,[1]biowin!$A:$A,0)))</f>
        <v>-1</v>
      </c>
    </row>
    <row r="265" spans="1:11">
      <c r="A265" s="142" t="s">
        <v>1689</v>
      </c>
      <c r="B265" s="145" t="s">
        <v>1690</v>
      </c>
      <c r="C265" s="144">
        <f>MAX(IF(ISERROR(INDEX([1]JDS4!$K$2:$K$1709,MATCH(A265,[1]JDS4!$D$2:$D$1709,0))),-1,INDEX([1]JDS4!$K$2:$K$1709,MATCH(A265,[1]JDS4!$D$2:$D$1709,0))),IF(ISERROR(INDEX([1]UFZ!$K$2:$K$1709,MATCH(A265,[1]UFZ!$H$2:$H$1709,0))),-1,INDEX([1]UFZ!$K$2:$K$1709,MATCH(A265,[1]UFZ!$H$2:$H$1709,0))),IF(ISERROR(INDEX([1]WATSON!$G$2:$G$1709,MATCH(A265,[1]WATSON!$B$2:$B$1709,0))),-1,INDEX([1]WATSON!$G$2:$G$1709,MATCH(A265,[1]WATSON!$B$2:$B$1709,0))*1000),IF(ISERROR(INDEX('[1]EF3.0emissions'!$F$2:$F$1709,MATCH(A265,'[1]EF3.0emissions'!$A$2:$A$1709,0))),-1,INDEX('[1]EF3.0emissions'!$F$2:$F$1709,MATCH(A265,'[1]EF3.0emissions'!$A$2:$A$1709))),IF(ISERROR(INDEX(#REF!,MATCH(A265,#REF!,0))),-1,INDEX(#REF!,MATCH(A265,#REF!,0))*1.5*1000),IF(ISERROR(INDEX(#REF!,MATCH(A265,#REF!,0))),-1,INDEX(#REF!,MATCH(A265,#REF!,0))*1.5))</f>
        <v>251.5</v>
      </c>
      <c r="D265" s="135">
        <v>1.7001059264170729E-2</v>
      </c>
      <c r="E265" s="135">
        <v>8.9820296122703567E-3</v>
      </c>
      <c r="F265" s="135">
        <v>2.6020893518630177E-2</v>
      </c>
      <c r="G265" s="135">
        <v>0.9739791064813671</v>
      </c>
      <c r="H265" s="135">
        <v>9.4374996924302609E-3</v>
      </c>
      <c r="I265" s="135">
        <v>2.646110390809165E-2</v>
      </c>
      <c r="J265" s="135">
        <v>0.9735388960919068</v>
      </c>
      <c r="K265" s="136">
        <f>IF(ISERROR(INDEX([1]biowin!$J:$J,MATCH(#REF!,[1]biowin!$A:$A,0))),-1,INDEX([1]biowin!$J:$J,MATCH(#REF!,[1]biowin!$A:$A,0)))</f>
        <v>-1</v>
      </c>
    </row>
    <row r="266" spans="1:11">
      <c r="A266" s="142" t="s">
        <v>1691</v>
      </c>
      <c r="B266" s="145" t="s">
        <v>1692</v>
      </c>
      <c r="C266" s="144">
        <f>MAX(IF(ISERROR(INDEX([1]JDS4!$K$2:$K$1709,MATCH(A266,[1]JDS4!$D$2:$D$1709,0))),-1,INDEX([1]JDS4!$K$2:$K$1709,MATCH(A266,[1]JDS4!$D$2:$D$1709,0))),IF(ISERROR(INDEX([1]UFZ!$K$2:$K$1709,MATCH(A266,[1]UFZ!$H$2:$H$1709,0))),-1,INDEX([1]UFZ!$K$2:$K$1709,MATCH(A266,[1]UFZ!$H$2:$H$1709,0))),IF(ISERROR(INDEX([1]WATSON!$G$2:$G$1709,MATCH(A266,[1]WATSON!$B$2:$B$1709,0))),-1,INDEX([1]WATSON!$G$2:$G$1709,MATCH(A266,[1]WATSON!$B$2:$B$1709,0))*1000),IF(ISERROR(INDEX('[1]EF3.0emissions'!$F$2:$F$1709,MATCH(A266,'[1]EF3.0emissions'!$A$2:$A$1709,0))),-1,INDEX('[1]EF3.0emissions'!$F$2:$F$1709,MATCH(A266,'[1]EF3.0emissions'!$A$2:$A$1709))),IF(ISERROR(INDEX(#REF!,MATCH(A266,#REF!,0))),-1,INDEX(#REF!,MATCH(A266,#REF!,0))*1.5*1000),IF(ISERROR(INDEX(#REF!,MATCH(A266,#REF!,0))),-1,INDEX(#REF!,MATCH(A266,#REF!,0))*1.5))</f>
        <v>-1</v>
      </c>
      <c r="D266" s="135">
        <v>0.66485847832279732</v>
      </c>
      <c r="E266" s="135">
        <v>0.31397823130609587</v>
      </c>
      <c r="F266" s="135">
        <v>0.97883835914999207</v>
      </c>
      <c r="G266" s="135">
        <v>2.1161640850006581E-2</v>
      </c>
      <c r="H266" s="135">
        <v>0.31494821131416323</v>
      </c>
      <c r="I266" s="135">
        <v>0.97980764296577383</v>
      </c>
      <c r="J266" s="135">
        <v>2.0192357034225564E-2</v>
      </c>
      <c r="K266" s="136">
        <f>IF(ISERROR(INDEX([1]biowin!$J:$J,MATCH(#REF!,[1]biowin!$A:$A,0))),-1,INDEX([1]biowin!$J:$J,MATCH(#REF!,[1]biowin!$A:$A,0)))</f>
        <v>-1</v>
      </c>
    </row>
    <row r="267" spans="1:11">
      <c r="A267" s="142" t="s">
        <v>1693</v>
      </c>
      <c r="B267" s="145" t="s">
        <v>1694</v>
      </c>
      <c r="C267" s="144">
        <f>MAX(IF(ISERROR(INDEX([1]JDS4!$K$2:$K$1709,MATCH(A267,[1]JDS4!$D$2:$D$1709,0))),-1,INDEX([1]JDS4!$K$2:$K$1709,MATCH(A267,[1]JDS4!$D$2:$D$1709,0))),IF(ISERROR(INDEX([1]UFZ!$K$2:$K$1709,MATCH(A267,[1]UFZ!$H$2:$H$1709,0))),-1,INDEX([1]UFZ!$K$2:$K$1709,MATCH(A267,[1]UFZ!$H$2:$H$1709,0))),IF(ISERROR(INDEX([1]WATSON!$G$2:$G$1709,MATCH(A267,[1]WATSON!$B$2:$B$1709,0))),-1,INDEX([1]WATSON!$G$2:$G$1709,MATCH(A267,[1]WATSON!$B$2:$B$1709,0))*1000),IF(ISERROR(INDEX('[1]EF3.0emissions'!$F$2:$F$1709,MATCH(A267,'[1]EF3.0emissions'!$A$2:$A$1709,0))),-1,INDEX('[1]EF3.0emissions'!$F$2:$F$1709,MATCH(A267,'[1]EF3.0emissions'!$A$2:$A$1709))),IF(ISERROR(INDEX(#REF!,MATCH(A267,#REF!,0))),-1,INDEX(#REF!,MATCH(A267,#REF!,0))*1.5*1000),IF(ISERROR(INDEX(#REF!,MATCH(A267,#REF!,0))),-1,INDEX(#REF!,MATCH(A267,#REF!,0))*1.5))</f>
        <v>-1</v>
      </c>
      <c r="D267" s="135">
        <v>1.7876708850446228E-4</v>
      </c>
      <c r="E267" s="135">
        <v>9.4467255203031561E-5</v>
      </c>
      <c r="F267" s="135">
        <v>1.5609885632327613E-3</v>
      </c>
      <c r="G267" s="135">
        <v>0.99843901143676761</v>
      </c>
      <c r="H267" s="135">
        <v>9.9357619804579301E-5</v>
      </c>
      <c r="I267" s="135">
        <v>1.0470938674333825E-3</v>
      </c>
      <c r="J267" s="135">
        <v>0.99895290613256726</v>
      </c>
      <c r="K267" s="136">
        <f>IF(ISERROR(INDEX([1]biowin!$J:$J,MATCH(#REF!,[1]biowin!$A:$A,0))),-1,INDEX([1]biowin!$J:$J,MATCH(#REF!,[1]biowin!$A:$A,0)))</f>
        <v>-1</v>
      </c>
    </row>
    <row r="268" spans="1:11">
      <c r="A268" s="142" t="s">
        <v>1695</v>
      </c>
      <c r="B268" s="145" t="s">
        <v>1696</v>
      </c>
      <c r="C268" s="144">
        <f>MAX(IF(ISERROR(INDEX([1]JDS4!$K$2:$K$1709,MATCH(A268,[1]JDS4!$D$2:$D$1709,0))),-1,INDEX([1]JDS4!$K$2:$K$1709,MATCH(A268,[1]JDS4!$D$2:$D$1709,0))),IF(ISERROR(INDEX([1]UFZ!$K$2:$K$1709,MATCH(A268,[1]UFZ!$H$2:$H$1709,0))),-1,INDEX([1]UFZ!$K$2:$K$1709,MATCH(A268,[1]UFZ!$H$2:$H$1709,0))),IF(ISERROR(INDEX([1]WATSON!$G$2:$G$1709,MATCH(A268,[1]WATSON!$B$2:$B$1709,0))),-1,INDEX([1]WATSON!$G$2:$G$1709,MATCH(A268,[1]WATSON!$B$2:$B$1709,0))*1000),IF(ISERROR(INDEX('[1]EF3.0emissions'!$F$2:$F$1709,MATCH(A268,'[1]EF3.0emissions'!$A$2:$A$1709,0))),-1,INDEX('[1]EF3.0emissions'!$F$2:$F$1709,MATCH(A268,'[1]EF3.0emissions'!$A$2:$A$1709))),IF(ISERROR(INDEX(#REF!,MATCH(A268,#REF!,0))),-1,INDEX(#REF!,MATCH(A268,#REF!,0))*1.5*1000),IF(ISERROR(INDEX(#REF!,MATCH(A268,#REF!,0))),-1,INDEX(#REF!,MATCH(A268,#REF!,0))*1.5))</f>
        <v>0</v>
      </c>
      <c r="D268" s="135">
        <v>3.7995831959728067E-4</v>
      </c>
      <c r="E268" s="135">
        <v>2.0094773964450616E-4</v>
      </c>
      <c r="F268" s="135">
        <v>6.2083521119317333E-4</v>
      </c>
      <c r="G268" s="135">
        <v>0.99937916478880706</v>
      </c>
      <c r="H268" s="135">
        <v>2.1124277422558715E-4</v>
      </c>
      <c r="I268" s="135">
        <v>6.1502117186287906E-4</v>
      </c>
      <c r="J268" s="135">
        <v>0.99938497882813737</v>
      </c>
      <c r="K268" s="136">
        <f>IF(ISERROR(INDEX([1]biowin!$J:$J,MATCH(#REF!,[1]biowin!$A:$A,0))),-1,INDEX([1]biowin!$J:$J,MATCH(#REF!,[1]biowin!$A:$A,0)))</f>
        <v>-1</v>
      </c>
    </row>
    <row r="269" spans="1:11">
      <c r="A269" s="142" t="s">
        <v>1697</v>
      </c>
      <c r="B269" s="145" t="s">
        <v>1698</v>
      </c>
      <c r="C269" s="144">
        <f>MAX(IF(ISERROR(INDEX([1]JDS4!$K$2:$K$1709,MATCH(A269,[1]JDS4!$D$2:$D$1709,0))),-1,INDEX([1]JDS4!$K$2:$K$1709,MATCH(A269,[1]JDS4!$D$2:$D$1709,0))),IF(ISERROR(INDEX([1]UFZ!$K$2:$K$1709,MATCH(A269,[1]UFZ!$H$2:$H$1709,0))),-1,INDEX([1]UFZ!$K$2:$K$1709,MATCH(A269,[1]UFZ!$H$2:$H$1709,0))),IF(ISERROR(INDEX([1]WATSON!$G$2:$G$1709,MATCH(A269,[1]WATSON!$B$2:$B$1709,0))),-1,INDEX([1]WATSON!$G$2:$G$1709,MATCH(A269,[1]WATSON!$B$2:$B$1709,0))*1000),IF(ISERROR(INDEX('[1]EF3.0emissions'!$F$2:$F$1709,MATCH(A269,'[1]EF3.0emissions'!$A$2:$A$1709,0))),-1,INDEX('[1]EF3.0emissions'!$F$2:$F$1709,MATCH(A269,'[1]EF3.0emissions'!$A$2:$A$1709))),IF(ISERROR(INDEX(#REF!,MATCH(A269,#REF!,0))),-1,INDEX(#REF!,MATCH(A269,#REF!,0))*1.5*1000),IF(ISERROR(INDEX(#REF!,MATCH(A269,#REF!,0))),-1,INDEX(#REF!,MATCH(A269,#REF!,0))*1.5))</f>
        <v>-1</v>
      </c>
      <c r="D269" s="135">
        <v>2.858685830130697E-3</v>
      </c>
      <c r="E269" s="135">
        <v>1.5069399695692692E-3</v>
      </c>
      <c r="F269" s="135">
        <v>9.0800688633219037E-3</v>
      </c>
      <c r="G269" s="135">
        <v>0.9909199311366782</v>
      </c>
      <c r="H269" s="135">
        <v>1.587021765727807E-3</v>
      </c>
      <c r="I269" s="135">
        <v>7.2683148386696707E-3</v>
      </c>
      <c r="J269" s="135">
        <v>0.99273168516132981</v>
      </c>
      <c r="K269" s="136">
        <f>IF(ISERROR(INDEX([1]biowin!$J:$J,MATCH(#REF!,[1]biowin!$A:$A,0))),-1,INDEX([1]biowin!$J:$J,MATCH(#REF!,[1]biowin!$A:$A,0)))</f>
        <v>-1</v>
      </c>
    </row>
    <row r="270" spans="1:11">
      <c r="A270" s="142" t="s">
        <v>1699</v>
      </c>
      <c r="B270" s="145" t="s">
        <v>1700</v>
      </c>
      <c r="C270" s="144">
        <f>MAX(IF(ISERROR(INDEX([1]JDS4!$K$2:$K$1709,MATCH(A270,[1]JDS4!$D$2:$D$1709,0))),-1,INDEX([1]JDS4!$K$2:$K$1709,MATCH(A270,[1]JDS4!$D$2:$D$1709,0))),IF(ISERROR(INDEX([1]UFZ!$K$2:$K$1709,MATCH(A270,[1]UFZ!$H$2:$H$1709,0))),-1,INDEX([1]UFZ!$K$2:$K$1709,MATCH(A270,[1]UFZ!$H$2:$H$1709,0))),IF(ISERROR(INDEX([1]WATSON!$G$2:$G$1709,MATCH(A270,[1]WATSON!$B$2:$B$1709,0))),-1,INDEX([1]WATSON!$G$2:$G$1709,MATCH(A270,[1]WATSON!$B$2:$B$1709,0))*1000),IF(ISERROR(INDEX('[1]EF3.0emissions'!$F$2:$F$1709,MATCH(A270,'[1]EF3.0emissions'!$A$2:$A$1709,0))),-1,INDEX('[1]EF3.0emissions'!$F$2:$F$1709,MATCH(A270,'[1]EF3.0emissions'!$A$2:$A$1709))),IF(ISERROR(INDEX(#REF!,MATCH(A270,#REF!,0))),-1,INDEX(#REF!,MATCH(A270,#REF!,0))*1.5*1000),IF(ISERROR(INDEX(#REF!,MATCH(A270,#REF!,0))),-1,INDEX(#REF!,MATCH(A270,#REF!,0))*1.5))</f>
        <v>-1</v>
      </c>
      <c r="D270" s="135">
        <v>8.6734223510155656E-3</v>
      </c>
      <c r="E270" s="135">
        <v>4.5848679516482501E-3</v>
      </c>
      <c r="F270" s="135">
        <v>1.3258393084170539E-2</v>
      </c>
      <c r="G270" s="135">
        <v>0.9867416069158288</v>
      </c>
      <c r="H270" s="135">
        <v>4.8184970067897516E-3</v>
      </c>
      <c r="I270" s="135">
        <v>1.3491980660714283E-2</v>
      </c>
      <c r="J270" s="135">
        <v>0.98650801933928534</v>
      </c>
      <c r="K270" s="136">
        <f>IF(ISERROR(INDEX([1]biowin!$J:$J,MATCH(#REF!,[1]biowin!$A:$A,0))),-1,INDEX([1]biowin!$J:$J,MATCH(#REF!,[1]biowin!$A:$A,0)))</f>
        <v>-1</v>
      </c>
    </row>
    <row r="271" spans="1:11">
      <c r="A271" s="142" t="s">
        <v>1701</v>
      </c>
      <c r="B271" s="145" t="s">
        <v>1702</v>
      </c>
      <c r="C271" s="144">
        <f>MAX(IF(ISERROR(INDEX([1]JDS4!$K$2:$K$1709,MATCH(A271,[1]JDS4!$D$2:$D$1709,0))),-1,INDEX([1]JDS4!$K$2:$K$1709,MATCH(A271,[1]JDS4!$D$2:$D$1709,0))),IF(ISERROR(INDEX([1]UFZ!$K$2:$K$1709,MATCH(A271,[1]UFZ!$H$2:$H$1709,0))),-1,INDEX([1]UFZ!$K$2:$K$1709,MATCH(A271,[1]UFZ!$H$2:$H$1709,0))),IF(ISERROR(INDEX([1]WATSON!$G$2:$G$1709,MATCH(A271,[1]WATSON!$B$2:$B$1709,0))),-1,INDEX([1]WATSON!$G$2:$G$1709,MATCH(A271,[1]WATSON!$B$2:$B$1709,0))*1000),IF(ISERROR(INDEX('[1]EF3.0emissions'!$F$2:$F$1709,MATCH(A271,'[1]EF3.0emissions'!$A$2:$A$1709,0))),-1,INDEX('[1]EF3.0emissions'!$F$2:$F$1709,MATCH(A271,'[1]EF3.0emissions'!$A$2:$A$1709))),IF(ISERROR(INDEX(#REF!,MATCH(A271,#REF!,0))),-1,INDEX(#REF!,MATCH(A271,#REF!,0))*1.5*1000),IF(ISERROR(INDEX(#REF!,MATCH(A271,#REF!,0))),-1,INDEX(#REF!,MATCH(A271,#REF!,0))*1.5))</f>
        <v>47000</v>
      </c>
      <c r="D271" s="135">
        <v>1.6510814100546805E-3</v>
      </c>
      <c r="E271" s="135">
        <v>8.7314198057025414E-4</v>
      </c>
      <c r="F271" s="135">
        <v>2.5534929006086745E-3</v>
      </c>
      <c r="G271" s="135">
        <v>0.9974465070993912</v>
      </c>
      <c r="H271" s="135">
        <v>9.1783675734723093E-4</v>
      </c>
      <c r="I271" s="135">
        <v>2.5863785501498205E-3</v>
      </c>
      <c r="J271" s="135">
        <v>0.99741362144985024</v>
      </c>
      <c r="K271" s="136">
        <f>IF(ISERROR(INDEX([1]biowin!$J:$J,MATCH(#REF!,[1]biowin!$A:$A,0))),-1,INDEX([1]biowin!$J:$J,MATCH(#REF!,[1]biowin!$A:$A,0)))</f>
        <v>-1</v>
      </c>
    </row>
    <row r="272" spans="1:11">
      <c r="A272" s="142" t="s">
        <v>1703</v>
      </c>
      <c r="B272" s="145" t="s">
        <v>1704</v>
      </c>
      <c r="C272" s="144">
        <f>MAX(IF(ISERROR(INDEX([1]JDS4!$K$2:$K$1709,MATCH(A272,[1]JDS4!$D$2:$D$1709,0))),-1,INDEX([1]JDS4!$K$2:$K$1709,MATCH(A272,[1]JDS4!$D$2:$D$1709,0))),IF(ISERROR(INDEX([1]UFZ!$K$2:$K$1709,MATCH(A272,[1]UFZ!$H$2:$H$1709,0))),-1,INDEX([1]UFZ!$K$2:$K$1709,MATCH(A272,[1]UFZ!$H$2:$H$1709,0))),IF(ISERROR(INDEX([1]WATSON!$G$2:$G$1709,MATCH(A272,[1]WATSON!$B$2:$B$1709,0))),-1,INDEX([1]WATSON!$G$2:$G$1709,MATCH(A272,[1]WATSON!$B$2:$B$1709,0))*1000),IF(ISERROR(INDEX('[1]EF3.0emissions'!$F$2:$F$1709,MATCH(A272,'[1]EF3.0emissions'!$A$2:$A$1709,0))),-1,INDEX('[1]EF3.0emissions'!$F$2:$F$1709,MATCH(A272,'[1]EF3.0emissions'!$A$2:$A$1709))),IF(ISERROR(INDEX(#REF!,MATCH(A272,#REF!,0))),-1,INDEX(#REF!,MATCH(A272,#REF!,0))*1.5*1000),IF(ISERROR(INDEX(#REF!,MATCH(A272,#REF!,0))),-1,INDEX(#REF!,MATCH(A272,#REF!,0))*1.5))</f>
        <v>-1</v>
      </c>
      <c r="D272" s="135">
        <v>4.5474004435663587E-2</v>
      </c>
      <c r="E272" s="135">
        <v>2.3976532764567571E-2</v>
      </c>
      <c r="F272" s="135">
        <v>6.9723126925439499E-2</v>
      </c>
      <c r="G272" s="135">
        <v>0.93027687307455642</v>
      </c>
      <c r="H272" s="135">
        <v>2.517253715063722E-2</v>
      </c>
      <c r="I272" s="135">
        <v>7.0809034277994065E-2</v>
      </c>
      <c r="J272" s="135">
        <v>0.92919096572200821</v>
      </c>
      <c r="K272" s="136">
        <f>IF(ISERROR(INDEX([1]biowin!$J:$J,MATCH(#REF!,[1]biowin!$A:$A,0))),-1,INDEX([1]biowin!$J:$J,MATCH(#REF!,[1]biowin!$A:$A,0)))</f>
        <v>-1</v>
      </c>
    </row>
    <row r="273" spans="1:11">
      <c r="A273" s="142" t="s">
        <v>1705</v>
      </c>
      <c r="B273" s="145" t="s">
        <v>1706</v>
      </c>
      <c r="C273" s="144">
        <f>MAX(IF(ISERROR(INDEX([1]JDS4!$K$2:$K$1709,MATCH(A273,[1]JDS4!$D$2:$D$1709,0))),-1,INDEX([1]JDS4!$K$2:$K$1709,MATCH(A273,[1]JDS4!$D$2:$D$1709,0))),IF(ISERROR(INDEX([1]UFZ!$K$2:$K$1709,MATCH(A273,[1]UFZ!$H$2:$H$1709,0))),-1,INDEX([1]UFZ!$K$2:$K$1709,MATCH(A273,[1]UFZ!$H$2:$H$1709,0))),IF(ISERROR(INDEX([1]WATSON!$G$2:$G$1709,MATCH(A273,[1]WATSON!$B$2:$B$1709,0))),-1,INDEX([1]WATSON!$G$2:$G$1709,MATCH(A273,[1]WATSON!$B$2:$B$1709,0))*1000),IF(ISERROR(INDEX('[1]EF3.0emissions'!$F$2:$F$1709,MATCH(A273,'[1]EF3.0emissions'!$A$2:$A$1709,0))),-1,INDEX('[1]EF3.0emissions'!$F$2:$F$1709,MATCH(A273,'[1]EF3.0emissions'!$A$2:$A$1709))),IF(ISERROR(INDEX(#REF!,MATCH(A273,#REF!,0))),-1,INDEX(#REF!,MATCH(A273,#REF!,0))*1.5*1000),IF(ISERROR(INDEX(#REF!,MATCH(A273,#REF!,0))),-1,INDEX(#REF!,MATCH(A273,#REF!,0))*1.5))</f>
        <v>-1</v>
      </c>
      <c r="D273" s="135">
        <v>8.4392735147007548E-3</v>
      </c>
      <c r="E273" s="135">
        <v>4.4609522341160718E-3</v>
      </c>
      <c r="F273" s="135">
        <v>1.296988467659373E-2</v>
      </c>
      <c r="G273" s="135">
        <v>0.98703011532340523</v>
      </c>
      <c r="H273" s="135">
        <v>4.6884324987202918E-3</v>
      </c>
      <c r="I273" s="135">
        <v>1.3169255787913293E-2</v>
      </c>
      <c r="J273" s="135">
        <v>0.98683074421208694</v>
      </c>
      <c r="K273" s="136">
        <f>IF(ISERROR(INDEX([1]biowin!$J:$J,MATCH(#REF!,[1]biowin!$A:$A,0))),-1,INDEX([1]biowin!$J:$J,MATCH(#REF!,[1]biowin!$A:$A,0)))</f>
        <v>-1</v>
      </c>
    </row>
    <row r="274" spans="1:11">
      <c r="A274" s="142" t="s">
        <v>1707</v>
      </c>
      <c r="B274" s="145" t="s">
        <v>1708</v>
      </c>
      <c r="C274" s="144">
        <f>MAX(IF(ISERROR(INDEX([1]JDS4!$K$2:$K$1709,MATCH(A274,[1]JDS4!$D$2:$D$1709,0))),-1,INDEX([1]JDS4!$K$2:$K$1709,MATCH(A274,[1]JDS4!$D$2:$D$1709,0))),IF(ISERROR(INDEX([1]UFZ!$K$2:$K$1709,MATCH(A274,[1]UFZ!$H$2:$H$1709,0))),-1,INDEX([1]UFZ!$K$2:$K$1709,MATCH(A274,[1]UFZ!$H$2:$H$1709,0))),IF(ISERROR(INDEX([1]WATSON!$G$2:$G$1709,MATCH(A274,[1]WATSON!$B$2:$B$1709,0))),-1,INDEX([1]WATSON!$G$2:$G$1709,MATCH(A274,[1]WATSON!$B$2:$B$1709,0))*1000),IF(ISERROR(INDEX('[1]EF3.0emissions'!$F$2:$F$1709,MATCH(A274,'[1]EF3.0emissions'!$A$2:$A$1709,0))),-1,INDEX('[1]EF3.0emissions'!$F$2:$F$1709,MATCH(A274,'[1]EF3.0emissions'!$A$2:$A$1709))),IF(ISERROR(INDEX(#REF!,MATCH(A274,#REF!,0))),-1,INDEX(#REF!,MATCH(A274,#REF!,0))*1.5*1000),IF(ISERROR(INDEX(#REF!,MATCH(A274,#REF!,0))),-1,INDEX(#REF!,MATCH(A274,#REF!,0))*1.5))</f>
        <v>430.27500000000003</v>
      </c>
      <c r="D274" s="135">
        <v>6.0815085026608741E-3</v>
      </c>
      <c r="E274" s="135">
        <v>3.2152696092810342E-3</v>
      </c>
      <c r="F274" s="135">
        <v>9.2972568091055259E-3</v>
      </c>
      <c r="G274" s="135">
        <v>0.9907027431908918</v>
      </c>
      <c r="H274" s="135">
        <v>3.3793706569250075E-3</v>
      </c>
      <c r="I274" s="135">
        <v>9.4611646885614589E-3</v>
      </c>
      <c r="J274" s="135">
        <v>0.99053883531143816</v>
      </c>
      <c r="K274" s="136">
        <f>IF(ISERROR(INDEX([1]biowin!$J:$J,MATCH(#REF!,[1]biowin!$A:$A,0))),-1,INDEX([1]biowin!$J:$J,MATCH(#REF!,[1]biowin!$A:$A,0)))</f>
        <v>-1</v>
      </c>
    </row>
    <row r="275" spans="1:11">
      <c r="A275" s="142" t="s">
        <v>1709</v>
      </c>
      <c r="B275" s="145" t="s">
        <v>1710</v>
      </c>
      <c r="C275" s="144">
        <f>MAX(IF(ISERROR(INDEX([1]JDS4!$K$2:$K$1709,MATCH(A275,[1]JDS4!$D$2:$D$1709,0))),-1,INDEX([1]JDS4!$K$2:$K$1709,MATCH(A275,[1]JDS4!$D$2:$D$1709,0))),IF(ISERROR(INDEX([1]UFZ!$K$2:$K$1709,MATCH(A275,[1]UFZ!$H$2:$H$1709,0))),-1,INDEX([1]UFZ!$K$2:$K$1709,MATCH(A275,[1]UFZ!$H$2:$H$1709,0))),IF(ISERROR(INDEX([1]WATSON!$G$2:$G$1709,MATCH(A275,[1]WATSON!$B$2:$B$1709,0))),-1,INDEX([1]WATSON!$G$2:$G$1709,MATCH(A275,[1]WATSON!$B$2:$B$1709,0))*1000),IF(ISERROR(INDEX('[1]EF3.0emissions'!$F$2:$F$1709,MATCH(A275,'[1]EF3.0emissions'!$A$2:$A$1709,0))),-1,INDEX('[1]EF3.0emissions'!$F$2:$F$1709,MATCH(A275,'[1]EF3.0emissions'!$A$2:$A$1709))),IF(ISERROR(INDEX(#REF!,MATCH(A275,#REF!,0))),-1,INDEX(#REF!,MATCH(A275,#REF!,0))*1.5*1000),IF(ISERROR(INDEX(#REF!,MATCH(A275,#REF!,0))),-1,INDEX(#REF!,MATCH(A275,#REF!,0))*1.5))</f>
        <v>-1</v>
      </c>
      <c r="D275" s="135">
        <v>1.1677516162045556E-3</v>
      </c>
      <c r="E275" s="135">
        <v>6.175727826328557E-4</v>
      </c>
      <c r="F275" s="135">
        <v>1.7853482969534082E-3</v>
      </c>
      <c r="G275" s="135">
        <v>0.99821465170304646</v>
      </c>
      <c r="H275" s="135">
        <v>6.4918696846756434E-4</v>
      </c>
      <c r="I275" s="135">
        <v>1.8169528406286959E-3</v>
      </c>
      <c r="J275" s="135">
        <v>0.99818304715937101</v>
      </c>
      <c r="K275" s="136">
        <f>IF(ISERROR(INDEX([1]biowin!$J:$J,MATCH(#REF!,[1]biowin!$A:$A,0))),-1,INDEX([1]biowin!$J:$J,MATCH(#REF!,[1]biowin!$A:$A,0)))</f>
        <v>-1</v>
      </c>
    </row>
    <row r="276" spans="1:11">
      <c r="A276" s="142" t="s">
        <v>1711</v>
      </c>
      <c r="B276" s="145" t="s">
        <v>1712</v>
      </c>
      <c r="C276" s="144">
        <f>MAX(IF(ISERROR(INDEX([1]JDS4!$K$2:$K$1709,MATCH(A276,[1]JDS4!$D$2:$D$1709,0))),-1,INDEX([1]JDS4!$K$2:$K$1709,MATCH(A276,[1]JDS4!$D$2:$D$1709,0))),IF(ISERROR(INDEX([1]UFZ!$K$2:$K$1709,MATCH(A276,[1]UFZ!$H$2:$H$1709,0))),-1,INDEX([1]UFZ!$K$2:$K$1709,MATCH(A276,[1]UFZ!$H$2:$H$1709,0))),IF(ISERROR(INDEX([1]WATSON!$G$2:$G$1709,MATCH(A276,[1]WATSON!$B$2:$B$1709,0))),-1,INDEX([1]WATSON!$G$2:$G$1709,MATCH(A276,[1]WATSON!$B$2:$B$1709,0))*1000),IF(ISERROR(INDEX('[1]EF3.0emissions'!$F$2:$F$1709,MATCH(A276,'[1]EF3.0emissions'!$A$2:$A$1709,0))),-1,INDEX('[1]EF3.0emissions'!$F$2:$F$1709,MATCH(A276,'[1]EF3.0emissions'!$A$2:$A$1709))),IF(ISERROR(INDEX(#REF!,MATCH(A276,#REF!,0))),-1,INDEX(#REF!,MATCH(A276,#REF!,0))*1.5*1000),IF(ISERROR(INDEX(#REF!,MATCH(A276,#REF!,0))),-1,INDEX(#REF!,MATCH(A276,#REF!,0))*1.5))</f>
        <v>-1</v>
      </c>
      <c r="D276" s="135">
        <v>5.0136296570818121E-3</v>
      </c>
      <c r="E276" s="135">
        <v>2.6239924262018688E-3</v>
      </c>
      <c r="F276" s="135">
        <v>2.2775918424313788E-2</v>
      </c>
      <c r="G276" s="135">
        <v>0.97722408157568563</v>
      </c>
      <c r="H276" s="135">
        <v>2.774887237053015E-3</v>
      </c>
      <c r="I276" s="135">
        <v>1.6927409288071019E-2</v>
      </c>
      <c r="J276" s="135">
        <v>0.9830725907119291</v>
      </c>
      <c r="K276" s="136">
        <f>IF(ISERROR(INDEX([1]biowin!$J:$J,MATCH(#REF!,[1]biowin!$A:$A,0))),-1,INDEX([1]biowin!$J:$J,MATCH(#REF!,[1]biowin!$A:$A,0)))</f>
        <v>-1</v>
      </c>
    </row>
    <row r="277" spans="1:11">
      <c r="A277" s="142" t="s">
        <v>1713</v>
      </c>
      <c r="B277" s="145" t="s">
        <v>1714</v>
      </c>
      <c r="C277" s="144">
        <f>MAX(IF(ISERROR(INDEX([1]JDS4!$K$2:$K$1709,MATCH(A277,[1]JDS4!$D$2:$D$1709,0))),-1,INDEX([1]JDS4!$K$2:$K$1709,MATCH(A277,[1]JDS4!$D$2:$D$1709,0))),IF(ISERROR(INDEX([1]UFZ!$K$2:$K$1709,MATCH(A277,[1]UFZ!$H$2:$H$1709,0))),-1,INDEX([1]UFZ!$K$2:$K$1709,MATCH(A277,[1]UFZ!$H$2:$H$1709,0))),IF(ISERROR(INDEX([1]WATSON!$G$2:$G$1709,MATCH(A277,[1]WATSON!$B$2:$B$1709,0))),-1,INDEX([1]WATSON!$G$2:$G$1709,MATCH(A277,[1]WATSON!$B$2:$B$1709,0))*1000),IF(ISERROR(INDEX('[1]EF3.0emissions'!$F$2:$F$1709,MATCH(A277,'[1]EF3.0emissions'!$A$2:$A$1709,0))),-1,INDEX('[1]EF3.0emissions'!$F$2:$F$1709,MATCH(A277,'[1]EF3.0emissions'!$A$2:$A$1709))),IF(ISERROR(INDEX(#REF!,MATCH(A277,#REF!,0))),-1,INDEX(#REF!,MATCH(A277,#REF!,0))*1.5*1000),IF(ISERROR(INDEX(#REF!,MATCH(A277,#REF!,0))),-1,INDEX(#REF!,MATCH(A277,#REF!,0))*1.5))</f>
        <v>289.35000000000008</v>
      </c>
      <c r="D277" s="135">
        <v>0.19293834997858619</v>
      </c>
      <c r="E277" s="135">
        <v>0.10057553911280219</v>
      </c>
      <c r="F277" s="135">
        <v>0.29351576887617403</v>
      </c>
      <c r="G277" s="135">
        <v>0.70648423112382452</v>
      </c>
      <c r="H277" s="135">
        <v>0.10500779167521038</v>
      </c>
      <c r="I277" s="135">
        <v>0.29794725781058934</v>
      </c>
      <c r="J277" s="135">
        <v>0.70205274218940972</v>
      </c>
      <c r="K277" s="136">
        <f>IF(ISERROR(INDEX([1]biowin!$J:$J,MATCH(#REF!,[1]biowin!$A:$A,0))),-1,INDEX([1]biowin!$J:$J,MATCH(#REF!,[1]biowin!$A:$A,0)))</f>
        <v>-1</v>
      </c>
    </row>
    <row r="278" spans="1:11">
      <c r="A278" s="142" t="s">
        <v>1715</v>
      </c>
      <c r="B278" s="145" t="s">
        <v>1716</v>
      </c>
      <c r="C278" s="144">
        <f>MAX(IF(ISERROR(INDEX([1]JDS4!$K$2:$K$1709,MATCH(A278,[1]JDS4!$D$2:$D$1709,0))),-1,INDEX([1]JDS4!$K$2:$K$1709,MATCH(A278,[1]JDS4!$D$2:$D$1709,0))),IF(ISERROR(INDEX([1]UFZ!$K$2:$K$1709,MATCH(A278,[1]UFZ!$H$2:$H$1709,0))),-1,INDEX([1]UFZ!$K$2:$K$1709,MATCH(A278,[1]UFZ!$H$2:$H$1709,0))),IF(ISERROR(INDEX([1]WATSON!$G$2:$G$1709,MATCH(A278,[1]WATSON!$B$2:$B$1709,0))),-1,INDEX([1]WATSON!$G$2:$G$1709,MATCH(A278,[1]WATSON!$B$2:$B$1709,0))*1000),IF(ISERROR(INDEX('[1]EF3.0emissions'!$F$2:$F$1709,MATCH(A278,'[1]EF3.0emissions'!$A$2:$A$1709,0))),-1,INDEX('[1]EF3.0emissions'!$F$2:$F$1709,MATCH(A278,'[1]EF3.0emissions'!$A$2:$A$1709))),IF(ISERROR(INDEX(#REF!,MATCH(A278,#REF!,0))),-1,INDEX(#REF!,MATCH(A278,#REF!,0))*1.5*1000),IF(ISERROR(INDEX(#REF!,MATCH(A278,#REF!,0))),-1,INDEX(#REF!,MATCH(A278,#REF!,0))*1.5))</f>
        <v>2107.7272727272725</v>
      </c>
      <c r="D278" s="135">
        <v>0.11643383859926829</v>
      </c>
      <c r="E278" s="135">
        <v>6.1089143140258428E-2</v>
      </c>
      <c r="F278" s="135">
        <v>0.17752409612002937</v>
      </c>
      <c r="G278" s="135">
        <v>0.82247590387995761</v>
      </c>
      <c r="H278" s="135">
        <v>6.397384821753288E-2</v>
      </c>
      <c r="I278" s="135">
        <v>0.18040834985855314</v>
      </c>
      <c r="J278" s="135">
        <v>0.81959165014144808</v>
      </c>
      <c r="K278" s="136">
        <f>IF(ISERROR(INDEX([1]biowin!$J:$J,MATCH(#REF!,[1]biowin!$A:$A,0))),-1,INDEX([1]biowin!$J:$J,MATCH(#REF!,[1]biowin!$A:$A,0)))</f>
        <v>-1</v>
      </c>
    </row>
    <row r="279" spans="1:11">
      <c r="A279" s="142" t="s">
        <v>1717</v>
      </c>
      <c r="B279" s="145" t="s">
        <v>1718</v>
      </c>
      <c r="C279" s="144">
        <f>MAX(IF(ISERROR(INDEX([1]JDS4!$K$2:$K$1709,MATCH(A279,[1]JDS4!$D$2:$D$1709,0))),-1,INDEX([1]JDS4!$K$2:$K$1709,MATCH(A279,[1]JDS4!$D$2:$D$1709,0))),IF(ISERROR(INDEX([1]UFZ!$K$2:$K$1709,MATCH(A279,[1]UFZ!$H$2:$H$1709,0))),-1,INDEX([1]UFZ!$K$2:$K$1709,MATCH(A279,[1]UFZ!$H$2:$H$1709,0))),IF(ISERROR(INDEX([1]WATSON!$G$2:$G$1709,MATCH(A279,[1]WATSON!$B$2:$B$1709,0))),-1,INDEX([1]WATSON!$G$2:$G$1709,MATCH(A279,[1]WATSON!$B$2:$B$1709,0))*1000),IF(ISERROR(INDEX('[1]EF3.0emissions'!$F$2:$F$1709,MATCH(A279,'[1]EF3.0emissions'!$A$2:$A$1709,0))),-1,INDEX('[1]EF3.0emissions'!$F$2:$F$1709,MATCH(A279,'[1]EF3.0emissions'!$A$2:$A$1709))),IF(ISERROR(INDEX(#REF!,MATCH(A279,#REF!,0))),-1,INDEX(#REF!,MATCH(A279,#REF!,0))*1.5*1000),IF(ISERROR(INDEX(#REF!,MATCH(A279,#REF!,0))),-1,INDEX(#REF!,MATCH(A279,#REF!,0))*1.5))</f>
        <v>1023.159375</v>
      </c>
      <c r="D279" s="135">
        <v>0.25181187740205724</v>
      </c>
      <c r="E279" s="135">
        <v>0.13049741789859179</v>
      </c>
      <c r="F279" s="135">
        <v>0.38234495423480386</v>
      </c>
      <c r="G279" s="135">
        <v>0.61765504576519503</v>
      </c>
      <c r="H279" s="135">
        <v>0.13588749445450959</v>
      </c>
      <c r="I279" s="135">
        <v>0.38772050764019189</v>
      </c>
      <c r="J279" s="135">
        <v>0.61227949235980761</v>
      </c>
      <c r="K279" s="136">
        <f>IF(ISERROR(INDEX([1]biowin!$J:$J,MATCH(#REF!,[1]biowin!$A:$A,0))),-1,INDEX([1]biowin!$J:$J,MATCH(#REF!,[1]biowin!$A:$A,0)))</f>
        <v>-1</v>
      </c>
    </row>
    <row r="280" spans="1:11">
      <c r="A280" s="142" t="s">
        <v>1719</v>
      </c>
      <c r="B280" s="145" t="s">
        <v>1720</v>
      </c>
      <c r="C280" s="144">
        <f>MAX(IF(ISERROR(INDEX([1]JDS4!$K$2:$K$1709,MATCH(A280,[1]JDS4!$D$2:$D$1709,0))),-1,INDEX([1]JDS4!$K$2:$K$1709,MATCH(A280,[1]JDS4!$D$2:$D$1709,0))),IF(ISERROR(INDEX([1]UFZ!$K$2:$K$1709,MATCH(A280,[1]UFZ!$H$2:$H$1709,0))),-1,INDEX([1]UFZ!$K$2:$K$1709,MATCH(A280,[1]UFZ!$H$2:$H$1709,0))),IF(ISERROR(INDEX([1]WATSON!$G$2:$G$1709,MATCH(A280,[1]WATSON!$B$2:$B$1709,0))),-1,INDEX([1]WATSON!$G$2:$G$1709,MATCH(A280,[1]WATSON!$B$2:$B$1709,0))*1000),IF(ISERROR(INDEX('[1]EF3.0emissions'!$F$2:$F$1709,MATCH(A280,'[1]EF3.0emissions'!$A$2:$A$1709,0))),-1,INDEX('[1]EF3.0emissions'!$F$2:$F$1709,MATCH(A280,'[1]EF3.0emissions'!$A$2:$A$1709))),IF(ISERROR(INDEX(#REF!,MATCH(A280,#REF!,0))),-1,INDEX(#REF!,MATCH(A280,#REF!,0))*1.5*1000),IF(ISERROR(INDEX(#REF!,MATCH(A280,#REF!,0))),-1,INDEX(#REF!,MATCH(A280,#REF!,0))*1.5))</f>
        <v>0</v>
      </c>
      <c r="D280" s="135">
        <v>1.3657106315507327E-2</v>
      </c>
      <c r="E280" s="135">
        <v>7.2170505386540086E-3</v>
      </c>
      <c r="F280" s="135">
        <v>2.0874210068669442E-2</v>
      </c>
      <c r="G280" s="135">
        <v>0.97912578993133159</v>
      </c>
      <c r="H280" s="135">
        <v>7.5836704391840848E-3</v>
      </c>
      <c r="I280" s="135">
        <v>2.124080849063624E-2</v>
      </c>
      <c r="J280" s="135">
        <v>0.97875919150936264</v>
      </c>
      <c r="K280" s="136">
        <f>IF(ISERROR(INDEX([1]biowin!$J:$J,MATCH(#REF!,[1]biowin!$A:$A,0))),-1,INDEX([1]biowin!$J:$J,MATCH(#REF!,[1]biowin!$A:$A,0)))</f>
        <v>-1</v>
      </c>
    </row>
    <row r="281" spans="1:11">
      <c r="A281" s="142" t="s">
        <v>1721</v>
      </c>
      <c r="B281" s="145" t="s">
        <v>1722</v>
      </c>
      <c r="C281" s="144">
        <f>MAX(IF(ISERROR(INDEX([1]JDS4!$K$2:$K$1709,MATCH(A281,[1]JDS4!$D$2:$D$1709,0))),-1,INDEX([1]JDS4!$K$2:$K$1709,MATCH(A281,[1]JDS4!$D$2:$D$1709,0))),IF(ISERROR(INDEX([1]UFZ!$K$2:$K$1709,MATCH(A281,[1]UFZ!$H$2:$H$1709,0))),-1,INDEX([1]UFZ!$K$2:$K$1709,MATCH(A281,[1]UFZ!$H$2:$H$1709,0))),IF(ISERROR(INDEX([1]WATSON!$G$2:$G$1709,MATCH(A281,[1]WATSON!$B$2:$B$1709,0))),-1,INDEX([1]WATSON!$G$2:$G$1709,MATCH(A281,[1]WATSON!$B$2:$B$1709,0))*1000),IF(ISERROR(INDEX('[1]EF3.0emissions'!$F$2:$F$1709,MATCH(A281,'[1]EF3.0emissions'!$A$2:$A$1709,0))),-1,INDEX('[1]EF3.0emissions'!$F$2:$F$1709,MATCH(A281,'[1]EF3.0emissions'!$A$2:$A$1709))),IF(ISERROR(INDEX(#REF!,MATCH(A281,#REF!,0))),-1,INDEX(#REF!,MATCH(A281,#REF!,0))*1.5*1000),IF(ISERROR(INDEX(#REF!,MATCH(A281,#REF!,0))),-1,INDEX(#REF!,MATCH(A281,#REF!,0))*1.5))</f>
        <v>-1</v>
      </c>
      <c r="D281" s="135">
        <v>5.6172611194892925E-2</v>
      </c>
      <c r="E281" s="135">
        <v>3.6837056101836577E-3</v>
      </c>
      <c r="F281" s="135">
        <v>0.87725499574026278</v>
      </c>
      <c r="G281" s="135">
        <v>0.12274500425973631</v>
      </c>
      <c r="H281" s="135">
        <v>9.1587463173100712E-3</v>
      </c>
      <c r="I281" s="135">
        <v>0.70969683594519928</v>
      </c>
      <c r="J281" s="135">
        <v>0.29030316405480067</v>
      </c>
      <c r="K281" s="136">
        <f>IF(ISERROR(INDEX([1]biowin!$J:$J,MATCH(#REF!,[1]biowin!$A:$A,0))),-1,INDEX([1]biowin!$J:$J,MATCH(#REF!,[1]biowin!$A:$A,0)))</f>
        <v>-1</v>
      </c>
    </row>
    <row r="282" spans="1:11">
      <c r="A282" s="142" t="s">
        <v>1723</v>
      </c>
      <c r="B282" s="145" t="s">
        <v>1724</v>
      </c>
      <c r="C282" s="144">
        <f>MAX(IF(ISERROR(INDEX([1]JDS4!$K$2:$K$1709,MATCH(A282,[1]JDS4!$D$2:$D$1709,0))),-1,INDEX([1]JDS4!$K$2:$K$1709,MATCH(A282,[1]JDS4!$D$2:$D$1709,0))),IF(ISERROR(INDEX([1]UFZ!$K$2:$K$1709,MATCH(A282,[1]UFZ!$H$2:$H$1709,0))),-1,INDEX([1]UFZ!$K$2:$K$1709,MATCH(A282,[1]UFZ!$H$2:$H$1709,0))),IF(ISERROR(INDEX([1]WATSON!$G$2:$G$1709,MATCH(A282,[1]WATSON!$B$2:$B$1709,0))),-1,INDEX([1]WATSON!$G$2:$G$1709,MATCH(A282,[1]WATSON!$B$2:$B$1709,0))*1000),IF(ISERROR(INDEX('[1]EF3.0emissions'!$F$2:$F$1709,MATCH(A282,'[1]EF3.0emissions'!$A$2:$A$1709,0))),-1,INDEX('[1]EF3.0emissions'!$F$2:$F$1709,MATCH(A282,'[1]EF3.0emissions'!$A$2:$A$1709))),IF(ISERROR(INDEX(#REF!,MATCH(A282,#REF!,0))),-1,INDEX(#REF!,MATCH(A282,#REF!,0))*1.5*1000),IF(ISERROR(INDEX(#REF!,MATCH(A282,#REF!,0))),-1,INDEX(#REF!,MATCH(A282,#REF!,0))*1.5))</f>
        <v>-1</v>
      </c>
      <c r="D282" s="135">
        <v>1.9378144226248371E-2</v>
      </c>
      <c r="E282" s="135">
        <v>5.5937958476595662E-4</v>
      </c>
      <c r="F282" s="135">
        <v>0.93753422522699736</v>
      </c>
      <c r="G282" s="135">
        <v>6.2465774773002386E-2</v>
      </c>
      <c r="H282" s="135">
        <v>1.56330986317737E-3</v>
      </c>
      <c r="I282" s="135">
        <v>0.8339608603827442</v>
      </c>
      <c r="J282" s="135">
        <v>0.1660391396172555</v>
      </c>
      <c r="K282" s="136">
        <f>IF(ISERROR(INDEX([1]biowin!$J:$J,MATCH(#REF!,[1]biowin!$A:$A,0))),-1,INDEX([1]biowin!$J:$J,MATCH(#REF!,[1]biowin!$A:$A,0)))</f>
        <v>-1</v>
      </c>
    </row>
    <row r="283" spans="1:11">
      <c r="A283" s="142" t="s">
        <v>1725</v>
      </c>
      <c r="B283" s="145" t="s">
        <v>1726</v>
      </c>
      <c r="C283" s="144">
        <f>MAX(IF(ISERROR(INDEX([1]JDS4!$K$2:$K$1709,MATCH(A283,[1]JDS4!$D$2:$D$1709,0))),-1,INDEX([1]JDS4!$K$2:$K$1709,MATCH(A283,[1]JDS4!$D$2:$D$1709,0))),IF(ISERROR(INDEX([1]UFZ!$K$2:$K$1709,MATCH(A283,[1]UFZ!$H$2:$H$1709,0))),-1,INDEX([1]UFZ!$K$2:$K$1709,MATCH(A283,[1]UFZ!$H$2:$H$1709,0))),IF(ISERROR(INDEX([1]WATSON!$G$2:$G$1709,MATCH(A283,[1]WATSON!$B$2:$B$1709,0))),-1,INDEX([1]WATSON!$G$2:$G$1709,MATCH(A283,[1]WATSON!$B$2:$B$1709,0))*1000),IF(ISERROR(INDEX('[1]EF3.0emissions'!$F$2:$F$1709,MATCH(A283,'[1]EF3.0emissions'!$A$2:$A$1709,0))),-1,INDEX('[1]EF3.0emissions'!$F$2:$F$1709,MATCH(A283,'[1]EF3.0emissions'!$A$2:$A$1709))),IF(ISERROR(INDEX(#REF!,MATCH(A283,#REF!,0))),-1,INDEX(#REF!,MATCH(A283,#REF!,0))*1.5*1000),IF(ISERROR(INDEX(#REF!,MATCH(A283,#REF!,0))),-1,INDEX(#REF!,MATCH(A283,#REF!,0))*1.5))</f>
        <v>-1</v>
      </c>
      <c r="D283" s="135">
        <v>0.54706591927492076</v>
      </c>
      <c r="E283" s="135">
        <v>4.0213179442461222E-3</v>
      </c>
      <c r="F283" s="135">
        <v>0.99579473038677824</v>
      </c>
      <c r="G283" s="135">
        <v>4.2052696132219023E-3</v>
      </c>
      <c r="H283" s="135">
        <v>1.222630164174884E-2</v>
      </c>
      <c r="I283" s="135">
        <v>0.98789554902948906</v>
      </c>
      <c r="J283" s="135">
        <v>1.2104450970510907E-2</v>
      </c>
      <c r="K283" s="136">
        <f>IF(ISERROR(INDEX([1]biowin!$J:$J,MATCH(#REF!,[1]biowin!$A:$A,0))),-1,INDEX([1]biowin!$J:$J,MATCH(#REF!,[1]biowin!$A:$A,0)))</f>
        <v>-1</v>
      </c>
    </row>
    <row r="284" spans="1:11">
      <c r="A284" s="142" t="s">
        <v>1727</v>
      </c>
      <c r="B284" s="145" t="s">
        <v>1728</v>
      </c>
      <c r="C284" s="144">
        <f>MAX(IF(ISERROR(INDEX([1]JDS4!$K$2:$K$1709,MATCH(A284,[1]JDS4!$D$2:$D$1709,0))),-1,INDEX([1]JDS4!$K$2:$K$1709,MATCH(A284,[1]JDS4!$D$2:$D$1709,0))),IF(ISERROR(INDEX([1]UFZ!$K$2:$K$1709,MATCH(A284,[1]UFZ!$H$2:$H$1709,0))),-1,INDEX([1]UFZ!$K$2:$K$1709,MATCH(A284,[1]UFZ!$H$2:$H$1709,0))),IF(ISERROR(INDEX([1]WATSON!$G$2:$G$1709,MATCH(A284,[1]WATSON!$B$2:$B$1709,0))),-1,INDEX([1]WATSON!$G$2:$G$1709,MATCH(A284,[1]WATSON!$B$2:$B$1709,0))*1000),IF(ISERROR(INDEX('[1]EF3.0emissions'!$F$2:$F$1709,MATCH(A284,'[1]EF3.0emissions'!$A$2:$A$1709,0))),-1,INDEX('[1]EF3.0emissions'!$F$2:$F$1709,MATCH(A284,'[1]EF3.0emissions'!$A$2:$A$1709))),IF(ISERROR(INDEX(#REF!,MATCH(A284,#REF!,0))),-1,INDEX(#REF!,MATCH(A284,#REF!,0))*1.5*1000),IF(ISERROR(INDEX(#REF!,MATCH(A284,#REF!,0))),-1,INDEX(#REF!,MATCH(A284,#REF!,0))*1.5))</f>
        <v>0</v>
      </c>
      <c r="D284" s="135">
        <v>1.9523654279452095E-2</v>
      </c>
      <c r="E284" s="135">
        <v>1.03133822636482E-2</v>
      </c>
      <c r="F284" s="135">
        <v>2.9837405796012975E-2</v>
      </c>
      <c r="G284" s="135">
        <v>0.97016259420398654</v>
      </c>
      <c r="H284" s="135">
        <v>1.0835365616273325E-2</v>
      </c>
      <c r="I284" s="135">
        <v>3.0359240083045566E-2</v>
      </c>
      <c r="J284" s="135">
        <v>0.96964075991695298</v>
      </c>
      <c r="K284" s="136">
        <f>IF(ISERROR(INDEX([1]biowin!$J:$J,MATCH(#REF!,[1]biowin!$A:$A,0))),-1,INDEX([1]biowin!$J:$J,MATCH(#REF!,[1]biowin!$A:$A,0)))</f>
        <v>-1</v>
      </c>
    </row>
    <row r="285" spans="1:11">
      <c r="A285" s="142" t="s">
        <v>1729</v>
      </c>
      <c r="B285" s="145" t="s">
        <v>1730</v>
      </c>
      <c r="C285" s="144">
        <f>MAX(IF(ISERROR(INDEX([1]JDS4!$K$2:$K$1709,MATCH(A285,[1]JDS4!$D$2:$D$1709,0))),-1,INDEX([1]JDS4!$K$2:$K$1709,MATCH(A285,[1]JDS4!$D$2:$D$1709,0))),IF(ISERROR(INDEX([1]UFZ!$K$2:$K$1709,MATCH(A285,[1]UFZ!$H$2:$H$1709,0))),-1,INDEX([1]UFZ!$K$2:$K$1709,MATCH(A285,[1]UFZ!$H$2:$H$1709,0))),IF(ISERROR(INDEX([1]WATSON!$G$2:$G$1709,MATCH(A285,[1]WATSON!$B$2:$B$1709,0))),-1,INDEX([1]WATSON!$G$2:$G$1709,MATCH(A285,[1]WATSON!$B$2:$B$1709,0))*1000),IF(ISERROR(INDEX('[1]EF3.0emissions'!$F$2:$F$1709,MATCH(A285,'[1]EF3.0emissions'!$A$2:$A$1709,0))),-1,INDEX('[1]EF3.0emissions'!$F$2:$F$1709,MATCH(A285,'[1]EF3.0emissions'!$A$2:$A$1709))),IF(ISERROR(INDEX(#REF!,MATCH(A285,#REF!,0))),-1,INDEX(#REF!,MATCH(A285,#REF!,0))*1.5*1000),IF(ISERROR(INDEX(#REF!,MATCH(A285,#REF!,0))),-1,INDEX(#REF!,MATCH(A285,#REF!,0))*1.5))</f>
        <v>-1</v>
      </c>
      <c r="D285" s="135">
        <v>0.53850145761244361</v>
      </c>
      <c r="E285" s="135">
        <v>0.26597668739942609</v>
      </c>
      <c r="F285" s="135">
        <v>0.80448074480823695</v>
      </c>
      <c r="G285" s="135">
        <v>0.19551925519176247</v>
      </c>
      <c r="H285" s="135">
        <v>0.27137931075904365</v>
      </c>
      <c r="I285" s="135">
        <v>0.80988228858057687</v>
      </c>
      <c r="J285" s="135">
        <v>0.19011771141942299</v>
      </c>
      <c r="K285" s="136">
        <f>IF(ISERROR(INDEX([1]biowin!$J:$J,MATCH(#REF!,[1]biowin!$A:$A,0))),-1,INDEX([1]biowin!$J:$J,MATCH(#REF!,[1]biowin!$A:$A,0)))</f>
        <v>-1</v>
      </c>
    </row>
    <row r="286" spans="1:11">
      <c r="A286" s="142" t="s">
        <v>1731</v>
      </c>
      <c r="B286" s="145" t="s">
        <v>1732</v>
      </c>
      <c r="C286" s="144">
        <f>MAX(IF(ISERROR(INDEX([1]JDS4!$K$2:$K$1709,MATCH(A286,[1]JDS4!$D$2:$D$1709,0))),-1,INDEX([1]JDS4!$K$2:$K$1709,MATCH(A286,[1]JDS4!$D$2:$D$1709,0))),IF(ISERROR(INDEX([1]UFZ!$K$2:$K$1709,MATCH(A286,[1]UFZ!$H$2:$H$1709,0))),-1,INDEX([1]UFZ!$K$2:$K$1709,MATCH(A286,[1]UFZ!$H$2:$H$1709,0))),IF(ISERROR(INDEX([1]WATSON!$G$2:$G$1709,MATCH(A286,[1]WATSON!$B$2:$B$1709,0))),-1,INDEX([1]WATSON!$G$2:$G$1709,MATCH(A286,[1]WATSON!$B$2:$B$1709,0))*1000),IF(ISERROR(INDEX('[1]EF3.0emissions'!$F$2:$F$1709,MATCH(A286,'[1]EF3.0emissions'!$A$2:$A$1709,0))),-1,INDEX('[1]EF3.0emissions'!$F$2:$F$1709,MATCH(A286,'[1]EF3.0emissions'!$A$2:$A$1709))),IF(ISERROR(INDEX(#REF!,MATCH(A286,#REF!,0))),-1,INDEX(#REF!,MATCH(A286,#REF!,0))*1.5*1000),IF(ISERROR(INDEX(#REF!,MATCH(A286,#REF!,0))),-1,INDEX(#REF!,MATCH(A286,#REF!,0))*1.5))</f>
        <v>-1</v>
      </c>
      <c r="D286" s="135">
        <v>6.5564901193541733E-2</v>
      </c>
      <c r="E286" s="135">
        <v>3.4528710144780254E-2</v>
      </c>
      <c r="F286" s="135">
        <v>0.10009567883609369</v>
      </c>
      <c r="G286" s="135">
        <v>0.89990432116390096</v>
      </c>
      <c r="H286" s="135">
        <v>3.6223244312578083E-2</v>
      </c>
      <c r="I286" s="135">
        <v>0.10178937712967626</v>
      </c>
      <c r="J286" s="135">
        <v>0.89821062287032682</v>
      </c>
      <c r="K286" s="136">
        <f>IF(ISERROR(INDEX([1]biowin!$J:$J,MATCH(#REF!,[1]biowin!$A:$A,0))),-1,INDEX([1]biowin!$J:$J,MATCH(#REF!,[1]biowin!$A:$A,0)))</f>
        <v>-1</v>
      </c>
    </row>
    <row r="287" spans="1:11">
      <c r="A287" s="142" t="s">
        <v>1733</v>
      </c>
      <c r="B287" s="145" t="s">
        <v>1734</v>
      </c>
      <c r="C287" s="144">
        <f>MAX(IF(ISERROR(INDEX([1]JDS4!$K$2:$K$1709,MATCH(A287,[1]JDS4!$D$2:$D$1709,0))),-1,INDEX([1]JDS4!$K$2:$K$1709,MATCH(A287,[1]JDS4!$D$2:$D$1709,0))),IF(ISERROR(INDEX([1]UFZ!$K$2:$K$1709,MATCH(A287,[1]UFZ!$H$2:$H$1709,0))),-1,INDEX([1]UFZ!$K$2:$K$1709,MATCH(A287,[1]UFZ!$H$2:$H$1709,0))),IF(ISERROR(INDEX([1]WATSON!$G$2:$G$1709,MATCH(A287,[1]WATSON!$B$2:$B$1709,0))),-1,INDEX([1]WATSON!$G$2:$G$1709,MATCH(A287,[1]WATSON!$B$2:$B$1709,0))*1000),IF(ISERROR(INDEX('[1]EF3.0emissions'!$F$2:$F$1709,MATCH(A287,'[1]EF3.0emissions'!$A$2:$A$1709,0))),-1,INDEX('[1]EF3.0emissions'!$F$2:$F$1709,MATCH(A287,'[1]EF3.0emissions'!$A$2:$A$1709))),IF(ISERROR(INDEX(#REF!,MATCH(A287,#REF!,0))),-1,INDEX(#REF!,MATCH(A287,#REF!,0))*1.5*1000),IF(ISERROR(INDEX(#REF!,MATCH(A287,#REF!,0))),-1,INDEX(#REF!,MATCH(A287,#REF!,0))*1.5))</f>
        <v>24</v>
      </c>
      <c r="H287" s="135"/>
      <c r="I287" s="135"/>
      <c r="J287" s="135"/>
      <c r="K287" s="136">
        <f>IF(ISERROR(INDEX([1]biowin!$J:$J,MATCH(#REF!,[1]biowin!$A:$A,0))),-1,INDEX([1]biowin!$J:$J,MATCH(#REF!,[1]biowin!$A:$A,0)))</f>
        <v>-1</v>
      </c>
    </row>
    <row r="288" spans="1:11">
      <c r="A288" s="142" t="s">
        <v>1735</v>
      </c>
      <c r="B288" s="145" t="s">
        <v>1736</v>
      </c>
      <c r="C288" s="144">
        <f>MAX(IF(ISERROR(INDEX([1]JDS4!$K$2:$K$1709,MATCH(A288,[1]JDS4!$D$2:$D$1709,0))),-1,INDEX([1]JDS4!$K$2:$K$1709,MATCH(A288,[1]JDS4!$D$2:$D$1709,0))),IF(ISERROR(INDEX([1]UFZ!$K$2:$K$1709,MATCH(A288,[1]UFZ!$H$2:$H$1709,0))),-1,INDEX([1]UFZ!$K$2:$K$1709,MATCH(A288,[1]UFZ!$H$2:$H$1709,0))),IF(ISERROR(INDEX([1]WATSON!$G$2:$G$1709,MATCH(A288,[1]WATSON!$B$2:$B$1709,0))),-1,INDEX([1]WATSON!$G$2:$G$1709,MATCH(A288,[1]WATSON!$B$2:$B$1709,0))*1000),IF(ISERROR(INDEX('[1]EF3.0emissions'!$F$2:$F$1709,MATCH(A288,'[1]EF3.0emissions'!$A$2:$A$1709,0))),-1,INDEX('[1]EF3.0emissions'!$F$2:$F$1709,MATCH(A288,'[1]EF3.0emissions'!$A$2:$A$1709))),IF(ISERROR(INDEX(#REF!,MATCH(A288,#REF!,0))),-1,INDEX(#REF!,MATCH(A288,#REF!,0))*1.5*1000),IF(ISERROR(INDEX(#REF!,MATCH(A288,#REF!,0))),-1,INDEX(#REF!,MATCH(A288,#REF!,0))*1.5))</f>
        <v>-1</v>
      </c>
      <c r="H288" s="135"/>
      <c r="I288" s="135"/>
      <c r="J288" s="135"/>
      <c r="K288" s="136">
        <f>IF(ISERROR(INDEX([1]biowin!$J:$J,MATCH(#REF!,[1]biowin!$A:$A,0))),-1,INDEX([1]biowin!$J:$J,MATCH(#REF!,[1]biowin!$A:$A,0)))</f>
        <v>-1</v>
      </c>
    </row>
    <row r="289" spans="1:11">
      <c r="A289" s="142" t="s">
        <v>1737</v>
      </c>
      <c r="B289" s="145" t="s">
        <v>1738</v>
      </c>
      <c r="C289" s="144">
        <f>MAX(IF(ISERROR(INDEX([1]JDS4!$K$2:$K$1709,MATCH(A289,[1]JDS4!$D$2:$D$1709,0))),-1,INDEX([1]JDS4!$K$2:$K$1709,MATCH(A289,[1]JDS4!$D$2:$D$1709,0))),IF(ISERROR(INDEX([1]UFZ!$K$2:$K$1709,MATCH(A289,[1]UFZ!$H$2:$H$1709,0))),-1,INDEX([1]UFZ!$K$2:$K$1709,MATCH(A289,[1]UFZ!$H$2:$H$1709,0))),IF(ISERROR(INDEX([1]WATSON!$G$2:$G$1709,MATCH(A289,[1]WATSON!$B$2:$B$1709,0))),-1,INDEX([1]WATSON!$G$2:$G$1709,MATCH(A289,[1]WATSON!$B$2:$B$1709,0))*1000),IF(ISERROR(INDEX('[1]EF3.0emissions'!$F$2:$F$1709,MATCH(A289,'[1]EF3.0emissions'!$A$2:$A$1709,0))),-1,INDEX('[1]EF3.0emissions'!$F$2:$F$1709,MATCH(A289,'[1]EF3.0emissions'!$A$2:$A$1709))),IF(ISERROR(INDEX(#REF!,MATCH(A289,#REF!,0))),-1,INDEX(#REF!,MATCH(A289,#REF!,0))*1.5*1000),IF(ISERROR(INDEX(#REF!,MATCH(A289,#REF!,0))),-1,INDEX(#REF!,MATCH(A289,#REF!,0))*1.5))</f>
        <v>31024.18181818182</v>
      </c>
      <c r="D289" s="135">
        <v>2.9212848491551083E-3</v>
      </c>
      <c r="E289" s="135">
        <v>1.5447435796892563E-3</v>
      </c>
      <c r="F289" s="135">
        <v>4.4952399861221889E-3</v>
      </c>
      <c r="G289" s="135">
        <v>0.995504760013878</v>
      </c>
      <c r="H289" s="135">
        <v>1.6237555522538973E-3</v>
      </c>
      <c r="I289" s="135">
        <v>4.5624657626365129E-3</v>
      </c>
      <c r="J289" s="135">
        <v>0.99543753423736381</v>
      </c>
      <c r="K289" s="136">
        <f>IF(ISERROR(INDEX([1]biowin!$J:$J,MATCH(#REF!,[1]biowin!$A:$A,0))),-1,INDEX([1]biowin!$J:$J,MATCH(#REF!,[1]biowin!$A:$A,0)))</f>
        <v>-1</v>
      </c>
    </row>
    <row r="290" spans="1:11">
      <c r="A290" s="142" t="s">
        <v>1739</v>
      </c>
      <c r="B290" s="145" t="s">
        <v>1740</v>
      </c>
      <c r="C290" s="144">
        <f>MAX(IF(ISERROR(INDEX([1]JDS4!$K$2:$K$1709,MATCH(A290,[1]JDS4!$D$2:$D$1709,0))),-1,INDEX([1]JDS4!$K$2:$K$1709,MATCH(A290,[1]JDS4!$D$2:$D$1709,0))),IF(ISERROR(INDEX([1]UFZ!$K$2:$K$1709,MATCH(A290,[1]UFZ!$H$2:$H$1709,0))),-1,INDEX([1]UFZ!$K$2:$K$1709,MATCH(A290,[1]UFZ!$H$2:$H$1709,0))),IF(ISERROR(INDEX([1]WATSON!$G$2:$G$1709,MATCH(A290,[1]WATSON!$B$2:$B$1709,0))),-1,INDEX([1]WATSON!$G$2:$G$1709,MATCH(A290,[1]WATSON!$B$2:$B$1709,0))*1000),IF(ISERROR(INDEX('[1]EF3.0emissions'!$F$2:$F$1709,MATCH(A290,'[1]EF3.0emissions'!$A$2:$A$1709,0))),-1,INDEX('[1]EF3.0emissions'!$F$2:$F$1709,MATCH(A290,'[1]EF3.0emissions'!$A$2:$A$1709))),IF(ISERROR(INDEX(#REF!,MATCH(A290,#REF!,0))),-1,INDEX(#REF!,MATCH(A290,#REF!,0))*1.5*1000),IF(ISERROR(INDEX(#REF!,MATCH(A290,#REF!,0))),-1,INDEX(#REF!,MATCH(A290,#REF!,0))*1.5))</f>
        <v>200000</v>
      </c>
      <c r="D290" s="135">
        <v>1.2003834733818101E-4</v>
      </c>
      <c r="E290" s="135">
        <v>9.952535189935391E-8</v>
      </c>
      <c r="F290" s="135">
        <v>0.99502158912725502</v>
      </c>
      <c r="G290" s="135">
        <v>4.9784108727450021E-3</v>
      </c>
      <c r="H290" s="135">
        <v>3.1099296853523072E-7</v>
      </c>
      <c r="I290" s="135">
        <v>0.98521203523223311</v>
      </c>
      <c r="J290" s="135">
        <v>1.4787964767767258E-2</v>
      </c>
      <c r="K290" s="136">
        <f>IF(ISERROR(INDEX([1]biowin!$J:$J,MATCH(#REF!,[1]biowin!$A:$A,0))),-1,INDEX([1]biowin!$J:$J,MATCH(#REF!,[1]biowin!$A:$A,0)))</f>
        <v>-1</v>
      </c>
    </row>
    <row r="291" spans="1:11">
      <c r="A291" s="142" t="s">
        <v>1741</v>
      </c>
      <c r="B291" s="145" t="s">
        <v>1742</v>
      </c>
      <c r="C291" s="144">
        <f>MAX(IF(ISERROR(INDEX([1]JDS4!$K$2:$K$1709,MATCH(A291,[1]JDS4!$D$2:$D$1709,0))),-1,INDEX([1]JDS4!$K$2:$K$1709,MATCH(A291,[1]JDS4!$D$2:$D$1709,0))),IF(ISERROR(INDEX([1]UFZ!$K$2:$K$1709,MATCH(A291,[1]UFZ!$H$2:$H$1709,0))),-1,INDEX([1]UFZ!$K$2:$K$1709,MATCH(A291,[1]UFZ!$H$2:$H$1709,0))),IF(ISERROR(INDEX([1]WATSON!$G$2:$G$1709,MATCH(A291,[1]WATSON!$B$2:$B$1709,0))),-1,INDEX([1]WATSON!$G$2:$G$1709,MATCH(A291,[1]WATSON!$B$2:$B$1709,0))*1000),IF(ISERROR(INDEX('[1]EF3.0emissions'!$F$2:$F$1709,MATCH(A291,'[1]EF3.0emissions'!$A$2:$A$1709,0))),-1,INDEX('[1]EF3.0emissions'!$F$2:$F$1709,MATCH(A291,'[1]EF3.0emissions'!$A$2:$A$1709))),IF(ISERROR(INDEX(#REF!,MATCH(A291,#REF!,0))),-1,INDEX(#REF!,MATCH(A291,#REF!,0))*1.5*1000),IF(ISERROR(INDEX(#REF!,MATCH(A291,#REF!,0))),-1,INDEX(#REF!,MATCH(A291,#REF!,0))*1.5))</f>
        <v>11.290625000000004</v>
      </c>
      <c r="D291" s="135">
        <v>0.12882428011461175</v>
      </c>
      <c r="E291" s="135">
        <v>6.7523877874627741E-2</v>
      </c>
      <c r="F291" s="135">
        <v>0.19635532842725278</v>
      </c>
      <c r="G291" s="135">
        <v>0.80364467157273334</v>
      </c>
      <c r="H291" s="135">
        <v>7.0680282979032588E-2</v>
      </c>
      <c r="I291" s="135">
        <v>0.19950882810273668</v>
      </c>
      <c r="J291" s="135">
        <v>0.80049117189726249</v>
      </c>
      <c r="K291" s="136">
        <f>IF(ISERROR(INDEX([1]biowin!$J:$J,MATCH(#REF!,[1]biowin!$A:$A,0))),-1,INDEX([1]biowin!$J:$J,MATCH(#REF!,[1]biowin!$A:$A,0)))</f>
        <v>-1</v>
      </c>
    </row>
    <row r="292" spans="1:11">
      <c r="A292" s="142" t="s">
        <v>1743</v>
      </c>
      <c r="B292" s="145" t="s">
        <v>1744</v>
      </c>
      <c r="C292" s="144">
        <f>MAX(IF(ISERROR(INDEX([1]JDS4!$K$2:$K$1709,MATCH(A292,[1]JDS4!$D$2:$D$1709,0))),-1,INDEX([1]JDS4!$K$2:$K$1709,MATCH(A292,[1]JDS4!$D$2:$D$1709,0))),IF(ISERROR(INDEX([1]UFZ!$K$2:$K$1709,MATCH(A292,[1]UFZ!$H$2:$H$1709,0))),-1,INDEX([1]UFZ!$K$2:$K$1709,MATCH(A292,[1]UFZ!$H$2:$H$1709,0))),IF(ISERROR(INDEX([1]WATSON!$G$2:$G$1709,MATCH(A292,[1]WATSON!$B$2:$B$1709,0))),-1,INDEX([1]WATSON!$G$2:$G$1709,MATCH(A292,[1]WATSON!$B$2:$B$1709,0))*1000),IF(ISERROR(INDEX('[1]EF3.0emissions'!$F$2:$F$1709,MATCH(A292,'[1]EF3.0emissions'!$A$2:$A$1709,0))),-1,INDEX('[1]EF3.0emissions'!$F$2:$F$1709,MATCH(A292,'[1]EF3.0emissions'!$A$2:$A$1709))),IF(ISERROR(INDEX(#REF!,MATCH(A292,#REF!,0))),-1,INDEX(#REF!,MATCH(A292,#REF!,0))*1.5*1000),IF(ISERROR(INDEX(#REF!,MATCH(A292,#REF!,0))),-1,INDEX(#REF!,MATCH(A292,#REF!,0))*1.5))</f>
        <v>1461.9283050958218</v>
      </c>
      <c r="D292" s="135">
        <v>0.15341274843270244</v>
      </c>
      <c r="E292" s="135">
        <v>8.024941147446496E-2</v>
      </c>
      <c r="F292" s="135">
        <v>0.23368216159525573</v>
      </c>
      <c r="G292" s="135">
        <v>0.76631783840473988</v>
      </c>
      <c r="H292" s="135">
        <v>8.392210829676372E-2</v>
      </c>
      <c r="I292" s="135">
        <v>0.23734674634622921</v>
      </c>
      <c r="J292" s="135">
        <v>0.76265325365377168</v>
      </c>
      <c r="K292" s="136">
        <f>IF(ISERROR(INDEX([1]biowin!$J:$J,MATCH(#REF!,[1]biowin!$A:$A,0))),-1,INDEX([1]biowin!$J:$J,MATCH(#REF!,[1]biowin!$A:$A,0)))</f>
        <v>-1</v>
      </c>
    </row>
    <row r="293" spans="1:11">
      <c r="A293" s="142" t="s">
        <v>1745</v>
      </c>
      <c r="B293" s="145" t="s">
        <v>1746</v>
      </c>
      <c r="C293" s="144">
        <f>MAX(IF(ISERROR(INDEX([1]JDS4!$K$2:$K$1709,MATCH(A293,[1]JDS4!$D$2:$D$1709,0))),-1,INDEX([1]JDS4!$K$2:$K$1709,MATCH(A293,[1]JDS4!$D$2:$D$1709,0))),IF(ISERROR(INDEX([1]UFZ!$K$2:$K$1709,MATCH(A293,[1]UFZ!$H$2:$H$1709,0))),-1,INDEX([1]UFZ!$K$2:$K$1709,MATCH(A293,[1]UFZ!$H$2:$H$1709,0))),IF(ISERROR(INDEX([1]WATSON!$G$2:$G$1709,MATCH(A293,[1]WATSON!$B$2:$B$1709,0))),-1,INDEX([1]WATSON!$G$2:$G$1709,MATCH(A293,[1]WATSON!$B$2:$B$1709,0))*1000),IF(ISERROR(INDEX('[1]EF3.0emissions'!$F$2:$F$1709,MATCH(A293,'[1]EF3.0emissions'!$A$2:$A$1709,0))),-1,INDEX('[1]EF3.0emissions'!$F$2:$F$1709,MATCH(A293,'[1]EF3.0emissions'!$A$2:$A$1709))),IF(ISERROR(INDEX(#REF!,MATCH(A293,#REF!,0))),-1,INDEX(#REF!,MATCH(A293,#REF!,0))*1.5*1000),IF(ISERROR(INDEX(#REF!,MATCH(A293,#REF!,0))),-1,INDEX(#REF!,MATCH(A293,#REF!,0))*1.5))</f>
        <v>470</v>
      </c>
      <c r="D293" s="135">
        <v>1.3020963317147426E-2</v>
      </c>
      <c r="E293" s="135">
        <v>5.1729856151415106E-4</v>
      </c>
      <c r="F293" s="135">
        <v>0.91674060013428282</v>
      </c>
      <c r="G293" s="135">
        <v>8.3259399865717829E-2</v>
      </c>
      <c r="H293" s="135">
        <v>1.39471325139407E-3</v>
      </c>
      <c r="I293" s="135">
        <v>0.78648518233272513</v>
      </c>
      <c r="J293" s="135">
        <v>0.21351481766727565</v>
      </c>
      <c r="K293" s="136">
        <f>IF(ISERROR(INDEX([1]biowin!$J:$J,MATCH(#REF!,[1]biowin!$A:$A,0))),-1,INDEX([1]biowin!$J:$J,MATCH(#REF!,[1]biowin!$A:$A,0)))</f>
        <v>-1</v>
      </c>
    </row>
    <row r="294" spans="1:11">
      <c r="A294" s="142" t="s">
        <v>1747</v>
      </c>
      <c r="B294" s="145" t="s">
        <v>1748</v>
      </c>
      <c r="C294" s="144">
        <f>MAX(IF(ISERROR(INDEX([1]JDS4!$K$2:$K$1709,MATCH(A294,[1]JDS4!$D$2:$D$1709,0))),-1,INDEX([1]JDS4!$K$2:$K$1709,MATCH(A294,[1]JDS4!$D$2:$D$1709,0))),IF(ISERROR(INDEX([1]UFZ!$K$2:$K$1709,MATCH(A294,[1]UFZ!$H$2:$H$1709,0))),-1,INDEX([1]UFZ!$K$2:$K$1709,MATCH(A294,[1]UFZ!$H$2:$H$1709,0))),IF(ISERROR(INDEX([1]WATSON!$G$2:$G$1709,MATCH(A294,[1]WATSON!$B$2:$B$1709,0))),-1,INDEX([1]WATSON!$G$2:$G$1709,MATCH(A294,[1]WATSON!$B$2:$B$1709,0))*1000),IF(ISERROR(INDEX('[1]EF3.0emissions'!$F$2:$F$1709,MATCH(A294,'[1]EF3.0emissions'!$A$2:$A$1709,0))),-1,INDEX('[1]EF3.0emissions'!$F$2:$F$1709,MATCH(A294,'[1]EF3.0emissions'!$A$2:$A$1709))),IF(ISERROR(INDEX(#REF!,MATCH(A294,#REF!,0))),-1,INDEX(#REF!,MATCH(A294,#REF!,0))*1.5*1000),IF(ISERROR(INDEX(#REF!,MATCH(A294,#REF!,0))),-1,INDEX(#REF!,MATCH(A294,#REF!,0))*1.5))</f>
        <v>-1</v>
      </c>
      <c r="D294" s="135">
        <v>0.58180748581687047</v>
      </c>
      <c r="E294" s="135">
        <v>0.2752550325285178</v>
      </c>
      <c r="F294" s="135">
        <v>0.87317723216940035</v>
      </c>
      <c r="G294" s="135">
        <v>0.12682276783059654</v>
      </c>
      <c r="H294" s="135">
        <v>0.28354061956071291</v>
      </c>
      <c r="I294" s="135">
        <v>0.87551976616998539</v>
      </c>
      <c r="J294" s="135">
        <v>0.12448023383001712</v>
      </c>
      <c r="K294" s="136">
        <f>IF(ISERROR(INDEX([1]biowin!$J:$J,MATCH(#REF!,[1]biowin!$A:$A,0))),-1,INDEX([1]biowin!$J:$J,MATCH(#REF!,[1]biowin!$A:$A,0)))</f>
        <v>-1</v>
      </c>
    </row>
    <row r="295" spans="1:11">
      <c r="A295" s="142" t="s">
        <v>1749</v>
      </c>
      <c r="B295" s="145" t="s">
        <v>1750</v>
      </c>
      <c r="C295" s="144">
        <f>MAX(IF(ISERROR(INDEX([1]JDS4!$K$2:$K$1709,MATCH(A295,[1]JDS4!$D$2:$D$1709,0))),-1,INDEX([1]JDS4!$K$2:$K$1709,MATCH(A295,[1]JDS4!$D$2:$D$1709,0))),IF(ISERROR(INDEX([1]UFZ!$K$2:$K$1709,MATCH(A295,[1]UFZ!$H$2:$H$1709,0))),-1,INDEX([1]UFZ!$K$2:$K$1709,MATCH(A295,[1]UFZ!$H$2:$H$1709,0))),IF(ISERROR(INDEX([1]WATSON!$G$2:$G$1709,MATCH(A295,[1]WATSON!$B$2:$B$1709,0))),-1,INDEX([1]WATSON!$G$2:$G$1709,MATCH(A295,[1]WATSON!$B$2:$B$1709,0))*1000),IF(ISERROR(INDEX('[1]EF3.0emissions'!$F$2:$F$1709,MATCH(A295,'[1]EF3.0emissions'!$A$2:$A$1709,0))),-1,INDEX('[1]EF3.0emissions'!$F$2:$F$1709,MATCH(A295,'[1]EF3.0emissions'!$A$2:$A$1709))),IF(ISERROR(INDEX(#REF!,MATCH(A295,#REF!,0))),-1,INDEX(#REF!,MATCH(A295,#REF!,0))*1.5*1000),IF(ISERROR(INDEX(#REF!,MATCH(A295,#REF!,0))),-1,INDEX(#REF!,MATCH(A295,#REF!,0))*1.5))</f>
        <v>12.142857142857142</v>
      </c>
      <c r="D295" s="135">
        <v>4.3258474538009082E-3</v>
      </c>
      <c r="E295" s="135">
        <v>1.5146811904498294E-4</v>
      </c>
      <c r="F295" s="135">
        <v>0.92465777484843281</v>
      </c>
      <c r="G295" s="135">
        <v>7.5342225151566883E-2</v>
      </c>
      <c r="H295" s="135">
        <v>4.1483152486125645E-4</v>
      </c>
      <c r="I295" s="135">
        <v>0.80373962325594994</v>
      </c>
      <c r="J295" s="135">
        <v>0.19626037674404975</v>
      </c>
      <c r="K295" s="136">
        <f>IF(ISERROR(INDEX([1]biowin!$J:$J,MATCH(#REF!,[1]biowin!$A:$A,0))),-1,INDEX([1]biowin!$J:$J,MATCH(#REF!,[1]biowin!$A:$A,0)))</f>
        <v>-1</v>
      </c>
    </row>
    <row r="296" spans="1:11">
      <c r="A296" s="142" t="s">
        <v>1751</v>
      </c>
      <c r="B296" s="145" t="s">
        <v>1752</v>
      </c>
      <c r="C296" s="144">
        <f>MAX(IF(ISERROR(INDEX([1]JDS4!$K$2:$K$1709,MATCH(A296,[1]JDS4!$D$2:$D$1709,0))),-1,INDEX([1]JDS4!$K$2:$K$1709,MATCH(A296,[1]JDS4!$D$2:$D$1709,0))),IF(ISERROR(INDEX([1]UFZ!$K$2:$K$1709,MATCH(A296,[1]UFZ!$H$2:$H$1709,0))),-1,INDEX([1]UFZ!$K$2:$K$1709,MATCH(A296,[1]UFZ!$H$2:$H$1709,0))),IF(ISERROR(INDEX([1]WATSON!$G$2:$G$1709,MATCH(A296,[1]WATSON!$B$2:$B$1709,0))),-1,INDEX([1]WATSON!$G$2:$G$1709,MATCH(A296,[1]WATSON!$B$2:$B$1709,0))*1000),IF(ISERROR(INDEX('[1]EF3.0emissions'!$F$2:$F$1709,MATCH(A296,'[1]EF3.0emissions'!$A$2:$A$1709,0))),-1,INDEX('[1]EF3.0emissions'!$F$2:$F$1709,MATCH(A296,'[1]EF3.0emissions'!$A$2:$A$1709))),IF(ISERROR(INDEX(#REF!,MATCH(A296,#REF!,0))),-1,INDEX(#REF!,MATCH(A296,#REF!,0))*1.5*1000),IF(ISERROR(INDEX(#REF!,MATCH(A296,#REF!,0))),-1,INDEX(#REF!,MATCH(A296,#REF!,0))*1.5))</f>
        <v>58.362500000000018</v>
      </c>
      <c r="D296" s="135">
        <v>0.31284640100754763</v>
      </c>
      <c r="E296" s="135">
        <v>0.13926642606098924</v>
      </c>
      <c r="F296" s="135">
        <v>0.57426869368015498</v>
      </c>
      <c r="G296" s="135">
        <v>0.42573130631985023</v>
      </c>
      <c r="H296" s="135">
        <v>0.15341565626978829</v>
      </c>
      <c r="I296" s="135">
        <v>0.5535751786790124</v>
      </c>
      <c r="J296" s="135">
        <v>0.44642482132098793</v>
      </c>
      <c r="K296" s="136">
        <f>IF(ISERROR(INDEX([1]biowin!$J:$J,MATCH(#REF!,[1]biowin!$A:$A,0))),-1,INDEX([1]biowin!$J:$J,MATCH(#REF!,[1]biowin!$A:$A,0)))</f>
        <v>-1</v>
      </c>
    </row>
    <row r="297" spans="1:11">
      <c r="A297" s="142" t="s">
        <v>1753</v>
      </c>
      <c r="B297" s="145" t="s">
        <v>1754</v>
      </c>
      <c r="C297" s="144">
        <f>MAX(IF(ISERROR(INDEX([1]JDS4!$K$2:$K$1709,MATCH(A297,[1]JDS4!$D$2:$D$1709,0))),-1,INDEX([1]JDS4!$K$2:$K$1709,MATCH(A297,[1]JDS4!$D$2:$D$1709,0))),IF(ISERROR(INDEX([1]UFZ!$K$2:$K$1709,MATCH(A297,[1]UFZ!$H$2:$H$1709,0))),-1,INDEX([1]UFZ!$K$2:$K$1709,MATCH(A297,[1]UFZ!$H$2:$H$1709,0))),IF(ISERROR(INDEX([1]WATSON!$G$2:$G$1709,MATCH(A297,[1]WATSON!$B$2:$B$1709,0))),-1,INDEX([1]WATSON!$G$2:$G$1709,MATCH(A297,[1]WATSON!$B$2:$B$1709,0))*1000),IF(ISERROR(INDEX('[1]EF3.0emissions'!$F$2:$F$1709,MATCH(A297,'[1]EF3.0emissions'!$A$2:$A$1709,0))),-1,INDEX('[1]EF3.0emissions'!$F$2:$F$1709,MATCH(A297,'[1]EF3.0emissions'!$A$2:$A$1709))),IF(ISERROR(INDEX(#REF!,MATCH(A297,#REF!,0))),-1,INDEX(#REF!,MATCH(A297,#REF!,0))*1.5*1000),IF(ISERROR(INDEX(#REF!,MATCH(A297,#REF!,0))),-1,INDEX(#REF!,MATCH(A297,#REF!,0))*1.5))</f>
        <v>15.275</v>
      </c>
      <c r="D297" s="135">
        <v>4.1227647127336862E-2</v>
      </c>
      <c r="E297" s="135">
        <v>2.1747822490977557E-2</v>
      </c>
      <c r="F297" s="135">
        <v>6.297866715815445E-2</v>
      </c>
      <c r="G297" s="135">
        <v>0.93702133284184352</v>
      </c>
      <c r="H297" s="135">
        <v>2.2833139353127162E-2</v>
      </c>
      <c r="I297" s="135">
        <v>6.4062692310364905E-2</v>
      </c>
      <c r="J297" s="135">
        <v>0.9359373076896359</v>
      </c>
      <c r="K297" s="136">
        <f>IF(ISERROR(INDEX([1]biowin!$J:$J,MATCH(#REF!,[1]biowin!$A:$A,0))),-1,INDEX([1]biowin!$J:$J,MATCH(#REF!,[1]biowin!$A:$A,0)))</f>
        <v>-1</v>
      </c>
    </row>
    <row r="298" spans="1:11">
      <c r="A298" s="142" t="s">
        <v>1755</v>
      </c>
      <c r="B298" s="145" t="s">
        <v>1756</v>
      </c>
      <c r="C298" s="144">
        <f>MAX(IF(ISERROR(INDEX([1]JDS4!$K$2:$K$1709,MATCH(A298,[1]JDS4!$D$2:$D$1709,0))),-1,INDEX([1]JDS4!$K$2:$K$1709,MATCH(A298,[1]JDS4!$D$2:$D$1709,0))),IF(ISERROR(INDEX([1]UFZ!$K$2:$K$1709,MATCH(A298,[1]UFZ!$H$2:$H$1709,0))),-1,INDEX([1]UFZ!$K$2:$K$1709,MATCH(A298,[1]UFZ!$H$2:$H$1709,0))),IF(ISERROR(INDEX([1]WATSON!$G$2:$G$1709,MATCH(A298,[1]WATSON!$B$2:$B$1709,0))),-1,INDEX([1]WATSON!$G$2:$G$1709,MATCH(A298,[1]WATSON!$B$2:$B$1709,0))*1000),IF(ISERROR(INDEX('[1]EF3.0emissions'!$F$2:$F$1709,MATCH(A298,'[1]EF3.0emissions'!$A$2:$A$1709,0))),-1,INDEX('[1]EF3.0emissions'!$F$2:$F$1709,MATCH(A298,'[1]EF3.0emissions'!$A$2:$A$1709))),IF(ISERROR(INDEX(#REF!,MATCH(A298,#REF!,0))),-1,INDEX(#REF!,MATCH(A298,#REF!,0))*1.5*1000),IF(ISERROR(INDEX(#REF!,MATCH(A298,#REF!,0))),-1,INDEX(#REF!,MATCH(A298,#REF!,0))*1.5))</f>
        <v>-1</v>
      </c>
      <c r="D298" s="135">
        <v>1.9056640994508354E-2</v>
      </c>
      <c r="E298" s="135">
        <v>1.0066981540859997E-2</v>
      </c>
      <c r="F298" s="135">
        <v>2.9123881254050146E-2</v>
      </c>
      <c r="G298" s="135">
        <v>0.97087611874594582</v>
      </c>
      <c r="H298" s="135">
        <v>1.0576644109582745E-2</v>
      </c>
      <c r="I298" s="135">
        <v>2.9633439380803383E-2</v>
      </c>
      <c r="J298" s="135">
        <v>0.97036656061919468</v>
      </c>
      <c r="K298" s="136">
        <f>IF(ISERROR(INDEX([1]biowin!$J:$J,MATCH(#REF!,[1]biowin!$A:$A,0))),-1,INDEX([1]biowin!$J:$J,MATCH(#REF!,[1]biowin!$A:$A,0)))</f>
        <v>-1</v>
      </c>
    </row>
    <row r="299" spans="1:11">
      <c r="A299" s="142" t="s">
        <v>1757</v>
      </c>
      <c r="B299" s="145" t="s">
        <v>1758</v>
      </c>
      <c r="C299" s="144">
        <f>MAX(IF(ISERROR(INDEX([1]JDS4!$K$2:$K$1709,MATCH(A299,[1]JDS4!$D$2:$D$1709,0))),-1,INDEX([1]JDS4!$K$2:$K$1709,MATCH(A299,[1]JDS4!$D$2:$D$1709,0))),IF(ISERROR(INDEX([1]UFZ!$K$2:$K$1709,MATCH(A299,[1]UFZ!$H$2:$H$1709,0))),-1,INDEX([1]UFZ!$K$2:$K$1709,MATCH(A299,[1]UFZ!$H$2:$H$1709,0))),IF(ISERROR(INDEX([1]WATSON!$G$2:$G$1709,MATCH(A299,[1]WATSON!$B$2:$B$1709,0))),-1,INDEX([1]WATSON!$G$2:$G$1709,MATCH(A299,[1]WATSON!$B$2:$B$1709,0))*1000),IF(ISERROR(INDEX('[1]EF3.0emissions'!$F$2:$F$1709,MATCH(A299,'[1]EF3.0emissions'!$A$2:$A$1709,0))),-1,INDEX('[1]EF3.0emissions'!$F$2:$F$1709,MATCH(A299,'[1]EF3.0emissions'!$A$2:$A$1709))),IF(ISERROR(INDEX(#REF!,MATCH(A299,#REF!,0))),-1,INDEX(#REF!,MATCH(A299,#REF!,0))*1.5*1000),IF(ISERROR(INDEX(#REF!,MATCH(A299,#REF!,0))),-1,INDEX(#REF!,MATCH(A299,#REF!,0))*1.5))</f>
        <v>-1</v>
      </c>
      <c r="D299" s="135">
        <v>1.2512718689668377E-3</v>
      </c>
      <c r="E299" s="135">
        <v>6.6173731215871795E-4</v>
      </c>
      <c r="F299" s="135">
        <v>1.9182649863972714E-3</v>
      </c>
      <c r="G299" s="135">
        <v>0.99808173501360231</v>
      </c>
      <c r="H299" s="135">
        <v>6.956120799295123E-4</v>
      </c>
      <c r="I299" s="135">
        <v>1.9500192047971743E-3</v>
      </c>
      <c r="J299" s="135">
        <v>0.9980499807952028</v>
      </c>
      <c r="K299" s="136">
        <f>IF(ISERROR(INDEX([1]biowin!$J:$J,MATCH(#REF!,[1]biowin!$A:$A,0))),-1,INDEX([1]biowin!$J:$J,MATCH(#REF!,[1]biowin!$A:$A,0)))</f>
        <v>-1</v>
      </c>
    </row>
    <row r="300" spans="1:11">
      <c r="A300" s="142" t="s">
        <v>1759</v>
      </c>
      <c r="B300" s="145" t="s">
        <v>1760</v>
      </c>
      <c r="C300" s="144">
        <f>MAX(IF(ISERROR(INDEX([1]JDS4!$K$2:$K$1709,MATCH(A300,[1]JDS4!$D$2:$D$1709,0))),-1,INDEX([1]JDS4!$K$2:$K$1709,MATCH(A300,[1]JDS4!$D$2:$D$1709,0))),IF(ISERROR(INDEX([1]UFZ!$K$2:$K$1709,MATCH(A300,[1]UFZ!$H$2:$H$1709,0))),-1,INDEX([1]UFZ!$K$2:$K$1709,MATCH(A300,[1]UFZ!$H$2:$H$1709,0))),IF(ISERROR(INDEX([1]WATSON!$G$2:$G$1709,MATCH(A300,[1]WATSON!$B$2:$B$1709,0))),-1,INDEX([1]WATSON!$G$2:$G$1709,MATCH(A300,[1]WATSON!$B$2:$B$1709,0))*1000),IF(ISERROR(INDEX('[1]EF3.0emissions'!$F$2:$F$1709,MATCH(A300,'[1]EF3.0emissions'!$A$2:$A$1709,0))),-1,INDEX('[1]EF3.0emissions'!$F$2:$F$1709,MATCH(A300,'[1]EF3.0emissions'!$A$2:$A$1709))),IF(ISERROR(INDEX(#REF!,MATCH(A300,#REF!,0))),-1,INDEX(#REF!,MATCH(A300,#REF!,0))*1.5*1000),IF(ISERROR(INDEX(#REF!,MATCH(A300,#REF!,0))),-1,INDEX(#REF!,MATCH(A300,#REF!,0))*1.5))</f>
        <v>10.502666080541845</v>
      </c>
      <c r="D300" s="135">
        <v>8.8665164775775644E-5</v>
      </c>
      <c r="E300" s="135">
        <v>1.6039677292332351E-6</v>
      </c>
      <c r="F300" s="135">
        <v>0.97219522209839493</v>
      </c>
      <c r="G300" s="135">
        <v>2.7804777901604582E-2</v>
      </c>
      <c r="H300" s="135">
        <v>1.7366527255609761E-6</v>
      </c>
      <c r="I300" s="135">
        <v>0.97194391381452649</v>
      </c>
      <c r="J300" s="135">
        <v>2.8056086185473218E-2</v>
      </c>
      <c r="K300" s="136">
        <f>IF(ISERROR(INDEX([1]biowin!$J:$J,MATCH(#REF!,[1]biowin!$A:$A,0))),-1,INDEX([1]biowin!$J:$J,MATCH(#REF!,[1]biowin!$A:$A,0)))</f>
        <v>-1</v>
      </c>
    </row>
    <row r="301" spans="1:11">
      <c r="A301" s="142" t="s">
        <v>1761</v>
      </c>
      <c r="B301" s="145" t="s">
        <v>1762</v>
      </c>
      <c r="C301" s="144">
        <f>MAX(IF(ISERROR(INDEX([1]JDS4!$K$2:$K$1709,MATCH(A301,[1]JDS4!$D$2:$D$1709,0))),-1,INDEX([1]JDS4!$K$2:$K$1709,MATCH(A301,[1]JDS4!$D$2:$D$1709,0))),IF(ISERROR(INDEX([1]UFZ!$K$2:$K$1709,MATCH(A301,[1]UFZ!$H$2:$H$1709,0))),-1,INDEX([1]UFZ!$K$2:$K$1709,MATCH(A301,[1]UFZ!$H$2:$H$1709,0))),IF(ISERROR(INDEX([1]WATSON!$G$2:$G$1709,MATCH(A301,[1]WATSON!$B$2:$B$1709,0))),-1,INDEX([1]WATSON!$G$2:$G$1709,MATCH(A301,[1]WATSON!$B$2:$B$1709,0))*1000),IF(ISERROR(INDEX('[1]EF3.0emissions'!$F$2:$F$1709,MATCH(A301,'[1]EF3.0emissions'!$A$2:$A$1709,0))),-1,INDEX('[1]EF3.0emissions'!$F$2:$F$1709,MATCH(A301,'[1]EF3.0emissions'!$A$2:$A$1709))),IF(ISERROR(INDEX(#REF!,MATCH(A301,#REF!,0))),-1,INDEX(#REF!,MATCH(A301,#REF!,0))*1.5*1000),IF(ISERROR(INDEX(#REF!,MATCH(A301,#REF!,0))),-1,INDEX(#REF!,MATCH(A301,#REF!,0))*1.5))</f>
        <v>-1</v>
      </c>
      <c r="D301" s="135">
        <v>0.43807665899970666</v>
      </c>
      <c r="E301" s="135">
        <v>0.21091754405782209</v>
      </c>
      <c r="F301" s="135">
        <v>0.68505284842983338</v>
      </c>
      <c r="G301" s="135">
        <v>0.31494715157016373</v>
      </c>
      <c r="H301" s="135">
        <v>0.22251378873280359</v>
      </c>
      <c r="I301" s="135">
        <v>0.68347540978505061</v>
      </c>
      <c r="J301" s="135">
        <v>0.31652459021495011</v>
      </c>
      <c r="K301" s="136">
        <f>IF(ISERROR(INDEX([1]biowin!$J:$J,MATCH(#REF!,[1]biowin!$A:$A,0))),-1,INDEX([1]biowin!$J:$J,MATCH(#REF!,[1]biowin!$A:$A,0)))</f>
        <v>-1</v>
      </c>
    </row>
    <row r="302" spans="1:11">
      <c r="A302" s="142" t="s">
        <v>1763</v>
      </c>
      <c r="B302" s="145" t="s">
        <v>1764</v>
      </c>
      <c r="C302" s="144">
        <f>MAX(IF(ISERROR(INDEX([1]JDS4!$K$2:$K$1709,MATCH(A302,[1]JDS4!$D$2:$D$1709,0))),-1,INDEX([1]JDS4!$K$2:$K$1709,MATCH(A302,[1]JDS4!$D$2:$D$1709,0))),IF(ISERROR(INDEX([1]UFZ!$K$2:$K$1709,MATCH(A302,[1]UFZ!$H$2:$H$1709,0))),-1,INDEX([1]UFZ!$K$2:$K$1709,MATCH(A302,[1]UFZ!$H$2:$H$1709,0))),IF(ISERROR(INDEX([1]WATSON!$G$2:$G$1709,MATCH(A302,[1]WATSON!$B$2:$B$1709,0))),-1,INDEX([1]WATSON!$G$2:$G$1709,MATCH(A302,[1]WATSON!$B$2:$B$1709,0))*1000),IF(ISERROR(INDEX('[1]EF3.0emissions'!$F$2:$F$1709,MATCH(A302,'[1]EF3.0emissions'!$A$2:$A$1709,0))),-1,INDEX('[1]EF3.0emissions'!$F$2:$F$1709,MATCH(A302,'[1]EF3.0emissions'!$A$2:$A$1709))),IF(ISERROR(INDEX(#REF!,MATCH(A302,#REF!,0))),-1,INDEX(#REF!,MATCH(A302,#REF!,0))*1.5*1000),IF(ISERROR(INDEX(#REF!,MATCH(A302,#REF!,0))),-1,INDEX(#REF!,MATCH(A302,#REF!,0))*1.5))</f>
        <v>63000</v>
      </c>
      <c r="D302" s="135">
        <v>8.8665164774196463E-5</v>
      </c>
      <c r="E302" s="135">
        <v>1.0057932929009019E-6</v>
      </c>
      <c r="F302" s="135">
        <v>0.98018722622370635</v>
      </c>
      <c r="G302" s="135">
        <v>1.9812773776293306E-2</v>
      </c>
      <c r="H302" s="135">
        <v>1.3457209769099795E-6</v>
      </c>
      <c r="I302" s="135">
        <v>0.97529575536931779</v>
      </c>
      <c r="J302" s="135">
        <v>2.4704244630682107E-2</v>
      </c>
      <c r="K302" s="136">
        <f>IF(ISERROR(INDEX([1]biowin!$J:$J,MATCH(#REF!,[1]biowin!$A:$A,0))),-1,INDEX([1]biowin!$J:$J,MATCH(#REF!,[1]biowin!$A:$A,0)))</f>
        <v>-1</v>
      </c>
    </row>
    <row r="303" spans="1:11">
      <c r="A303" s="142" t="s">
        <v>1765</v>
      </c>
      <c r="B303" s="145" t="s">
        <v>1766</v>
      </c>
      <c r="C303" s="144">
        <f>MAX(IF(ISERROR(INDEX([1]JDS4!$K$2:$K$1709,MATCH(A303,[1]JDS4!$D$2:$D$1709,0))),-1,INDEX([1]JDS4!$K$2:$K$1709,MATCH(A303,[1]JDS4!$D$2:$D$1709,0))),IF(ISERROR(INDEX([1]UFZ!$K$2:$K$1709,MATCH(A303,[1]UFZ!$H$2:$H$1709,0))),-1,INDEX([1]UFZ!$K$2:$K$1709,MATCH(A303,[1]UFZ!$H$2:$H$1709,0))),IF(ISERROR(INDEX([1]WATSON!$G$2:$G$1709,MATCH(A303,[1]WATSON!$B$2:$B$1709,0))),-1,INDEX([1]WATSON!$G$2:$G$1709,MATCH(A303,[1]WATSON!$B$2:$B$1709,0))*1000),IF(ISERROR(INDEX('[1]EF3.0emissions'!$F$2:$F$1709,MATCH(A303,'[1]EF3.0emissions'!$A$2:$A$1709,0))),-1,INDEX('[1]EF3.0emissions'!$F$2:$F$1709,MATCH(A303,'[1]EF3.0emissions'!$A$2:$A$1709))),IF(ISERROR(INDEX(#REF!,MATCH(A303,#REF!,0))),-1,INDEX(#REF!,MATCH(A303,#REF!,0))*1.5*1000),IF(ISERROR(INDEX(#REF!,MATCH(A303,#REF!,0))),-1,INDEX(#REF!,MATCH(A303,#REF!,0))*1.5))</f>
        <v>7.1937499999999996</v>
      </c>
      <c r="D303" s="135">
        <v>4.8010981308785214E-2</v>
      </c>
      <c r="E303" s="135">
        <v>2.5314346508509854E-2</v>
      </c>
      <c r="F303" s="135">
        <v>7.3342884153681315E-2</v>
      </c>
      <c r="G303" s="135">
        <v>0.92665711584631671</v>
      </c>
      <c r="H303" s="135">
        <v>2.6572060439482625E-2</v>
      </c>
      <c r="I303" s="135">
        <v>7.4593504424290136E-2</v>
      </c>
      <c r="J303" s="135">
        <v>0.92540649557570942</v>
      </c>
      <c r="K303" s="136">
        <f>IF(ISERROR(INDEX([1]biowin!$J:$J,MATCH(#REF!,[1]biowin!$A:$A,0))),-1,INDEX([1]biowin!$J:$J,MATCH(#REF!,[1]biowin!$A:$A,0)))</f>
        <v>-1</v>
      </c>
    </row>
    <row r="304" spans="1:11">
      <c r="A304" s="142" t="s">
        <v>1767</v>
      </c>
      <c r="B304" s="145" t="s">
        <v>1768</v>
      </c>
      <c r="C304" s="144">
        <f>MAX(IF(ISERROR(INDEX([1]JDS4!$K$2:$K$1709,MATCH(A304,[1]JDS4!$D$2:$D$1709,0))),-1,INDEX([1]JDS4!$K$2:$K$1709,MATCH(A304,[1]JDS4!$D$2:$D$1709,0))),IF(ISERROR(INDEX([1]UFZ!$K$2:$K$1709,MATCH(A304,[1]UFZ!$H$2:$H$1709,0))),-1,INDEX([1]UFZ!$K$2:$K$1709,MATCH(A304,[1]UFZ!$H$2:$H$1709,0))),IF(ISERROR(INDEX([1]WATSON!$G$2:$G$1709,MATCH(A304,[1]WATSON!$B$2:$B$1709,0))),-1,INDEX([1]WATSON!$G$2:$G$1709,MATCH(A304,[1]WATSON!$B$2:$B$1709,0))*1000),IF(ISERROR(INDEX('[1]EF3.0emissions'!$F$2:$F$1709,MATCH(A304,'[1]EF3.0emissions'!$A$2:$A$1709,0))),-1,INDEX('[1]EF3.0emissions'!$F$2:$F$1709,MATCH(A304,'[1]EF3.0emissions'!$A$2:$A$1709))),IF(ISERROR(INDEX(#REF!,MATCH(A304,#REF!,0))),-1,INDEX(#REF!,MATCH(A304,#REF!,0))*1.5*1000),IF(ISERROR(INDEX(#REF!,MATCH(A304,#REF!,0))),-1,INDEX(#REF!,MATCH(A304,#REF!,0))*1.5))</f>
        <v>-1</v>
      </c>
      <c r="D304" s="135">
        <v>6.7227227309692075E-4</v>
      </c>
      <c r="E304" s="135">
        <v>7.6136025591063547E-5</v>
      </c>
      <c r="F304" s="135">
        <v>0.77722452490085492</v>
      </c>
      <c r="G304" s="135">
        <v>0.22277547509914539</v>
      </c>
      <c r="H304" s="135">
        <v>1.6605577570596154E-4</v>
      </c>
      <c r="I304" s="135">
        <v>0.53781466548453671</v>
      </c>
      <c r="J304" s="135">
        <v>0.46218533451546312</v>
      </c>
      <c r="K304" s="136">
        <f>IF(ISERROR(INDEX([1]biowin!$J:$J,MATCH(#REF!,[1]biowin!$A:$A,0))),-1,INDEX([1]biowin!$J:$J,MATCH(#REF!,[1]biowin!$A:$A,0)))</f>
        <v>-1</v>
      </c>
    </row>
    <row r="305" spans="1:11">
      <c r="A305" s="142" t="s">
        <v>1769</v>
      </c>
      <c r="B305" s="145" t="s">
        <v>1770</v>
      </c>
      <c r="C305" s="144">
        <f>MAX(IF(ISERROR(INDEX([1]JDS4!$K$2:$K$1709,MATCH(A305,[1]JDS4!$D$2:$D$1709,0))),-1,INDEX([1]JDS4!$K$2:$K$1709,MATCH(A305,[1]JDS4!$D$2:$D$1709,0))),IF(ISERROR(INDEX([1]UFZ!$K$2:$K$1709,MATCH(A305,[1]UFZ!$H$2:$H$1709,0))),-1,INDEX([1]UFZ!$K$2:$K$1709,MATCH(A305,[1]UFZ!$H$2:$H$1709,0))),IF(ISERROR(INDEX([1]WATSON!$G$2:$G$1709,MATCH(A305,[1]WATSON!$B$2:$B$1709,0))),-1,INDEX([1]WATSON!$G$2:$G$1709,MATCH(A305,[1]WATSON!$B$2:$B$1709,0))*1000),IF(ISERROR(INDEX('[1]EF3.0emissions'!$F$2:$F$1709,MATCH(A305,'[1]EF3.0emissions'!$A$2:$A$1709,0))),-1,INDEX('[1]EF3.0emissions'!$F$2:$F$1709,MATCH(A305,'[1]EF3.0emissions'!$A$2:$A$1709))),IF(ISERROR(INDEX(#REF!,MATCH(A305,#REF!,0))),-1,INDEX(#REF!,MATCH(A305,#REF!,0))*1.5*1000),IF(ISERROR(INDEX(#REF!,MATCH(A305,#REF!,0))),-1,INDEX(#REF!,MATCH(A305,#REF!,0))*1.5))</f>
        <v>2.7684931506849315</v>
      </c>
      <c r="D305" s="135">
        <v>0.53519967536282975</v>
      </c>
      <c r="E305" s="135">
        <v>0.25645153127124404</v>
      </c>
      <c r="F305" s="135">
        <v>0.81073801944786683</v>
      </c>
      <c r="G305" s="135">
        <v>0.18926198055212992</v>
      </c>
      <c r="H305" s="135">
        <v>0.26590328475247371</v>
      </c>
      <c r="I305" s="135">
        <v>0.81299743421062576</v>
      </c>
      <c r="J305" s="135">
        <v>0.18700256578937552</v>
      </c>
      <c r="K305" s="136">
        <f>IF(ISERROR(INDEX([1]biowin!$J:$J,MATCH(#REF!,[1]biowin!$A:$A,0))),-1,INDEX([1]biowin!$J:$J,MATCH(#REF!,[1]biowin!$A:$A,0)))</f>
        <v>-1</v>
      </c>
    </row>
    <row r="306" spans="1:11">
      <c r="A306" s="142" t="s">
        <v>1771</v>
      </c>
      <c r="B306" s="145" t="s">
        <v>1772</v>
      </c>
      <c r="C306" s="144">
        <f>MAX(IF(ISERROR(INDEX([1]JDS4!$K$2:$K$1709,MATCH(A306,[1]JDS4!$D$2:$D$1709,0))),-1,INDEX([1]JDS4!$K$2:$K$1709,MATCH(A306,[1]JDS4!$D$2:$D$1709,0))),IF(ISERROR(INDEX([1]UFZ!$K$2:$K$1709,MATCH(A306,[1]UFZ!$H$2:$H$1709,0))),-1,INDEX([1]UFZ!$K$2:$K$1709,MATCH(A306,[1]UFZ!$H$2:$H$1709,0))),IF(ISERROR(INDEX([1]WATSON!$G$2:$G$1709,MATCH(A306,[1]WATSON!$B$2:$B$1709,0))),-1,INDEX([1]WATSON!$G$2:$G$1709,MATCH(A306,[1]WATSON!$B$2:$B$1709,0))*1000),IF(ISERROR(INDEX('[1]EF3.0emissions'!$F$2:$F$1709,MATCH(A306,'[1]EF3.0emissions'!$A$2:$A$1709,0))),-1,INDEX('[1]EF3.0emissions'!$F$2:$F$1709,MATCH(A306,'[1]EF3.0emissions'!$A$2:$A$1709))),IF(ISERROR(INDEX(#REF!,MATCH(A306,#REF!,0))),-1,INDEX(#REF!,MATCH(A306,#REF!,0))*1.5*1000),IF(ISERROR(INDEX(#REF!,MATCH(A306,#REF!,0))),-1,INDEX(#REF!,MATCH(A306,#REF!,0))*1.5))</f>
        <v>-1</v>
      </c>
      <c r="D306" s="135">
        <v>9.6038726095403981E-2</v>
      </c>
      <c r="E306" s="135">
        <v>5.046657961248123E-2</v>
      </c>
      <c r="F306" s="135">
        <v>0.14650536386121679</v>
      </c>
      <c r="G306" s="135">
        <v>0.85349463613878029</v>
      </c>
      <c r="H306" s="135">
        <v>5.2888236697310305E-2</v>
      </c>
      <c r="I306" s="135">
        <v>0.14892699741039761</v>
      </c>
      <c r="J306" s="135">
        <v>0.85107300258960406</v>
      </c>
      <c r="K306" s="136">
        <f>IF(ISERROR(INDEX([1]biowin!$J:$J,MATCH(#REF!,[1]biowin!$A:$A,0))),-1,INDEX([1]biowin!$J:$J,MATCH(#REF!,[1]biowin!$A:$A,0)))</f>
        <v>-1</v>
      </c>
    </row>
    <row r="307" spans="1:11">
      <c r="A307" s="142" t="s">
        <v>1773</v>
      </c>
      <c r="B307" s="145" t="s">
        <v>1774</v>
      </c>
      <c r="C307" s="144">
        <f>MAX(IF(ISERROR(INDEX([1]JDS4!$K$2:$K$1709,MATCH(A307,[1]JDS4!$D$2:$D$1709,0))),-1,INDEX([1]JDS4!$K$2:$K$1709,MATCH(A307,[1]JDS4!$D$2:$D$1709,0))),IF(ISERROR(INDEX([1]UFZ!$K$2:$K$1709,MATCH(A307,[1]UFZ!$H$2:$H$1709,0))),-1,INDEX([1]UFZ!$K$2:$K$1709,MATCH(A307,[1]UFZ!$H$2:$H$1709,0))),IF(ISERROR(INDEX([1]WATSON!$G$2:$G$1709,MATCH(A307,[1]WATSON!$B$2:$B$1709,0))),-1,INDEX([1]WATSON!$G$2:$G$1709,MATCH(A307,[1]WATSON!$B$2:$B$1709,0))*1000),IF(ISERROR(INDEX('[1]EF3.0emissions'!$F$2:$F$1709,MATCH(A307,'[1]EF3.0emissions'!$A$2:$A$1709,0))),-1,INDEX('[1]EF3.0emissions'!$F$2:$F$1709,MATCH(A307,'[1]EF3.0emissions'!$A$2:$A$1709))),IF(ISERROR(INDEX(#REF!,MATCH(A307,#REF!,0))),-1,INDEX(#REF!,MATCH(A307,#REF!,0))*1.5*1000),IF(ISERROR(INDEX(#REF!,MATCH(A307,#REF!,0))),-1,INDEX(#REF!,MATCH(A307,#REF!,0))*1.5))</f>
        <v>-1</v>
      </c>
      <c r="H307" s="135"/>
      <c r="I307" s="135"/>
      <c r="J307" s="135"/>
      <c r="K307" s="136">
        <f>IF(ISERROR(INDEX([1]biowin!$J:$J,MATCH(#REF!,[1]biowin!$A:$A,0))),-1,INDEX([1]biowin!$J:$J,MATCH(#REF!,[1]biowin!$A:$A,0)))</f>
        <v>-1</v>
      </c>
    </row>
    <row r="308" spans="1:11">
      <c r="A308" s="142" t="s">
        <v>1775</v>
      </c>
      <c r="B308" s="145" t="s">
        <v>1776</v>
      </c>
      <c r="C308" s="144">
        <f>MAX(IF(ISERROR(INDEX([1]JDS4!$K$2:$K$1709,MATCH(A308,[1]JDS4!$D$2:$D$1709,0))),-1,INDEX([1]JDS4!$K$2:$K$1709,MATCH(A308,[1]JDS4!$D$2:$D$1709,0))),IF(ISERROR(INDEX([1]UFZ!$K$2:$K$1709,MATCH(A308,[1]UFZ!$H$2:$H$1709,0))),-1,INDEX([1]UFZ!$K$2:$K$1709,MATCH(A308,[1]UFZ!$H$2:$H$1709,0))),IF(ISERROR(INDEX([1]WATSON!$G$2:$G$1709,MATCH(A308,[1]WATSON!$B$2:$B$1709,0))),-1,INDEX([1]WATSON!$G$2:$G$1709,MATCH(A308,[1]WATSON!$B$2:$B$1709,0))*1000),IF(ISERROR(INDEX('[1]EF3.0emissions'!$F$2:$F$1709,MATCH(A308,'[1]EF3.0emissions'!$A$2:$A$1709,0))),-1,INDEX('[1]EF3.0emissions'!$F$2:$F$1709,MATCH(A308,'[1]EF3.0emissions'!$A$2:$A$1709))),IF(ISERROR(INDEX(#REF!,MATCH(A308,#REF!,0))),-1,INDEX(#REF!,MATCH(A308,#REF!,0))*1.5*1000),IF(ISERROR(INDEX(#REF!,MATCH(A308,#REF!,0))),-1,INDEX(#REF!,MATCH(A308,#REF!,0))*1.5))</f>
        <v>59.4</v>
      </c>
      <c r="D308" s="135">
        <v>0.18424863773367767</v>
      </c>
      <c r="E308" s="135">
        <v>9.4823613603665036E-2</v>
      </c>
      <c r="F308" s="135">
        <v>0.29541711365739964</v>
      </c>
      <c r="G308" s="135">
        <v>0.70458288634259858</v>
      </c>
      <c r="H308" s="135">
        <v>9.9836132713903639E-2</v>
      </c>
      <c r="I308" s="135">
        <v>0.29395960491835865</v>
      </c>
      <c r="J308" s="135">
        <v>0.7060403950816414</v>
      </c>
      <c r="K308" s="136">
        <f>IF(ISERROR(INDEX([1]biowin!$J:$J,MATCH(#REF!,[1]biowin!$A:$A,0))),-1,INDEX([1]biowin!$J:$J,MATCH(#REF!,[1]biowin!$A:$A,0)))</f>
        <v>-1</v>
      </c>
    </row>
    <row r="309" spans="1:11">
      <c r="A309" s="142" t="s">
        <v>1777</v>
      </c>
      <c r="B309" s="145" t="s">
        <v>1778</v>
      </c>
      <c r="C309" s="144">
        <f>MAX(IF(ISERROR(INDEX([1]JDS4!$K$2:$K$1709,MATCH(A309,[1]JDS4!$D$2:$D$1709,0))),-1,INDEX([1]JDS4!$K$2:$K$1709,MATCH(A309,[1]JDS4!$D$2:$D$1709,0))),IF(ISERROR(INDEX([1]UFZ!$K$2:$K$1709,MATCH(A309,[1]UFZ!$H$2:$H$1709,0))),-1,INDEX([1]UFZ!$K$2:$K$1709,MATCH(A309,[1]UFZ!$H$2:$H$1709,0))),IF(ISERROR(INDEX([1]WATSON!$G$2:$G$1709,MATCH(A309,[1]WATSON!$B$2:$B$1709,0))),-1,INDEX([1]WATSON!$G$2:$G$1709,MATCH(A309,[1]WATSON!$B$2:$B$1709,0))*1000),IF(ISERROR(INDEX('[1]EF3.0emissions'!$F$2:$F$1709,MATCH(A309,'[1]EF3.0emissions'!$A$2:$A$1709,0))),-1,INDEX('[1]EF3.0emissions'!$F$2:$F$1709,MATCH(A309,'[1]EF3.0emissions'!$A$2:$A$1709))),IF(ISERROR(INDEX(#REF!,MATCH(A309,#REF!,0))),-1,INDEX(#REF!,MATCH(A309,#REF!,0))*1.5*1000),IF(ISERROR(INDEX(#REF!,MATCH(A309,#REF!,0))),-1,INDEX(#REF!,MATCH(A309,#REF!,0))*1.5))</f>
        <v>87.666666666666671</v>
      </c>
      <c r="D309" s="135">
        <v>7.7967754007345102E-4</v>
      </c>
      <c r="E309" s="135">
        <v>4.122669592772426E-4</v>
      </c>
      <c r="F309" s="135">
        <v>1.4858914728673764E-3</v>
      </c>
      <c r="G309" s="135">
        <v>0.99851410852713285</v>
      </c>
      <c r="H309" s="135">
        <v>4.3342772166337008E-4</v>
      </c>
      <c r="I309" s="135">
        <v>1.3884950335931292E-3</v>
      </c>
      <c r="J309" s="135">
        <v>0.99861150496640683</v>
      </c>
      <c r="K309" s="136">
        <f>IF(ISERROR(INDEX([1]biowin!$J:$J,MATCH(#REF!,[1]biowin!$A:$A,0))),-1,INDEX([1]biowin!$J:$J,MATCH(#REF!,[1]biowin!$A:$A,0)))</f>
        <v>-1</v>
      </c>
    </row>
    <row r="310" spans="1:11">
      <c r="A310" s="142" t="s">
        <v>1779</v>
      </c>
      <c r="B310" s="145" t="s">
        <v>1780</v>
      </c>
      <c r="C310" s="144">
        <f>MAX(IF(ISERROR(INDEX([1]JDS4!$K$2:$K$1709,MATCH(A310,[1]JDS4!$D$2:$D$1709,0))),-1,INDEX([1]JDS4!$K$2:$K$1709,MATCH(A310,[1]JDS4!$D$2:$D$1709,0))),IF(ISERROR(INDEX([1]UFZ!$K$2:$K$1709,MATCH(A310,[1]UFZ!$H$2:$H$1709,0))),-1,INDEX([1]UFZ!$K$2:$K$1709,MATCH(A310,[1]UFZ!$H$2:$H$1709,0))),IF(ISERROR(INDEX([1]WATSON!$G$2:$G$1709,MATCH(A310,[1]WATSON!$B$2:$B$1709,0))),-1,INDEX([1]WATSON!$G$2:$G$1709,MATCH(A310,[1]WATSON!$B$2:$B$1709,0))*1000),IF(ISERROR(INDEX('[1]EF3.0emissions'!$F$2:$F$1709,MATCH(A310,'[1]EF3.0emissions'!$A$2:$A$1709,0))),-1,INDEX('[1]EF3.0emissions'!$F$2:$F$1709,MATCH(A310,'[1]EF3.0emissions'!$A$2:$A$1709))),IF(ISERROR(INDEX(#REF!,MATCH(A310,#REF!,0))),-1,INDEX(#REF!,MATCH(A310,#REF!,0))*1.5*1000),IF(ISERROR(INDEX(#REF!,MATCH(A310,#REF!,0))),-1,INDEX(#REF!,MATCH(A310,#REF!,0))*1.5))</f>
        <v>0.8633333333333334</v>
      </c>
      <c r="D310" s="135">
        <v>0.20472835555657962</v>
      </c>
      <c r="E310" s="135">
        <v>0.10660303361009874</v>
      </c>
      <c r="F310" s="135">
        <v>0.31134216418018701</v>
      </c>
      <c r="G310" s="135">
        <v>0.68865783581980411</v>
      </c>
      <c r="H310" s="135">
        <v>0.11124488185267438</v>
      </c>
      <c r="I310" s="135">
        <v>0.31597963312953359</v>
      </c>
      <c r="J310" s="135">
        <v>0.68402036687046575</v>
      </c>
      <c r="K310" s="136">
        <f>IF(ISERROR(INDEX([1]biowin!$J:$J,MATCH(#REF!,[1]biowin!$A:$A,0))),-1,INDEX([1]biowin!$J:$J,MATCH(#REF!,[1]biowin!$A:$A,0)))</f>
        <v>-1</v>
      </c>
    </row>
    <row r="311" spans="1:11">
      <c r="A311" s="142" t="s">
        <v>1781</v>
      </c>
      <c r="B311" s="145" t="s">
        <v>1782</v>
      </c>
      <c r="C311" s="144">
        <f>MAX(IF(ISERROR(INDEX([1]JDS4!$K$2:$K$1709,MATCH(A311,[1]JDS4!$D$2:$D$1709,0))),-1,INDEX([1]JDS4!$K$2:$K$1709,MATCH(A311,[1]JDS4!$D$2:$D$1709,0))),IF(ISERROR(INDEX([1]UFZ!$K$2:$K$1709,MATCH(A311,[1]UFZ!$H$2:$H$1709,0))),-1,INDEX([1]UFZ!$K$2:$K$1709,MATCH(A311,[1]UFZ!$H$2:$H$1709,0))),IF(ISERROR(INDEX([1]WATSON!$G$2:$G$1709,MATCH(A311,[1]WATSON!$B$2:$B$1709,0))),-1,INDEX([1]WATSON!$G$2:$G$1709,MATCH(A311,[1]WATSON!$B$2:$B$1709,0))*1000),IF(ISERROR(INDEX('[1]EF3.0emissions'!$F$2:$F$1709,MATCH(A311,'[1]EF3.0emissions'!$A$2:$A$1709,0))),-1,INDEX('[1]EF3.0emissions'!$F$2:$F$1709,MATCH(A311,'[1]EF3.0emissions'!$A$2:$A$1709))),IF(ISERROR(INDEX(#REF!,MATCH(A311,#REF!,0))),-1,INDEX(#REF!,MATCH(A311,#REF!,0))*1.5*1000),IF(ISERROR(INDEX(#REF!,MATCH(A311,#REF!,0))),-1,INDEX(#REF!,MATCH(A311,#REF!,0))*1.5))</f>
        <v>-1</v>
      </c>
      <c r="H311" s="135"/>
      <c r="I311" s="135"/>
      <c r="J311" s="135"/>
      <c r="K311" s="136">
        <f>IF(ISERROR(INDEX([1]biowin!$J:$J,MATCH(#REF!,[1]biowin!$A:$A,0))),-1,INDEX([1]biowin!$J:$J,MATCH(#REF!,[1]biowin!$A:$A,0)))</f>
        <v>-1</v>
      </c>
    </row>
    <row r="312" spans="1:11">
      <c r="A312" s="142" t="s">
        <v>1783</v>
      </c>
      <c r="B312" s="145" t="s">
        <v>1784</v>
      </c>
      <c r="C312" s="144">
        <f>MAX(IF(ISERROR(INDEX([1]JDS4!$K$2:$K$1709,MATCH(A312,[1]JDS4!$D$2:$D$1709,0))),-1,INDEX([1]JDS4!$K$2:$K$1709,MATCH(A312,[1]JDS4!$D$2:$D$1709,0))),IF(ISERROR(INDEX([1]UFZ!$K$2:$K$1709,MATCH(A312,[1]UFZ!$H$2:$H$1709,0))),-1,INDEX([1]UFZ!$K$2:$K$1709,MATCH(A312,[1]UFZ!$H$2:$H$1709,0))),IF(ISERROR(INDEX([1]WATSON!$G$2:$G$1709,MATCH(A312,[1]WATSON!$B$2:$B$1709,0))),-1,INDEX([1]WATSON!$G$2:$G$1709,MATCH(A312,[1]WATSON!$B$2:$B$1709,0))*1000),IF(ISERROR(INDEX('[1]EF3.0emissions'!$F$2:$F$1709,MATCH(A312,'[1]EF3.0emissions'!$A$2:$A$1709,0))),-1,INDEX('[1]EF3.0emissions'!$F$2:$F$1709,MATCH(A312,'[1]EF3.0emissions'!$A$2:$A$1709))),IF(ISERROR(INDEX(#REF!,MATCH(A312,#REF!,0))),-1,INDEX(#REF!,MATCH(A312,#REF!,0))*1.5*1000),IF(ISERROR(INDEX(#REF!,MATCH(A312,#REF!,0))),-1,INDEX(#REF!,MATCH(A312,#REF!,0))*1.5))</f>
        <v>266.83125000000001</v>
      </c>
      <c r="D312" s="135">
        <v>2.8204406335196844E-2</v>
      </c>
      <c r="E312" s="135">
        <v>1.4534135646120666E-2</v>
      </c>
      <c r="F312" s="135">
        <v>7.7280918576238422E-2</v>
      </c>
      <c r="G312" s="135">
        <v>0.92271908142376036</v>
      </c>
      <c r="H312" s="135">
        <v>1.5482876815259615E-2</v>
      </c>
      <c r="I312" s="135">
        <v>6.4884799592659165E-2</v>
      </c>
      <c r="J312" s="135">
        <v>0.93511520040734109</v>
      </c>
      <c r="K312" s="136">
        <f>IF(ISERROR(INDEX([1]biowin!$J:$J,MATCH(#REF!,[1]biowin!$A:$A,0))),-1,INDEX([1]biowin!$J:$J,MATCH(#REF!,[1]biowin!$A:$A,0)))</f>
        <v>-1</v>
      </c>
    </row>
    <row r="313" spans="1:11">
      <c r="A313" s="142" t="s">
        <v>1785</v>
      </c>
      <c r="B313" s="145" t="s">
        <v>1786</v>
      </c>
      <c r="C313" s="144">
        <f>MAX(IF(ISERROR(INDEX([1]JDS4!$K$2:$K$1709,MATCH(A313,[1]JDS4!$D$2:$D$1709,0))),-1,INDEX([1]JDS4!$K$2:$K$1709,MATCH(A313,[1]JDS4!$D$2:$D$1709,0))),IF(ISERROR(INDEX([1]UFZ!$K$2:$K$1709,MATCH(A313,[1]UFZ!$H$2:$H$1709,0))),-1,INDEX([1]UFZ!$K$2:$K$1709,MATCH(A313,[1]UFZ!$H$2:$H$1709,0))),IF(ISERROR(INDEX([1]WATSON!$G$2:$G$1709,MATCH(A313,[1]WATSON!$B$2:$B$1709,0))),-1,INDEX([1]WATSON!$G$2:$G$1709,MATCH(A313,[1]WATSON!$B$2:$B$1709,0))*1000),IF(ISERROR(INDEX('[1]EF3.0emissions'!$F$2:$F$1709,MATCH(A313,'[1]EF3.0emissions'!$A$2:$A$1709,0))),-1,INDEX('[1]EF3.0emissions'!$F$2:$F$1709,MATCH(A313,'[1]EF3.0emissions'!$A$2:$A$1709))),IF(ISERROR(INDEX(#REF!,MATCH(A313,#REF!,0))),-1,INDEX(#REF!,MATCH(A313,#REF!,0))*1.5*1000),IF(ISERROR(INDEX(#REF!,MATCH(A313,#REF!,0))),-1,INDEX(#REF!,MATCH(A313,#REF!,0))*1.5))</f>
        <v>64.131250000000009</v>
      </c>
      <c r="D313" s="135">
        <v>0.11815055395025469</v>
      </c>
      <c r="E313" s="135">
        <v>6.1981098514886111E-2</v>
      </c>
      <c r="F313" s="135">
        <v>0.18014303778244498</v>
      </c>
      <c r="G313" s="135">
        <v>0.81985696221754678</v>
      </c>
      <c r="H313" s="135">
        <v>6.490415504278968E-2</v>
      </c>
      <c r="I313" s="135">
        <v>0.18306148288089225</v>
      </c>
      <c r="J313" s="135">
        <v>0.81693851711910981</v>
      </c>
      <c r="K313" s="136">
        <f>IF(ISERROR(INDEX([1]biowin!$J:$J,MATCH(#REF!,[1]biowin!$A:$A,0))),-1,INDEX([1]biowin!$J:$J,MATCH(#REF!,[1]biowin!$A:$A,0)))</f>
        <v>-1</v>
      </c>
    </row>
    <row r="314" spans="1:11">
      <c r="A314" s="142" t="s">
        <v>1787</v>
      </c>
      <c r="B314" s="145" t="s">
        <v>1788</v>
      </c>
      <c r="C314" s="144">
        <f>MAX(IF(ISERROR(INDEX([1]JDS4!$K$2:$K$1709,MATCH(A314,[1]JDS4!$D$2:$D$1709,0))),-1,INDEX([1]JDS4!$K$2:$K$1709,MATCH(A314,[1]JDS4!$D$2:$D$1709,0))),IF(ISERROR(INDEX([1]UFZ!$K$2:$K$1709,MATCH(A314,[1]UFZ!$H$2:$H$1709,0))),-1,INDEX([1]UFZ!$K$2:$K$1709,MATCH(A314,[1]UFZ!$H$2:$H$1709,0))),IF(ISERROR(INDEX([1]WATSON!$G$2:$G$1709,MATCH(A314,[1]WATSON!$B$2:$B$1709,0))),-1,INDEX([1]WATSON!$G$2:$G$1709,MATCH(A314,[1]WATSON!$B$2:$B$1709,0))*1000),IF(ISERROR(INDEX('[1]EF3.0emissions'!$F$2:$F$1709,MATCH(A314,'[1]EF3.0emissions'!$A$2:$A$1709,0))),-1,INDEX('[1]EF3.0emissions'!$F$2:$F$1709,MATCH(A314,'[1]EF3.0emissions'!$A$2:$A$1709))),IF(ISERROR(INDEX(#REF!,MATCH(A314,#REF!,0))),-1,INDEX(#REF!,MATCH(A314,#REF!,0))*1.5*1000),IF(ISERROR(INDEX(#REF!,MATCH(A314,#REF!,0))),-1,INDEX(#REF!,MATCH(A314,#REF!,0))*1.5))</f>
        <v>-1</v>
      </c>
      <c r="D314" s="135">
        <v>5.2283519010090217E-3</v>
      </c>
      <c r="E314" s="135">
        <v>2.764355748634238E-3</v>
      </c>
      <c r="F314" s="135">
        <v>7.9927384471698542E-3</v>
      </c>
      <c r="G314" s="135">
        <v>0.99200726155282826</v>
      </c>
      <c r="H314" s="135">
        <v>2.9055162904632215E-3</v>
      </c>
      <c r="I314" s="135">
        <v>8.1338865616179916E-3</v>
      </c>
      <c r="J314" s="135">
        <v>0.9918661134383816</v>
      </c>
      <c r="K314" s="136">
        <f>IF(ISERROR(INDEX([1]biowin!$J:$J,MATCH(#REF!,[1]biowin!$A:$A,0))),-1,INDEX([1]biowin!$J:$J,MATCH(#REF!,[1]biowin!$A:$A,0)))</f>
        <v>-1</v>
      </c>
    </row>
    <row r="315" spans="1:11">
      <c r="A315" s="142" t="s">
        <v>1789</v>
      </c>
      <c r="B315" s="145" t="s">
        <v>1790</v>
      </c>
      <c r="C315" s="144">
        <f>MAX(IF(ISERROR(INDEX([1]JDS4!$K$2:$K$1709,MATCH(A315,[1]JDS4!$D$2:$D$1709,0))),-1,INDEX([1]JDS4!$K$2:$K$1709,MATCH(A315,[1]JDS4!$D$2:$D$1709,0))),IF(ISERROR(INDEX([1]UFZ!$K$2:$K$1709,MATCH(A315,[1]UFZ!$H$2:$H$1709,0))),-1,INDEX([1]UFZ!$K$2:$K$1709,MATCH(A315,[1]UFZ!$H$2:$H$1709,0))),IF(ISERROR(INDEX([1]WATSON!$G$2:$G$1709,MATCH(A315,[1]WATSON!$B$2:$B$1709,0))),-1,INDEX([1]WATSON!$G$2:$G$1709,MATCH(A315,[1]WATSON!$B$2:$B$1709,0))*1000),IF(ISERROR(INDEX('[1]EF3.0emissions'!$F$2:$F$1709,MATCH(A315,'[1]EF3.0emissions'!$A$2:$A$1709,0))),-1,INDEX('[1]EF3.0emissions'!$F$2:$F$1709,MATCH(A315,'[1]EF3.0emissions'!$A$2:$A$1709))),IF(ISERROR(INDEX(#REF!,MATCH(A315,#REF!,0))),-1,INDEX(#REF!,MATCH(A315,#REF!,0))*1.5*1000),IF(ISERROR(INDEX(#REF!,MATCH(A315,#REF!,0))),-1,INDEX(#REF!,MATCH(A315,#REF!,0))*1.5))</f>
        <v>-1</v>
      </c>
      <c r="D315" s="135">
        <v>5.6172611194892925E-2</v>
      </c>
      <c r="E315" s="135">
        <v>3.6837056101836577E-3</v>
      </c>
      <c r="F315" s="135">
        <v>0.87725499574026278</v>
      </c>
      <c r="G315" s="135">
        <v>0.12274500425973631</v>
      </c>
      <c r="H315" s="135">
        <v>9.1587463173100712E-3</v>
      </c>
      <c r="I315" s="135">
        <v>0.70969683594519928</v>
      </c>
      <c r="J315" s="135">
        <v>0.29030316405480067</v>
      </c>
      <c r="K315" s="136">
        <f>IF(ISERROR(INDEX([1]biowin!$J:$J,MATCH(#REF!,[1]biowin!$A:$A,0))),-1,INDEX([1]biowin!$J:$J,MATCH(#REF!,[1]biowin!$A:$A,0)))</f>
        <v>-1</v>
      </c>
    </row>
    <row r="316" spans="1:11">
      <c r="A316" s="142" t="s">
        <v>1791</v>
      </c>
      <c r="B316" s="145" t="s">
        <v>1792</v>
      </c>
      <c r="C316" s="144">
        <f>MAX(IF(ISERROR(INDEX([1]JDS4!$K$2:$K$1709,MATCH(A316,[1]JDS4!$D$2:$D$1709,0))),-1,INDEX([1]JDS4!$K$2:$K$1709,MATCH(A316,[1]JDS4!$D$2:$D$1709,0))),IF(ISERROR(INDEX([1]UFZ!$K$2:$K$1709,MATCH(A316,[1]UFZ!$H$2:$H$1709,0))),-1,INDEX([1]UFZ!$K$2:$K$1709,MATCH(A316,[1]UFZ!$H$2:$H$1709,0))),IF(ISERROR(INDEX([1]WATSON!$G$2:$G$1709,MATCH(A316,[1]WATSON!$B$2:$B$1709,0))),-1,INDEX([1]WATSON!$G$2:$G$1709,MATCH(A316,[1]WATSON!$B$2:$B$1709,0))*1000),IF(ISERROR(INDEX('[1]EF3.0emissions'!$F$2:$F$1709,MATCH(A316,'[1]EF3.0emissions'!$A$2:$A$1709,0))),-1,INDEX('[1]EF3.0emissions'!$F$2:$F$1709,MATCH(A316,'[1]EF3.0emissions'!$A$2:$A$1709))),IF(ISERROR(INDEX(#REF!,MATCH(A316,#REF!,0))),-1,INDEX(#REF!,MATCH(A316,#REF!,0))*1.5*1000),IF(ISERROR(INDEX(#REF!,MATCH(A316,#REF!,0))),-1,INDEX(#REF!,MATCH(A316,#REF!,0))*1.5))</f>
        <v>22</v>
      </c>
      <c r="D316" s="135">
        <v>0.27234583607952934</v>
      </c>
      <c r="E316" s="135">
        <v>0.14082192410713079</v>
      </c>
      <c r="F316" s="135">
        <v>0.41320352998597681</v>
      </c>
      <c r="G316" s="135">
        <v>0.58679647001401991</v>
      </c>
      <c r="H316" s="135">
        <v>0.14648971105794117</v>
      </c>
      <c r="I316" s="135">
        <v>0.41885673417335811</v>
      </c>
      <c r="J316" s="135">
        <v>0.58114326582664388</v>
      </c>
      <c r="K316" s="136">
        <f>IF(ISERROR(INDEX([1]biowin!$J:$J,MATCH(#REF!,[1]biowin!$A:$A,0))),-1,INDEX([1]biowin!$J:$J,MATCH(#REF!,[1]biowin!$A:$A,0)))</f>
        <v>-1</v>
      </c>
    </row>
    <row r="317" spans="1:11">
      <c r="A317" s="142" t="s">
        <v>1793</v>
      </c>
      <c r="B317" s="145" t="s">
        <v>1794</v>
      </c>
      <c r="C317" s="144">
        <f>MAX(IF(ISERROR(INDEX([1]JDS4!$K$2:$K$1709,MATCH(A317,[1]JDS4!$D$2:$D$1709,0))),-1,INDEX([1]JDS4!$K$2:$K$1709,MATCH(A317,[1]JDS4!$D$2:$D$1709,0))),IF(ISERROR(INDEX([1]UFZ!$K$2:$K$1709,MATCH(A317,[1]UFZ!$H$2:$H$1709,0))),-1,INDEX([1]UFZ!$K$2:$K$1709,MATCH(A317,[1]UFZ!$H$2:$H$1709,0))),IF(ISERROR(INDEX([1]WATSON!$G$2:$G$1709,MATCH(A317,[1]WATSON!$B$2:$B$1709,0))),-1,INDEX([1]WATSON!$G$2:$G$1709,MATCH(A317,[1]WATSON!$B$2:$B$1709,0))*1000),IF(ISERROR(INDEX('[1]EF3.0emissions'!$F$2:$F$1709,MATCH(A317,'[1]EF3.0emissions'!$A$2:$A$1709,0))),-1,INDEX('[1]EF3.0emissions'!$F$2:$F$1709,MATCH(A317,'[1]EF3.0emissions'!$A$2:$A$1709))),IF(ISERROR(INDEX(#REF!,MATCH(A317,#REF!,0))),-1,INDEX(#REF!,MATCH(A317,#REF!,0))*1.5*1000),IF(ISERROR(INDEX(#REF!,MATCH(A317,#REF!,0))),-1,INDEX(#REF!,MATCH(A317,#REF!,0))*1.5))</f>
        <v>79</v>
      </c>
      <c r="D317" s="135">
        <v>7.7392728151290127E-2</v>
      </c>
      <c r="E317" s="135">
        <v>4.0721424076043296E-2</v>
      </c>
      <c r="F317" s="135">
        <v>0.1181923415137936</v>
      </c>
      <c r="G317" s="135">
        <v>0.88180765848620735</v>
      </c>
      <c r="H317" s="135">
        <v>4.270436445148118E-2</v>
      </c>
      <c r="I317" s="135">
        <v>0.12014366095212586</v>
      </c>
      <c r="J317" s="135">
        <v>0.87985633904787708</v>
      </c>
      <c r="K317" s="136">
        <f>IF(ISERROR(INDEX([1]biowin!$J:$J,MATCH(#REF!,[1]biowin!$A:$A,0))),-1,INDEX([1]biowin!$J:$J,MATCH(#REF!,[1]biowin!$A:$A,0)))</f>
        <v>-1</v>
      </c>
    </row>
    <row r="318" spans="1:11">
      <c r="A318" s="142" t="s">
        <v>1795</v>
      </c>
      <c r="B318" s="145" t="s">
        <v>1796</v>
      </c>
      <c r="C318" s="144">
        <f>MAX(IF(ISERROR(INDEX([1]JDS4!$K$2:$K$1709,MATCH(A318,[1]JDS4!$D$2:$D$1709,0))),-1,INDEX([1]JDS4!$K$2:$K$1709,MATCH(A318,[1]JDS4!$D$2:$D$1709,0))),IF(ISERROR(INDEX([1]UFZ!$K$2:$K$1709,MATCH(A318,[1]UFZ!$H$2:$H$1709,0))),-1,INDEX([1]UFZ!$K$2:$K$1709,MATCH(A318,[1]UFZ!$H$2:$H$1709,0))),IF(ISERROR(INDEX([1]WATSON!$G$2:$G$1709,MATCH(A318,[1]WATSON!$B$2:$B$1709,0))),-1,INDEX([1]WATSON!$G$2:$G$1709,MATCH(A318,[1]WATSON!$B$2:$B$1709,0))*1000),IF(ISERROR(INDEX('[1]EF3.0emissions'!$F$2:$F$1709,MATCH(A318,'[1]EF3.0emissions'!$A$2:$A$1709,0))),-1,INDEX('[1]EF3.0emissions'!$F$2:$F$1709,MATCH(A318,'[1]EF3.0emissions'!$A$2:$A$1709))),IF(ISERROR(INDEX(#REF!,MATCH(A318,#REF!,0))),-1,INDEX(#REF!,MATCH(A318,#REF!,0))*1.5*1000),IF(ISERROR(INDEX(#REF!,MATCH(A318,#REF!,0))),-1,INDEX(#REF!,MATCH(A318,#REF!,0))*1.5))</f>
        <v>-1</v>
      </c>
      <c r="D318" s="135">
        <v>5.0731345675847526E-3</v>
      </c>
      <c r="E318" s="135">
        <v>2.682314065987667E-3</v>
      </c>
      <c r="F318" s="135">
        <v>7.7556242900166123E-3</v>
      </c>
      <c r="G318" s="135">
        <v>0.99224437570998258</v>
      </c>
      <c r="H318" s="135">
        <v>2.8192983664622074E-3</v>
      </c>
      <c r="I318" s="135">
        <v>7.8925377101586765E-3</v>
      </c>
      <c r="J318" s="135">
        <v>0.99210746228984104</v>
      </c>
      <c r="K318" s="136">
        <f>IF(ISERROR(INDEX([1]biowin!$J:$J,MATCH(#REF!,[1]biowin!$A:$A,0))),-1,INDEX([1]biowin!$J:$J,MATCH(#REF!,[1]biowin!$A:$A,0)))</f>
        <v>-1</v>
      </c>
    </row>
    <row r="319" spans="1:11">
      <c r="A319" s="142" t="s">
        <v>1797</v>
      </c>
      <c r="B319" s="145" t="s">
        <v>1798</v>
      </c>
      <c r="C319" s="144">
        <f>MAX(IF(ISERROR(INDEX([1]JDS4!$K$2:$K$1709,MATCH(A319,[1]JDS4!$D$2:$D$1709,0))),-1,INDEX([1]JDS4!$K$2:$K$1709,MATCH(A319,[1]JDS4!$D$2:$D$1709,0))),IF(ISERROR(INDEX([1]UFZ!$K$2:$K$1709,MATCH(A319,[1]UFZ!$H$2:$H$1709,0))),-1,INDEX([1]UFZ!$K$2:$K$1709,MATCH(A319,[1]UFZ!$H$2:$H$1709,0))),IF(ISERROR(INDEX([1]WATSON!$G$2:$G$1709,MATCH(A319,[1]WATSON!$B$2:$B$1709,0))),-1,INDEX([1]WATSON!$G$2:$G$1709,MATCH(A319,[1]WATSON!$B$2:$B$1709,0))*1000),IF(ISERROR(INDEX('[1]EF3.0emissions'!$F$2:$F$1709,MATCH(A319,'[1]EF3.0emissions'!$A$2:$A$1709,0))),-1,INDEX('[1]EF3.0emissions'!$F$2:$F$1709,MATCH(A319,'[1]EF3.0emissions'!$A$2:$A$1709))),IF(ISERROR(INDEX(#REF!,MATCH(A319,#REF!,0))),-1,INDEX(#REF!,MATCH(A319,#REF!,0))*1.5*1000),IF(ISERROR(INDEX(#REF!,MATCH(A319,#REF!,0))),-1,INDEX(#REF!,MATCH(A319,#REF!,0))*1.5))</f>
        <v>-1</v>
      </c>
      <c r="H319" s="135"/>
      <c r="I319" s="135"/>
      <c r="J319" s="135"/>
      <c r="K319" s="136">
        <f>IF(ISERROR(INDEX([1]biowin!$J:$J,MATCH(#REF!,[1]biowin!$A:$A,0))),-1,INDEX([1]biowin!$J:$J,MATCH(#REF!,[1]biowin!$A:$A,0)))</f>
        <v>-1</v>
      </c>
    </row>
    <row r="320" spans="1:11">
      <c r="A320" s="142" t="s">
        <v>1799</v>
      </c>
      <c r="B320" s="145" t="s">
        <v>1800</v>
      </c>
      <c r="C320" s="144">
        <f>MAX(IF(ISERROR(INDEX([1]JDS4!$K$2:$K$1709,MATCH(A320,[1]JDS4!$D$2:$D$1709,0))),-1,INDEX([1]JDS4!$K$2:$K$1709,MATCH(A320,[1]JDS4!$D$2:$D$1709,0))),IF(ISERROR(INDEX([1]UFZ!$K$2:$K$1709,MATCH(A320,[1]UFZ!$H$2:$H$1709,0))),-1,INDEX([1]UFZ!$K$2:$K$1709,MATCH(A320,[1]UFZ!$H$2:$H$1709,0))),IF(ISERROR(INDEX([1]WATSON!$G$2:$G$1709,MATCH(A320,[1]WATSON!$B$2:$B$1709,0))),-1,INDEX([1]WATSON!$G$2:$G$1709,MATCH(A320,[1]WATSON!$B$2:$B$1709,0))*1000),IF(ISERROR(INDEX('[1]EF3.0emissions'!$F$2:$F$1709,MATCH(A320,'[1]EF3.0emissions'!$A$2:$A$1709,0))),-1,INDEX('[1]EF3.0emissions'!$F$2:$F$1709,MATCH(A320,'[1]EF3.0emissions'!$A$2:$A$1709))),IF(ISERROR(INDEX(#REF!,MATCH(A320,#REF!,0))),-1,INDEX(#REF!,MATCH(A320,#REF!,0))*1.5*1000),IF(ISERROR(INDEX(#REF!,MATCH(A320,#REF!,0))),-1,INDEX(#REF!,MATCH(A320,#REF!,0))*1.5))</f>
        <v>2200</v>
      </c>
      <c r="D320" s="135">
        <v>3.611286092072374E-3</v>
      </c>
      <c r="E320" s="135">
        <v>1.9095294974983078E-3</v>
      </c>
      <c r="F320" s="135">
        <v>5.5485111589645151E-3</v>
      </c>
      <c r="G320" s="135">
        <v>0.99445148884103607</v>
      </c>
      <c r="H320" s="135">
        <v>2.0071576114663947E-3</v>
      </c>
      <c r="I320" s="135">
        <v>5.6349644918413256E-3</v>
      </c>
      <c r="J320" s="135">
        <v>0.99436503550815902</v>
      </c>
      <c r="K320" s="136">
        <f>IF(ISERROR(INDEX([1]biowin!$J:$J,MATCH(#REF!,[1]biowin!$A:$A,0))),-1,INDEX([1]biowin!$J:$J,MATCH(#REF!,[1]biowin!$A:$A,0)))</f>
        <v>-1</v>
      </c>
    </row>
    <row r="321" spans="1:11">
      <c r="A321" s="142" t="s">
        <v>1801</v>
      </c>
      <c r="B321" s="145" t="s">
        <v>1802</v>
      </c>
      <c r="C321" s="144">
        <f>MAX(IF(ISERROR(INDEX([1]JDS4!$K$2:$K$1709,MATCH(A321,[1]JDS4!$D$2:$D$1709,0))),-1,INDEX([1]JDS4!$K$2:$K$1709,MATCH(A321,[1]JDS4!$D$2:$D$1709,0))),IF(ISERROR(INDEX([1]UFZ!$K$2:$K$1709,MATCH(A321,[1]UFZ!$H$2:$H$1709,0))),-1,INDEX([1]UFZ!$K$2:$K$1709,MATCH(A321,[1]UFZ!$H$2:$H$1709,0))),IF(ISERROR(INDEX([1]WATSON!$G$2:$G$1709,MATCH(A321,[1]WATSON!$B$2:$B$1709,0))),-1,INDEX([1]WATSON!$G$2:$G$1709,MATCH(A321,[1]WATSON!$B$2:$B$1709,0))*1000),IF(ISERROR(INDEX('[1]EF3.0emissions'!$F$2:$F$1709,MATCH(A321,'[1]EF3.0emissions'!$A$2:$A$1709,0))),-1,INDEX('[1]EF3.0emissions'!$F$2:$F$1709,MATCH(A321,'[1]EF3.0emissions'!$A$2:$A$1709))),IF(ISERROR(INDEX(#REF!,MATCH(A321,#REF!,0))),-1,INDEX(#REF!,MATCH(A321,#REF!,0))*1.5*1000),IF(ISERROR(INDEX(#REF!,MATCH(A321,#REF!,0))),-1,INDEX(#REF!,MATCH(A321,#REF!,0))*1.5))</f>
        <v>0</v>
      </c>
      <c r="D321" s="135">
        <v>0.58826309810929323</v>
      </c>
      <c r="E321" s="135">
        <v>0.28618395969550814</v>
      </c>
      <c r="F321" s="135">
        <v>0.87474750225178677</v>
      </c>
      <c r="G321" s="135">
        <v>0.12525249774821254</v>
      </c>
      <c r="H321" s="135">
        <v>0.29042987996941844</v>
      </c>
      <c r="I321" s="135">
        <v>0.87886824159194998</v>
      </c>
      <c r="J321" s="135">
        <v>0.12113175840805099</v>
      </c>
      <c r="K321" s="136">
        <f>IF(ISERROR(INDEX([1]biowin!$J:$J,MATCH(#REF!,[1]biowin!$A:$A,0))),-1,INDEX([1]biowin!$J:$J,MATCH(#REF!,[1]biowin!$A:$A,0)))</f>
        <v>-1</v>
      </c>
    </row>
    <row r="322" spans="1:11">
      <c r="A322" s="142" t="s">
        <v>1803</v>
      </c>
      <c r="B322" s="145" t="s">
        <v>1804</v>
      </c>
      <c r="C322" s="144">
        <f>MAX(IF(ISERROR(INDEX([1]JDS4!$K$2:$K$1709,MATCH(A322,[1]JDS4!$D$2:$D$1709,0))),-1,INDEX([1]JDS4!$K$2:$K$1709,MATCH(A322,[1]JDS4!$D$2:$D$1709,0))),IF(ISERROR(INDEX([1]UFZ!$K$2:$K$1709,MATCH(A322,[1]UFZ!$H$2:$H$1709,0))),-1,INDEX([1]UFZ!$K$2:$K$1709,MATCH(A322,[1]UFZ!$H$2:$H$1709,0))),IF(ISERROR(INDEX([1]WATSON!$G$2:$G$1709,MATCH(A322,[1]WATSON!$B$2:$B$1709,0))),-1,INDEX([1]WATSON!$G$2:$G$1709,MATCH(A322,[1]WATSON!$B$2:$B$1709,0))*1000),IF(ISERROR(INDEX('[1]EF3.0emissions'!$F$2:$F$1709,MATCH(A322,'[1]EF3.0emissions'!$A$2:$A$1709,0))),-1,INDEX('[1]EF3.0emissions'!$F$2:$F$1709,MATCH(A322,'[1]EF3.0emissions'!$A$2:$A$1709))),IF(ISERROR(INDEX(#REF!,MATCH(A322,#REF!,0))),-1,INDEX(#REF!,MATCH(A322,#REF!,0))*1.5*1000),IF(ISERROR(INDEX(#REF!,MATCH(A322,#REF!,0))),-1,INDEX(#REF!,MATCH(A322,#REF!,0))*1.5))</f>
        <v>272.39999999999998</v>
      </c>
      <c r="D322" s="135">
        <v>1.969043697132734E-2</v>
      </c>
      <c r="E322" s="135">
        <v>1.0401377436180911E-2</v>
      </c>
      <c r="F322" s="135">
        <v>3.0091847940333233E-2</v>
      </c>
      <c r="G322" s="135">
        <v>0.96990815205966352</v>
      </c>
      <c r="H322" s="135">
        <v>1.0927757315091085E-2</v>
      </c>
      <c r="I322" s="135">
        <v>3.0618214282130959E-2</v>
      </c>
      <c r="J322" s="135">
        <v>0.96938178571786937</v>
      </c>
      <c r="K322" s="136">
        <f>IF(ISERROR(INDEX([1]biowin!$J:$J,MATCH(#REF!,[1]biowin!$A:$A,0))),-1,INDEX([1]biowin!$J:$J,MATCH(#REF!,[1]biowin!$A:$A,0)))</f>
        <v>-1</v>
      </c>
    </row>
    <row r="323" spans="1:11">
      <c r="A323" s="142" t="s">
        <v>1805</v>
      </c>
      <c r="B323" s="145" t="s">
        <v>1806</v>
      </c>
      <c r="C323" s="144">
        <f>MAX(IF(ISERROR(INDEX([1]JDS4!$K$2:$K$1709,MATCH(A323,[1]JDS4!$D$2:$D$1709,0))),-1,INDEX([1]JDS4!$K$2:$K$1709,MATCH(A323,[1]JDS4!$D$2:$D$1709,0))),IF(ISERROR(INDEX([1]UFZ!$K$2:$K$1709,MATCH(A323,[1]UFZ!$H$2:$H$1709,0))),-1,INDEX([1]UFZ!$K$2:$K$1709,MATCH(A323,[1]UFZ!$H$2:$H$1709,0))),IF(ISERROR(INDEX([1]WATSON!$G$2:$G$1709,MATCH(A323,[1]WATSON!$B$2:$B$1709,0))),-1,INDEX([1]WATSON!$G$2:$G$1709,MATCH(A323,[1]WATSON!$B$2:$B$1709,0))*1000),IF(ISERROR(INDEX('[1]EF3.0emissions'!$F$2:$F$1709,MATCH(A323,'[1]EF3.0emissions'!$A$2:$A$1709,0))),-1,INDEX('[1]EF3.0emissions'!$F$2:$F$1709,MATCH(A323,'[1]EF3.0emissions'!$A$2:$A$1709))),IF(ISERROR(INDEX(#REF!,MATCH(A323,#REF!,0))),-1,INDEX(#REF!,MATCH(A323,#REF!,0))*1.5*1000),IF(ISERROR(INDEX(#REF!,MATCH(A323,#REF!,0))),-1,INDEX(#REF!,MATCH(A323,#REF!,0))*1.5))</f>
        <v>109.42812500000002</v>
      </c>
      <c r="D323" s="135">
        <v>0.40614526092058378</v>
      </c>
      <c r="E323" s="135">
        <v>0.2061870710241982</v>
      </c>
      <c r="F323" s="135">
        <v>0.61248076671624441</v>
      </c>
      <c r="G323" s="135">
        <v>0.38751923328375792</v>
      </c>
      <c r="H323" s="135">
        <v>0.21279666225351801</v>
      </c>
      <c r="I323" s="135">
        <v>0.61902939377714716</v>
      </c>
      <c r="J323" s="135">
        <v>0.38097060622284928</v>
      </c>
      <c r="K323" s="136">
        <f>IF(ISERROR(INDEX([1]biowin!$J:$J,MATCH(#REF!,[1]biowin!$A:$A,0))),-1,INDEX([1]biowin!$J:$J,MATCH(#REF!,[1]biowin!$A:$A,0)))</f>
        <v>-1</v>
      </c>
    </row>
    <row r="324" spans="1:11">
      <c r="A324" s="142" t="s">
        <v>1807</v>
      </c>
      <c r="B324" s="145" t="s">
        <v>1808</v>
      </c>
      <c r="C324" s="144">
        <f>MAX(IF(ISERROR(INDEX([1]JDS4!$K$2:$K$1709,MATCH(A324,[1]JDS4!$D$2:$D$1709,0))),-1,INDEX([1]JDS4!$K$2:$K$1709,MATCH(A324,[1]JDS4!$D$2:$D$1709,0))),IF(ISERROR(INDEX([1]UFZ!$K$2:$K$1709,MATCH(A324,[1]UFZ!$H$2:$H$1709,0))),-1,INDEX([1]UFZ!$K$2:$K$1709,MATCH(A324,[1]UFZ!$H$2:$H$1709,0))),IF(ISERROR(INDEX([1]WATSON!$G$2:$G$1709,MATCH(A324,[1]WATSON!$B$2:$B$1709,0))),-1,INDEX([1]WATSON!$G$2:$G$1709,MATCH(A324,[1]WATSON!$B$2:$B$1709,0))*1000),IF(ISERROR(INDEX('[1]EF3.0emissions'!$F$2:$F$1709,MATCH(A324,'[1]EF3.0emissions'!$A$2:$A$1709,0))),-1,INDEX('[1]EF3.0emissions'!$F$2:$F$1709,MATCH(A324,'[1]EF3.0emissions'!$A$2:$A$1709))),IF(ISERROR(INDEX(#REF!,MATCH(A324,#REF!,0))),-1,INDEX(#REF!,MATCH(A324,#REF!,0))*1.5*1000),IF(ISERROR(INDEX(#REF!,MATCH(A324,#REF!,0))),-1,INDEX(#REF!,MATCH(A324,#REF!,0))*1.5))</f>
        <v>-1</v>
      </c>
      <c r="H324" s="135"/>
      <c r="I324" s="135"/>
      <c r="J324" s="135"/>
      <c r="K324" s="136">
        <f>IF(ISERROR(INDEX([1]biowin!$J:$J,MATCH(#REF!,[1]biowin!$A:$A,0))),-1,INDEX([1]biowin!$J:$J,MATCH(#REF!,[1]biowin!$A:$A,0)))</f>
        <v>-1</v>
      </c>
    </row>
    <row r="325" spans="1:11">
      <c r="A325" s="142" t="s">
        <v>1809</v>
      </c>
      <c r="B325" s="145" t="s">
        <v>1810</v>
      </c>
      <c r="C325" s="144">
        <f>MAX(IF(ISERROR(INDEX([1]JDS4!$K$2:$K$1709,MATCH(A325,[1]JDS4!$D$2:$D$1709,0))),-1,INDEX([1]JDS4!$K$2:$K$1709,MATCH(A325,[1]JDS4!$D$2:$D$1709,0))),IF(ISERROR(INDEX([1]UFZ!$K$2:$K$1709,MATCH(A325,[1]UFZ!$H$2:$H$1709,0))),-1,INDEX([1]UFZ!$K$2:$K$1709,MATCH(A325,[1]UFZ!$H$2:$H$1709,0))),IF(ISERROR(INDEX([1]WATSON!$G$2:$G$1709,MATCH(A325,[1]WATSON!$B$2:$B$1709,0))),-1,INDEX([1]WATSON!$G$2:$G$1709,MATCH(A325,[1]WATSON!$B$2:$B$1709,0))*1000),IF(ISERROR(INDEX('[1]EF3.0emissions'!$F$2:$F$1709,MATCH(A325,'[1]EF3.0emissions'!$A$2:$A$1709,0))),-1,INDEX('[1]EF3.0emissions'!$F$2:$F$1709,MATCH(A325,'[1]EF3.0emissions'!$A$2:$A$1709))),IF(ISERROR(INDEX(#REF!,MATCH(A325,#REF!,0))),-1,INDEX(#REF!,MATCH(A325,#REF!,0))*1.5*1000),IF(ISERROR(INDEX(#REF!,MATCH(A325,#REF!,0))),-1,INDEX(#REF!,MATCH(A325,#REF!,0))*1.5))</f>
        <v>-1</v>
      </c>
      <c r="D325" s="135">
        <v>8.8665164775775644E-5</v>
      </c>
      <c r="E325" s="135">
        <v>1.6039677292332351E-6</v>
      </c>
      <c r="F325" s="135">
        <v>0.97219522209839493</v>
      </c>
      <c r="G325" s="135">
        <v>2.7804777901604582E-2</v>
      </c>
      <c r="H325" s="135">
        <v>1.7366527255609761E-6</v>
      </c>
      <c r="I325" s="135">
        <v>0.97194391381452649</v>
      </c>
      <c r="J325" s="135">
        <v>2.8056086185473218E-2</v>
      </c>
      <c r="K325" s="136">
        <f>IF(ISERROR(INDEX([1]biowin!$J:$J,MATCH(#REF!,[1]biowin!$A:$A,0))),-1,INDEX([1]biowin!$J:$J,MATCH(#REF!,[1]biowin!$A:$A,0)))</f>
        <v>-1</v>
      </c>
    </row>
    <row r="326" spans="1:11">
      <c r="A326" s="142" t="s">
        <v>1811</v>
      </c>
      <c r="B326" s="145" t="s">
        <v>1812</v>
      </c>
      <c r="C326" s="144">
        <f>MAX(IF(ISERROR(INDEX([1]JDS4!$K$2:$K$1709,MATCH(A326,[1]JDS4!$D$2:$D$1709,0))),-1,INDEX([1]JDS4!$K$2:$K$1709,MATCH(A326,[1]JDS4!$D$2:$D$1709,0))),IF(ISERROR(INDEX([1]UFZ!$K$2:$K$1709,MATCH(A326,[1]UFZ!$H$2:$H$1709,0))),-1,INDEX([1]UFZ!$K$2:$K$1709,MATCH(A326,[1]UFZ!$H$2:$H$1709,0))),IF(ISERROR(INDEX([1]WATSON!$G$2:$G$1709,MATCH(A326,[1]WATSON!$B$2:$B$1709,0))),-1,INDEX([1]WATSON!$G$2:$G$1709,MATCH(A326,[1]WATSON!$B$2:$B$1709,0))*1000),IF(ISERROR(INDEX('[1]EF3.0emissions'!$F$2:$F$1709,MATCH(A326,'[1]EF3.0emissions'!$A$2:$A$1709,0))),-1,INDEX('[1]EF3.0emissions'!$F$2:$F$1709,MATCH(A326,'[1]EF3.0emissions'!$A$2:$A$1709))),IF(ISERROR(INDEX(#REF!,MATCH(A326,#REF!,0))),-1,INDEX(#REF!,MATCH(A326,#REF!,0))*1.5*1000),IF(ISERROR(INDEX(#REF!,MATCH(A326,#REF!,0))),-1,INDEX(#REF!,MATCH(A326,#REF!,0))*1.5))</f>
        <v>-1</v>
      </c>
      <c r="D326" s="135">
        <v>3.2370128890073487E-3</v>
      </c>
      <c r="E326" s="135">
        <v>1.6969707398352028E-3</v>
      </c>
      <c r="F326" s="135">
        <v>1.782109446805932E-2</v>
      </c>
      <c r="G326" s="135">
        <v>0.98217890553194009</v>
      </c>
      <c r="H326" s="135">
        <v>1.7930148413023079E-3</v>
      </c>
      <c r="I326" s="135">
        <v>1.2795911561138283E-2</v>
      </c>
      <c r="J326" s="135">
        <v>0.98720408843886132</v>
      </c>
      <c r="K326" s="136">
        <f>IF(ISERROR(INDEX([1]biowin!$J:$J,MATCH(#REF!,[1]biowin!$A:$A,0))),-1,INDEX([1]biowin!$J:$J,MATCH(#REF!,[1]biowin!$A:$A,0)))</f>
        <v>-1</v>
      </c>
    </row>
    <row r="327" spans="1:11">
      <c r="A327" s="142" t="s">
        <v>1813</v>
      </c>
      <c r="B327" s="145" t="s">
        <v>1814</v>
      </c>
      <c r="C327" s="144">
        <f>MAX(IF(ISERROR(INDEX([1]JDS4!$K$2:$K$1709,MATCH(A327,[1]JDS4!$D$2:$D$1709,0))),-1,INDEX([1]JDS4!$K$2:$K$1709,MATCH(A327,[1]JDS4!$D$2:$D$1709,0))),IF(ISERROR(INDEX([1]UFZ!$K$2:$K$1709,MATCH(A327,[1]UFZ!$H$2:$H$1709,0))),-1,INDEX([1]UFZ!$K$2:$K$1709,MATCH(A327,[1]UFZ!$H$2:$H$1709,0))),IF(ISERROR(INDEX([1]WATSON!$G$2:$G$1709,MATCH(A327,[1]WATSON!$B$2:$B$1709,0))),-1,INDEX([1]WATSON!$G$2:$G$1709,MATCH(A327,[1]WATSON!$B$2:$B$1709,0))*1000),IF(ISERROR(INDEX('[1]EF3.0emissions'!$F$2:$F$1709,MATCH(A327,'[1]EF3.0emissions'!$A$2:$A$1709,0))),-1,INDEX('[1]EF3.0emissions'!$F$2:$F$1709,MATCH(A327,'[1]EF3.0emissions'!$A$2:$A$1709))),IF(ISERROR(INDEX(#REF!,MATCH(A327,#REF!,0))),-1,INDEX(#REF!,MATCH(A327,#REF!,0))*1.5*1000),IF(ISERROR(INDEX(#REF!,MATCH(A327,#REF!,0))),-1,INDEX(#REF!,MATCH(A327,#REF!,0))*1.5))</f>
        <v>-1</v>
      </c>
      <c r="H327" s="135"/>
      <c r="I327" s="135"/>
      <c r="J327" s="135"/>
      <c r="K327" s="136">
        <f>IF(ISERROR(INDEX([1]biowin!$J:$J,MATCH(#REF!,[1]biowin!$A:$A,0))),-1,INDEX([1]biowin!$J:$J,MATCH(#REF!,[1]biowin!$A:$A,0)))</f>
        <v>-1</v>
      </c>
    </row>
    <row r="328" spans="1:11">
      <c r="A328" s="142" t="s">
        <v>1815</v>
      </c>
      <c r="B328" s="145" t="s">
        <v>1816</v>
      </c>
      <c r="C328" s="144">
        <f>MAX(IF(ISERROR(INDEX([1]JDS4!$K$2:$K$1709,MATCH(A328,[1]JDS4!$D$2:$D$1709,0))),-1,INDEX([1]JDS4!$K$2:$K$1709,MATCH(A328,[1]JDS4!$D$2:$D$1709,0))),IF(ISERROR(INDEX([1]UFZ!$K$2:$K$1709,MATCH(A328,[1]UFZ!$H$2:$H$1709,0))),-1,INDEX([1]UFZ!$K$2:$K$1709,MATCH(A328,[1]UFZ!$H$2:$H$1709,0))),IF(ISERROR(INDEX([1]WATSON!$G$2:$G$1709,MATCH(A328,[1]WATSON!$B$2:$B$1709,0))),-1,INDEX([1]WATSON!$G$2:$G$1709,MATCH(A328,[1]WATSON!$B$2:$B$1709,0))*1000),IF(ISERROR(INDEX('[1]EF3.0emissions'!$F$2:$F$1709,MATCH(A328,'[1]EF3.0emissions'!$A$2:$A$1709,0))),-1,INDEX('[1]EF3.0emissions'!$F$2:$F$1709,MATCH(A328,'[1]EF3.0emissions'!$A$2:$A$1709))),IF(ISERROR(INDEX(#REF!,MATCH(A328,#REF!,0))),-1,INDEX(#REF!,MATCH(A328,#REF!,0))*1.5*1000),IF(ISERROR(INDEX(#REF!,MATCH(A328,#REF!,0))),-1,INDEX(#REF!,MATCH(A328,#REF!,0))*1.5))</f>
        <v>-1</v>
      </c>
      <c r="H328" s="135"/>
      <c r="I328" s="135"/>
      <c r="J328" s="135"/>
      <c r="K328" s="136">
        <f>IF(ISERROR(INDEX([1]biowin!$J:$J,MATCH(#REF!,[1]biowin!$A:$A,0))),-1,INDEX([1]biowin!$J:$J,MATCH(#REF!,[1]biowin!$A:$A,0)))</f>
        <v>-1</v>
      </c>
    </row>
    <row r="329" spans="1:11">
      <c r="A329" s="142" t="s">
        <v>1817</v>
      </c>
      <c r="B329" s="145" t="s">
        <v>1818</v>
      </c>
      <c r="C329" s="144">
        <f>MAX(IF(ISERROR(INDEX([1]JDS4!$K$2:$K$1709,MATCH(A329,[1]JDS4!$D$2:$D$1709,0))),-1,INDEX([1]JDS4!$K$2:$K$1709,MATCH(A329,[1]JDS4!$D$2:$D$1709,0))),IF(ISERROR(INDEX([1]UFZ!$K$2:$K$1709,MATCH(A329,[1]UFZ!$H$2:$H$1709,0))),-1,INDEX([1]UFZ!$K$2:$K$1709,MATCH(A329,[1]UFZ!$H$2:$H$1709,0))),IF(ISERROR(INDEX([1]WATSON!$G$2:$G$1709,MATCH(A329,[1]WATSON!$B$2:$B$1709,0))),-1,INDEX([1]WATSON!$G$2:$G$1709,MATCH(A329,[1]WATSON!$B$2:$B$1709,0))*1000),IF(ISERROR(INDEX('[1]EF3.0emissions'!$F$2:$F$1709,MATCH(A329,'[1]EF3.0emissions'!$A$2:$A$1709,0))),-1,INDEX('[1]EF3.0emissions'!$F$2:$F$1709,MATCH(A329,'[1]EF3.0emissions'!$A$2:$A$1709))),IF(ISERROR(INDEX(#REF!,MATCH(A329,#REF!,0))),-1,INDEX(#REF!,MATCH(A329,#REF!,0))*1.5*1000),IF(ISERROR(INDEX(#REF!,MATCH(A329,#REF!,0))),-1,INDEX(#REF!,MATCH(A329,#REF!,0))*1.5))</f>
        <v>-1</v>
      </c>
      <c r="D329" s="135">
        <v>0.49297324701654166</v>
      </c>
      <c r="E329" s="135">
        <v>0.24602708287340694</v>
      </c>
      <c r="F329" s="135">
        <v>0.73946996622554095</v>
      </c>
      <c r="G329" s="135">
        <v>0.26053003377445944</v>
      </c>
      <c r="H329" s="135">
        <v>0.25223124030059102</v>
      </c>
      <c r="I329" s="135">
        <v>0.74548021130947129</v>
      </c>
      <c r="J329" s="135">
        <v>0.25451978869052849</v>
      </c>
      <c r="K329" s="136">
        <f>IF(ISERROR(INDEX([1]biowin!$J:$J,MATCH(#REF!,[1]biowin!$A:$A,0))),-1,INDEX([1]biowin!$J:$J,MATCH(#REF!,[1]biowin!$A:$A,0)))</f>
        <v>-1</v>
      </c>
    </row>
    <row r="330" spans="1:11">
      <c r="A330" s="142" t="s">
        <v>1819</v>
      </c>
      <c r="B330" s="145" t="s">
        <v>1820</v>
      </c>
      <c r="C330" s="144">
        <f>MAX(IF(ISERROR(INDEX([1]JDS4!$K$2:$K$1709,MATCH(A330,[1]JDS4!$D$2:$D$1709,0))),-1,INDEX([1]JDS4!$K$2:$K$1709,MATCH(A330,[1]JDS4!$D$2:$D$1709,0))),IF(ISERROR(INDEX([1]UFZ!$K$2:$K$1709,MATCH(A330,[1]UFZ!$H$2:$H$1709,0))),-1,INDEX([1]UFZ!$K$2:$K$1709,MATCH(A330,[1]UFZ!$H$2:$H$1709,0))),IF(ISERROR(INDEX([1]WATSON!$G$2:$G$1709,MATCH(A330,[1]WATSON!$B$2:$B$1709,0))),-1,INDEX([1]WATSON!$G$2:$G$1709,MATCH(A330,[1]WATSON!$B$2:$B$1709,0))*1000),IF(ISERROR(INDEX('[1]EF3.0emissions'!$F$2:$F$1709,MATCH(A330,'[1]EF3.0emissions'!$A$2:$A$1709,0))),-1,INDEX('[1]EF3.0emissions'!$F$2:$F$1709,MATCH(A330,'[1]EF3.0emissions'!$A$2:$A$1709))),IF(ISERROR(INDEX(#REF!,MATCH(A330,#REF!,0))),-1,INDEX(#REF!,MATCH(A330,#REF!,0))*1.5*1000),IF(ISERROR(INDEX(#REF!,MATCH(A330,#REF!,0))),-1,INDEX(#REF!,MATCH(A330,#REF!,0))*1.5))</f>
        <v>78.888888888888886</v>
      </c>
      <c r="D330" s="135">
        <v>3.1800731011381899E-4</v>
      </c>
      <c r="E330" s="135">
        <v>1.6818891714132293E-4</v>
      </c>
      <c r="F330" s="135">
        <v>4.8624605603029712E-4</v>
      </c>
      <c r="G330" s="135">
        <v>0.99951375394396957</v>
      </c>
      <c r="H330" s="135">
        <v>1.7680311607301614E-4</v>
      </c>
      <c r="I330" s="135">
        <v>4.9484015108731667E-4</v>
      </c>
      <c r="J330" s="135">
        <v>0.99950515984891275</v>
      </c>
      <c r="K330" s="136">
        <f>IF(ISERROR(INDEX([1]biowin!$J:$J,MATCH(#REF!,[1]biowin!$A:$A,0))),-1,INDEX([1]biowin!$J:$J,MATCH(#REF!,[1]biowin!$A:$A,0)))</f>
        <v>-1</v>
      </c>
    </row>
    <row r="331" spans="1:11">
      <c r="A331" s="142" t="s">
        <v>1821</v>
      </c>
      <c r="B331" s="145" t="s">
        <v>1822</v>
      </c>
      <c r="C331" s="144">
        <f>MAX(IF(ISERROR(INDEX([1]JDS4!$K$2:$K$1709,MATCH(A331,[1]JDS4!$D$2:$D$1709,0))),-1,INDEX([1]JDS4!$K$2:$K$1709,MATCH(A331,[1]JDS4!$D$2:$D$1709,0))),IF(ISERROR(INDEX([1]UFZ!$K$2:$K$1709,MATCH(A331,[1]UFZ!$H$2:$H$1709,0))),-1,INDEX([1]UFZ!$K$2:$K$1709,MATCH(A331,[1]UFZ!$H$2:$H$1709,0))),IF(ISERROR(INDEX([1]WATSON!$G$2:$G$1709,MATCH(A331,[1]WATSON!$B$2:$B$1709,0))),-1,INDEX([1]WATSON!$G$2:$G$1709,MATCH(A331,[1]WATSON!$B$2:$B$1709,0))*1000),IF(ISERROR(INDEX('[1]EF3.0emissions'!$F$2:$F$1709,MATCH(A331,'[1]EF3.0emissions'!$A$2:$A$1709,0))),-1,INDEX('[1]EF3.0emissions'!$F$2:$F$1709,MATCH(A331,'[1]EF3.0emissions'!$A$2:$A$1709))),IF(ISERROR(INDEX(#REF!,MATCH(A331,#REF!,0))),-1,INDEX(#REF!,MATCH(A331,#REF!,0))*1.5*1000),IF(ISERROR(INDEX(#REF!,MATCH(A331,#REF!,0))),-1,INDEX(#REF!,MATCH(A331,#REF!,0))*1.5))</f>
        <v>300.59999999999997</v>
      </c>
      <c r="D331" s="135">
        <v>2.4033305165697516E-2</v>
      </c>
      <c r="E331" s="135">
        <v>1.2633382943286432E-2</v>
      </c>
      <c r="F331" s="135">
        <v>4.3450202765112314E-2</v>
      </c>
      <c r="G331" s="135">
        <v>0.95654979723488642</v>
      </c>
      <c r="H331" s="135">
        <v>1.3308128224011824E-2</v>
      </c>
      <c r="I331" s="135">
        <v>4.1408283113995796E-2</v>
      </c>
      <c r="J331" s="135">
        <v>0.95859171688600353</v>
      </c>
      <c r="K331" s="136">
        <f>IF(ISERROR(INDEX([1]biowin!$J:$J,MATCH(#REF!,[1]biowin!$A:$A,0))),-1,INDEX([1]biowin!$J:$J,MATCH(#REF!,[1]biowin!$A:$A,0)))</f>
        <v>-1</v>
      </c>
    </row>
    <row r="332" spans="1:11">
      <c r="A332" s="142" t="s">
        <v>1823</v>
      </c>
      <c r="B332" s="145" t="s">
        <v>1824</v>
      </c>
      <c r="C332" s="144">
        <f>MAX(IF(ISERROR(INDEX([1]JDS4!$K$2:$K$1709,MATCH(A332,[1]JDS4!$D$2:$D$1709,0))),-1,INDEX([1]JDS4!$K$2:$K$1709,MATCH(A332,[1]JDS4!$D$2:$D$1709,0))),IF(ISERROR(INDEX([1]UFZ!$K$2:$K$1709,MATCH(A332,[1]UFZ!$H$2:$H$1709,0))),-1,INDEX([1]UFZ!$K$2:$K$1709,MATCH(A332,[1]UFZ!$H$2:$H$1709,0))),IF(ISERROR(INDEX([1]WATSON!$G$2:$G$1709,MATCH(A332,[1]WATSON!$B$2:$B$1709,0))),-1,INDEX([1]WATSON!$G$2:$G$1709,MATCH(A332,[1]WATSON!$B$2:$B$1709,0))*1000),IF(ISERROR(INDEX('[1]EF3.0emissions'!$F$2:$F$1709,MATCH(A332,'[1]EF3.0emissions'!$A$2:$A$1709,0))),-1,INDEX('[1]EF3.0emissions'!$F$2:$F$1709,MATCH(A332,'[1]EF3.0emissions'!$A$2:$A$1709))),IF(ISERROR(INDEX(#REF!,MATCH(A332,#REF!,0))),-1,INDEX(#REF!,MATCH(A332,#REF!,0))*1.5*1000),IF(ISERROR(INDEX(#REF!,MATCH(A332,#REF!,0))),-1,INDEX(#REF!,MATCH(A332,#REF!,0))*1.5))</f>
        <v>7.15</v>
      </c>
      <c r="D332" s="135">
        <v>1.6680822232406897E-2</v>
      </c>
      <c r="E332" s="135">
        <v>8.8132438191875842E-3</v>
      </c>
      <c r="F332" s="135">
        <v>2.5494105117628077E-2</v>
      </c>
      <c r="G332" s="135">
        <v>0.9745058948823736</v>
      </c>
      <c r="H332" s="135">
        <v>9.2601014100402203E-3</v>
      </c>
      <c r="I332" s="135">
        <v>2.5940946939092307E-2</v>
      </c>
      <c r="J332" s="135">
        <v>0.9740590530609079</v>
      </c>
      <c r="K332" s="136">
        <f>IF(ISERROR(INDEX([1]biowin!$J:$J,MATCH(#REF!,[1]biowin!$A:$A,0))),-1,INDEX([1]biowin!$J:$J,MATCH(#REF!,[1]biowin!$A:$A,0)))</f>
        <v>-1</v>
      </c>
    </row>
    <row r="333" spans="1:11">
      <c r="A333" s="142" t="s">
        <v>1825</v>
      </c>
      <c r="B333" s="145" t="s">
        <v>1826</v>
      </c>
      <c r="C333" s="144">
        <f>MAX(IF(ISERROR(INDEX([1]JDS4!$K$2:$K$1709,MATCH(A333,[1]JDS4!$D$2:$D$1709,0))),-1,INDEX([1]JDS4!$K$2:$K$1709,MATCH(A333,[1]JDS4!$D$2:$D$1709,0))),IF(ISERROR(INDEX([1]UFZ!$K$2:$K$1709,MATCH(A333,[1]UFZ!$H$2:$H$1709,0))),-1,INDEX([1]UFZ!$K$2:$K$1709,MATCH(A333,[1]UFZ!$H$2:$H$1709,0))),IF(ISERROR(INDEX([1]WATSON!$G$2:$G$1709,MATCH(A333,[1]WATSON!$B$2:$B$1709,0))),-1,INDEX([1]WATSON!$G$2:$G$1709,MATCH(A333,[1]WATSON!$B$2:$B$1709,0))*1000),IF(ISERROR(INDEX('[1]EF3.0emissions'!$F$2:$F$1709,MATCH(A333,'[1]EF3.0emissions'!$A$2:$A$1709,0))),-1,INDEX('[1]EF3.0emissions'!$F$2:$F$1709,MATCH(A333,'[1]EF3.0emissions'!$A$2:$A$1709))),IF(ISERROR(INDEX(#REF!,MATCH(A333,#REF!,0))),-1,INDEX(#REF!,MATCH(A333,#REF!,0))*1.5*1000),IF(ISERROR(INDEX(#REF!,MATCH(A333,#REF!,0))),-1,INDEX(#REF!,MATCH(A333,#REF!,0))*1.5))</f>
        <v>11.028124999999999</v>
      </c>
      <c r="D333" s="135">
        <v>0.31242877125495239</v>
      </c>
      <c r="E333" s="135">
        <v>0.15995407668655662</v>
      </c>
      <c r="F333" s="135">
        <v>0.47763464703161418</v>
      </c>
      <c r="G333" s="135">
        <v>0.52236535296839226</v>
      </c>
      <c r="H333" s="135">
        <v>0.16654719415596272</v>
      </c>
      <c r="I333" s="135">
        <v>0.48210395188558286</v>
      </c>
      <c r="J333" s="135">
        <v>0.51789604811441803</v>
      </c>
      <c r="K333" s="136">
        <f>IF(ISERROR(INDEX([1]biowin!$J:$J,MATCH(#REF!,[1]biowin!$A:$A,0))),-1,INDEX([1]biowin!$J:$J,MATCH(#REF!,[1]biowin!$A:$A,0)))</f>
        <v>-1</v>
      </c>
    </row>
    <row r="334" spans="1:11">
      <c r="A334" s="142" t="s">
        <v>1827</v>
      </c>
      <c r="B334" s="145" t="s">
        <v>1828</v>
      </c>
      <c r="C334" s="144">
        <f>MAX(IF(ISERROR(INDEX([1]JDS4!$K$2:$K$1709,MATCH(A334,[1]JDS4!$D$2:$D$1709,0))),-1,INDEX([1]JDS4!$K$2:$K$1709,MATCH(A334,[1]JDS4!$D$2:$D$1709,0))),IF(ISERROR(INDEX([1]UFZ!$K$2:$K$1709,MATCH(A334,[1]UFZ!$H$2:$H$1709,0))),-1,INDEX([1]UFZ!$K$2:$K$1709,MATCH(A334,[1]UFZ!$H$2:$H$1709,0))),IF(ISERROR(INDEX([1]WATSON!$G$2:$G$1709,MATCH(A334,[1]WATSON!$B$2:$B$1709,0))),-1,INDEX([1]WATSON!$G$2:$G$1709,MATCH(A334,[1]WATSON!$B$2:$B$1709,0))*1000),IF(ISERROR(INDEX('[1]EF3.0emissions'!$F$2:$F$1709,MATCH(A334,'[1]EF3.0emissions'!$A$2:$A$1709,0))),-1,INDEX('[1]EF3.0emissions'!$F$2:$F$1709,MATCH(A334,'[1]EF3.0emissions'!$A$2:$A$1709))),IF(ISERROR(INDEX(#REF!,MATCH(A334,#REF!,0))),-1,INDEX(#REF!,MATCH(A334,#REF!,0))*1.5*1000),IF(ISERROR(INDEX(#REF!,MATCH(A334,#REF!,0))),-1,INDEX(#REF!,MATCH(A334,#REF!,0))*1.5))</f>
        <v>-1</v>
      </c>
      <c r="D334" s="135">
        <v>0.12101505903076541</v>
      </c>
      <c r="E334" s="135">
        <v>6.3470048762685069E-2</v>
      </c>
      <c r="F334" s="135">
        <v>0.18448706093057926</v>
      </c>
      <c r="G334" s="135">
        <v>0.81551293906939848</v>
      </c>
      <c r="H334" s="135">
        <v>6.6456047997885861E-2</v>
      </c>
      <c r="I334" s="135">
        <v>0.187472268987352</v>
      </c>
      <c r="J334" s="135">
        <v>0.81252773101265008</v>
      </c>
      <c r="K334" s="136">
        <f>IF(ISERROR(INDEX([1]biowin!$J:$J,MATCH(#REF!,[1]biowin!$A:$A,0))),-1,INDEX([1]biowin!$J:$J,MATCH(#REF!,[1]biowin!$A:$A,0)))</f>
        <v>-1</v>
      </c>
    </row>
    <row r="335" spans="1:11">
      <c r="A335" s="142" t="s">
        <v>1829</v>
      </c>
      <c r="B335" s="145" t="s">
        <v>1830</v>
      </c>
      <c r="C335" s="144">
        <f>MAX(IF(ISERROR(INDEX([1]JDS4!$K$2:$K$1709,MATCH(A335,[1]JDS4!$D$2:$D$1709,0))),-1,INDEX([1]JDS4!$K$2:$K$1709,MATCH(A335,[1]JDS4!$D$2:$D$1709,0))),IF(ISERROR(INDEX([1]UFZ!$K$2:$K$1709,MATCH(A335,[1]UFZ!$H$2:$H$1709,0))),-1,INDEX([1]UFZ!$K$2:$K$1709,MATCH(A335,[1]UFZ!$H$2:$H$1709,0))),IF(ISERROR(INDEX([1]WATSON!$G$2:$G$1709,MATCH(A335,[1]WATSON!$B$2:$B$1709,0))),-1,INDEX([1]WATSON!$G$2:$G$1709,MATCH(A335,[1]WATSON!$B$2:$B$1709,0))*1000),IF(ISERROR(INDEX('[1]EF3.0emissions'!$F$2:$F$1709,MATCH(A335,'[1]EF3.0emissions'!$A$2:$A$1709,0))),-1,INDEX('[1]EF3.0emissions'!$F$2:$F$1709,MATCH(A335,'[1]EF3.0emissions'!$A$2:$A$1709))),IF(ISERROR(INDEX(#REF!,MATCH(A335,#REF!,0))),-1,INDEX(#REF!,MATCH(A335,#REF!,0))*1.5*1000),IF(ISERROR(INDEX(#REF!,MATCH(A335,#REF!,0))),-1,INDEX(#REF!,MATCH(A335,#REF!,0))*1.5))</f>
        <v>610</v>
      </c>
      <c r="D335" s="135">
        <v>4.479850731587369E-2</v>
      </c>
      <c r="E335" s="135">
        <v>8.3674135512785842E-3</v>
      </c>
      <c r="F335" s="135">
        <v>0.66311684766725132</v>
      </c>
      <c r="G335" s="135">
        <v>0.33688315233274829</v>
      </c>
      <c r="H335" s="135">
        <v>1.5303777270274085E-2</v>
      </c>
      <c r="I335" s="135">
        <v>0.4138335003121078</v>
      </c>
      <c r="J335" s="135">
        <v>0.58616649968789281</v>
      </c>
      <c r="K335" s="136">
        <f>IF(ISERROR(INDEX([1]biowin!$J:$J,MATCH(#REF!,[1]biowin!$A:$A,0))),-1,INDEX([1]biowin!$J:$J,MATCH(#REF!,[1]biowin!$A:$A,0)))</f>
        <v>-1</v>
      </c>
    </row>
    <row r="336" spans="1:11">
      <c r="A336" s="142" t="s">
        <v>1831</v>
      </c>
      <c r="B336" s="145" t="s">
        <v>1832</v>
      </c>
      <c r="C336" s="144">
        <f>MAX(IF(ISERROR(INDEX([1]JDS4!$K$2:$K$1709,MATCH(A336,[1]JDS4!$D$2:$D$1709,0))),-1,INDEX([1]JDS4!$K$2:$K$1709,MATCH(A336,[1]JDS4!$D$2:$D$1709,0))),IF(ISERROR(INDEX([1]UFZ!$K$2:$K$1709,MATCH(A336,[1]UFZ!$H$2:$H$1709,0))),-1,INDEX([1]UFZ!$K$2:$K$1709,MATCH(A336,[1]UFZ!$H$2:$H$1709,0))),IF(ISERROR(INDEX([1]WATSON!$G$2:$G$1709,MATCH(A336,[1]WATSON!$B$2:$B$1709,0))),-1,INDEX([1]WATSON!$G$2:$G$1709,MATCH(A336,[1]WATSON!$B$2:$B$1709,0))*1000),IF(ISERROR(INDEX('[1]EF3.0emissions'!$F$2:$F$1709,MATCH(A336,'[1]EF3.0emissions'!$A$2:$A$1709,0))),-1,INDEX('[1]EF3.0emissions'!$F$2:$F$1709,MATCH(A336,'[1]EF3.0emissions'!$A$2:$A$1709))),IF(ISERROR(INDEX(#REF!,MATCH(A336,#REF!,0))),-1,INDEX(#REF!,MATCH(A336,#REF!,0))*1.5*1000),IF(ISERROR(INDEX(#REF!,MATCH(A336,#REF!,0))),-1,INDEX(#REF!,MATCH(A336,#REF!,0))*1.5))</f>
        <v>260</v>
      </c>
      <c r="D336" s="135">
        <v>9.9399674874235552E-2</v>
      </c>
      <c r="E336" s="135">
        <v>5.2047437943630682E-2</v>
      </c>
      <c r="F336" s="135">
        <v>0.15590928404108881</v>
      </c>
      <c r="G336" s="135">
        <v>0.8440907159589055</v>
      </c>
      <c r="H336" s="135">
        <v>5.4647489721815233E-2</v>
      </c>
      <c r="I336" s="135">
        <v>0.15671383472712891</v>
      </c>
      <c r="J336" s="135">
        <v>0.84328616527287126</v>
      </c>
      <c r="K336" s="136">
        <f>IF(ISERROR(INDEX([1]biowin!$J:$J,MATCH(#REF!,[1]biowin!$A:$A,0))),-1,INDEX([1]biowin!$J:$J,MATCH(#REF!,[1]biowin!$A:$A,0)))</f>
        <v>-1</v>
      </c>
    </row>
    <row r="337" spans="1:11">
      <c r="A337" s="142" t="s">
        <v>1833</v>
      </c>
      <c r="B337" s="145" t="s">
        <v>1834</v>
      </c>
      <c r="C337" s="144">
        <f>MAX(IF(ISERROR(INDEX([1]JDS4!$K$2:$K$1709,MATCH(A337,[1]JDS4!$D$2:$D$1709,0))),-1,INDEX([1]JDS4!$K$2:$K$1709,MATCH(A337,[1]JDS4!$D$2:$D$1709,0))),IF(ISERROR(INDEX([1]UFZ!$K$2:$K$1709,MATCH(A337,[1]UFZ!$H$2:$H$1709,0))),-1,INDEX([1]UFZ!$K$2:$K$1709,MATCH(A337,[1]UFZ!$H$2:$H$1709,0))),IF(ISERROR(INDEX([1]WATSON!$G$2:$G$1709,MATCH(A337,[1]WATSON!$B$2:$B$1709,0))),-1,INDEX([1]WATSON!$G$2:$G$1709,MATCH(A337,[1]WATSON!$B$2:$B$1709,0))*1000),IF(ISERROR(INDEX('[1]EF3.0emissions'!$F$2:$F$1709,MATCH(A337,'[1]EF3.0emissions'!$A$2:$A$1709,0))),-1,INDEX('[1]EF3.0emissions'!$F$2:$F$1709,MATCH(A337,'[1]EF3.0emissions'!$A$2:$A$1709))),IF(ISERROR(INDEX(#REF!,MATCH(A337,#REF!,0))),-1,INDEX(#REF!,MATCH(A337,#REF!,0))*1.5*1000),IF(ISERROR(INDEX(#REF!,MATCH(A337,#REF!,0))),-1,INDEX(#REF!,MATCH(A337,#REF!,0))*1.5))</f>
        <v>-1</v>
      </c>
      <c r="D337" s="135">
        <v>3.8754176007565019E-2</v>
      </c>
      <c r="E337" s="135">
        <v>2.0444542937482144E-2</v>
      </c>
      <c r="F337" s="135">
        <v>5.9333643531010602E-2</v>
      </c>
      <c r="G337" s="135">
        <v>0.94066635646898511</v>
      </c>
      <c r="H337" s="135">
        <v>2.1467686865959047E-2</v>
      </c>
      <c r="I337" s="135">
        <v>6.0302294951902792E-2</v>
      </c>
      <c r="J337" s="135">
        <v>0.93969770504809746</v>
      </c>
      <c r="K337" s="136">
        <f>IF(ISERROR(INDEX([1]biowin!$J:$J,MATCH(#REF!,[1]biowin!$A:$A,0))),-1,INDEX([1]biowin!$J:$J,MATCH(#REF!,[1]biowin!$A:$A,0)))</f>
        <v>-1</v>
      </c>
    </row>
    <row r="338" spans="1:11">
      <c r="A338" s="142" t="s">
        <v>1835</v>
      </c>
      <c r="B338" s="145" t="s">
        <v>201</v>
      </c>
      <c r="C338" s="144">
        <f>MAX(IF(ISERROR(INDEX([1]JDS4!$K$2:$K$1709,MATCH(A338,[1]JDS4!$D$2:$D$1709,0))),-1,INDEX([1]JDS4!$K$2:$K$1709,MATCH(A338,[1]JDS4!$D$2:$D$1709,0))),IF(ISERROR(INDEX([1]UFZ!$K$2:$K$1709,MATCH(A338,[1]UFZ!$H$2:$H$1709,0))),-1,INDEX([1]UFZ!$K$2:$K$1709,MATCH(A338,[1]UFZ!$H$2:$H$1709,0))),IF(ISERROR(INDEX([1]WATSON!$G$2:$G$1709,MATCH(A338,[1]WATSON!$B$2:$B$1709,0))),-1,INDEX([1]WATSON!$G$2:$G$1709,MATCH(A338,[1]WATSON!$B$2:$B$1709,0))*1000),IF(ISERROR(INDEX('[1]EF3.0emissions'!$F$2:$F$1709,MATCH(A338,'[1]EF3.0emissions'!$A$2:$A$1709,0))),-1,INDEX('[1]EF3.0emissions'!$F$2:$F$1709,MATCH(A338,'[1]EF3.0emissions'!$A$2:$A$1709))),IF(ISERROR(INDEX(#REF!,MATCH(A338,#REF!,0))),-1,INDEX(#REF!,MATCH(A338,#REF!,0))*1.5*1000),IF(ISERROR(INDEX(#REF!,MATCH(A338,#REF!,0))),-1,INDEX(#REF!,MATCH(A338,#REF!,0))*1.5))</f>
        <v>96.202168944999983</v>
      </c>
      <c r="D338" s="135">
        <v>0.26745898431351212</v>
      </c>
      <c r="E338" s="135">
        <v>0.1287292388186651</v>
      </c>
      <c r="F338" s="135">
        <v>0.46780894421275082</v>
      </c>
      <c r="G338" s="135">
        <v>0.53219105578725745</v>
      </c>
      <c r="H338" s="135">
        <v>0.1389557666749465</v>
      </c>
      <c r="I338" s="135">
        <v>0.45311429907731804</v>
      </c>
      <c r="J338" s="135">
        <v>0.54688570092268185</v>
      </c>
      <c r="K338" s="136">
        <f>IF(ISERROR(INDEX([1]biowin!$J:$J,MATCH(#REF!,[1]biowin!$A:$A,0))),-1,INDEX([1]biowin!$J:$J,MATCH(#REF!,[1]biowin!$A:$A,0)))</f>
        <v>-1</v>
      </c>
    </row>
    <row r="339" spans="1:11">
      <c r="A339" s="142" t="s">
        <v>1836</v>
      </c>
      <c r="B339" s="145" t="s">
        <v>1837</v>
      </c>
      <c r="C339" s="144">
        <f>MAX(IF(ISERROR(INDEX([1]JDS4!$K$2:$K$1709,MATCH(A339,[1]JDS4!$D$2:$D$1709,0))),-1,INDEX([1]JDS4!$K$2:$K$1709,MATCH(A339,[1]JDS4!$D$2:$D$1709,0))),IF(ISERROR(INDEX([1]UFZ!$K$2:$K$1709,MATCH(A339,[1]UFZ!$H$2:$H$1709,0))),-1,INDEX([1]UFZ!$K$2:$K$1709,MATCH(A339,[1]UFZ!$H$2:$H$1709,0))),IF(ISERROR(INDEX([1]WATSON!$G$2:$G$1709,MATCH(A339,[1]WATSON!$B$2:$B$1709,0))),-1,INDEX([1]WATSON!$G$2:$G$1709,MATCH(A339,[1]WATSON!$B$2:$B$1709,0))*1000),IF(ISERROR(INDEX('[1]EF3.0emissions'!$F$2:$F$1709,MATCH(A339,'[1]EF3.0emissions'!$A$2:$A$1709,0))),-1,INDEX('[1]EF3.0emissions'!$F$2:$F$1709,MATCH(A339,'[1]EF3.0emissions'!$A$2:$A$1709))),IF(ISERROR(INDEX(#REF!,MATCH(A339,#REF!,0))),-1,INDEX(#REF!,MATCH(A339,#REF!,0))*1.5*1000),IF(ISERROR(INDEX(#REF!,MATCH(A339,#REF!,0))),-1,INDEX(#REF!,MATCH(A339,#REF!,0))*1.5))</f>
        <v>-1</v>
      </c>
      <c r="D339" s="135">
        <v>2.0571677452877826E-2</v>
      </c>
      <c r="E339" s="135">
        <v>1.0866277110295626E-2</v>
      </c>
      <c r="F339" s="135">
        <v>3.1438280650331711E-2</v>
      </c>
      <c r="G339" s="135">
        <v>0.96856171934966606</v>
      </c>
      <c r="H339" s="135">
        <v>1.1415878256284376E-2</v>
      </c>
      <c r="I339" s="135">
        <v>3.1987750152251651E-2</v>
      </c>
      <c r="J339" s="135">
        <v>0.96801224984774759</v>
      </c>
      <c r="K339" s="136">
        <f>IF(ISERROR(INDEX([1]biowin!$J:$J,MATCH(#REF!,[1]biowin!$A:$A,0))),-1,INDEX([1]biowin!$J:$J,MATCH(#REF!,[1]biowin!$A:$A,0)))</f>
        <v>-1</v>
      </c>
    </row>
    <row r="340" spans="1:11">
      <c r="A340" s="142" t="s">
        <v>1838</v>
      </c>
      <c r="B340" s="145" t="s">
        <v>1839</v>
      </c>
      <c r="C340" s="144">
        <f>MAX(IF(ISERROR(INDEX([1]JDS4!$K$2:$K$1709,MATCH(A340,[1]JDS4!$D$2:$D$1709,0))),-1,INDEX([1]JDS4!$K$2:$K$1709,MATCH(A340,[1]JDS4!$D$2:$D$1709,0))),IF(ISERROR(INDEX([1]UFZ!$K$2:$K$1709,MATCH(A340,[1]UFZ!$H$2:$H$1709,0))),-1,INDEX([1]UFZ!$K$2:$K$1709,MATCH(A340,[1]UFZ!$H$2:$H$1709,0))),IF(ISERROR(INDEX([1]WATSON!$G$2:$G$1709,MATCH(A340,[1]WATSON!$B$2:$B$1709,0))),-1,INDEX([1]WATSON!$G$2:$G$1709,MATCH(A340,[1]WATSON!$B$2:$B$1709,0))*1000),IF(ISERROR(INDEX('[1]EF3.0emissions'!$F$2:$F$1709,MATCH(A340,'[1]EF3.0emissions'!$A$2:$A$1709,0))),-1,INDEX('[1]EF3.0emissions'!$F$2:$F$1709,MATCH(A340,'[1]EF3.0emissions'!$A$2:$A$1709))),IF(ISERROR(INDEX(#REF!,MATCH(A340,#REF!,0))),-1,INDEX(#REF!,MATCH(A340,#REF!,0))*1.5*1000),IF(ISERROR(INDEX(#REF!,MATCH(A340,#REF!,0))),-1,INDEX(#REF!,MATCH(A340,#REF!,0))*1.5))</f>
        <v>-1</v>
      </c>
      <c r="H340" s="135"/>
      <c r="I340" s="135"/>
      <c r="J340" s="135"/>
      <c r="K340" s="136">
        <f>IF(ISERROR(INDEX([1]biowin!$J:$J,MATCH(#REF!,[1]biowin!$A:$A,0))),-1,INDEX([1]biowin!$J:$J,MATCH(#REF!,[1]biowin!$A:$A,0)))</f>
        <v>-1</v>
      </c>
    </row>
    <row r="341" spans="1:11">
      <c r="A341" s="142" t="s">
        <v>1840</v>
      </c>
      <c r="B341" s="143" t="s">
        <v>1841</v>
      </c>
      <c r="C341" s="144">
        <f>MAX(IF(ISERROR(INDEX([1]JDS4!$K$2:$K$1709,MATCH(A341,[1]JDS4!$D$2:$D$1709,0))),-1,INDEX([1]JDS4!$K$2:$K$1709,MATCH(A341,[1]JDS4!$D$2:$D$1709,0))),IF(ISERROR(INDEX([1]UFZ!$K$2:$K$1709,MATCH(A341,[1]UFZ!$H$2:$H$1709,0))),-1,INDEX([1]UFZ!$K$2:$K$1709,MATCH(A341,[1]UFZ!$H$2:$H$1709,0))),IF(ISERROR(INDEX([1]WATSON!$G$2:$G$1709,MATCH(A341,[1]WATSON!$B$2:$B$1709,0))),-1,INDEX([1]WATSON!$G$2:$G$1709,MATCH(A341,[1]WATSON!$B$2:$B$1709,0))*1000),IF(ISERROR(INDEX('[1]EF3.0emissions'!$F$2:$F$1709,MATCH(A341,'[1]EF3.0emissions'!$A$2:$A$1709,0))),-1,INDEX('[1]EF3.0emissions'!$F$2:$F$1709,MATCH(A341,'[1]EF3.0emissions'!$A$2:$A$1709))),IF(ISERROR(INDEX(#REF!,MATCH(A341,#REF!,0))),-1,INDEX(#REF!,MATCH(A341,#REF!,0))*1.5*1000),IF(ISERROR(INDEX(#REF!,MATCH(A341,#REF!,0))),-1,INDEX(#REF!,MATCH(A341,#REF!,0))*1.5))</f>
        <v>1600</v>
      </c>
      <c r="D341" s="135">
        <v>8.8665164775598675E-5</v>
      </c>
      <c r="E341" s="135">
        <v>1.5209292792807886E-6</v>
      </c>
      <c r="F341" s="135">
        <v>0.97327347812881404</v>
      </c>
      <c r="G341" s="135">
        <v>2.6726521871185783E-2</v>
      </c>
      <c r="H341" s="135">
        <v>1.6902514916947464E-6</v>
      </c>
      <c r="I341" s="135">
        <v>0.97231954017468714</v>
      </c>
      <c r="J341" s="135">
        <v>2.768045982531275E-2</v>
      </c>
      <c r="K341" s="136">
        <f>IF(ISERROR(INDEX([1]biowin!$J:$J,MATCH(#REF!,[1]biowin!$A:$A,0))),-1,INDEX([1]biowin!$J:$J,MATCH(#REF!,[1]biowin!$A:$A,0)))</f>
        <v>-1</v>
      </c>
    </row>
    <row r="342" spans="1:11">
      <c r="A342" s="142" t="s">
        <v>1842</v>
      </c>
      <c r="B342" s="145" t="s">
        <v>1843</v>
      </c>
      <c r="C342" s="144">
        <f>MAX(IF(ISERROR(INDEX([1]JDS4!$K$2:$K$1709,MATCH(A342,[1]JDS4!$D$2:$D$1709,0))),-1,INDEX([1]JDS4!$K$2:$K$1709,MATCH(A342,[1]JDS4!$D$2:$D$1709,0))),IF(ISERROR(INDEX([1]UFZ!$K$2:$K$1709,MATCH(A342,[1]UFZ!$H$2:$H$1709,0))),-1,INDEX([1]UFZ!$K$2:$K$1709,MATCH(A342,[1]UFZ!$H$2:$H$1709,0))),IF(ISERROR(INDEX([1]WATSON!$G$2:$G$1709,MATCH(A342,[1]WATSON!$B$2:$B$1709,0))),-1,INDEX([1]WATSON!$G$2:$G$1709,MATCH(A342,[1]WATSON!$B$2:$B$1709,0))*1000),IF(ISERROR(INDEX('[1]EF3.0emissions'!$F$2:$F$1709,MATCH(A342,'[1]EF3.0emissions'!$A$2:$A$1709,0))),-1,INDEX('[1]EF3.0emissions'!$F$2:$F$1709,MATCH(A342,'[1]EF3.0emissions'!$A$2:$A$1709))),IF(ISERROR(INDEX(#REF!,MATCH(A342,#REF!,0))),-1,INDEX(#REF!,MATCH(A342,#REF!,0))*1.5*1000),IF(ISERROR(INDEX(#REF!,MATCH(A342,#REF!,0))),-1,INDEX(#REF!,MATCH(A342,#REF!,0))*1.5))</f>
        <v>-1</v>
      </c>
      <c r="D342" s="135">
        <v>1.194422334231963E-2</v>
      </c>
      <c r="E342" s="135">
        <v>6.3125598780554518E-3</v>
      </c>
      <c r="F342" s="135">
        <v>1.8257214663390149E-2</v>
      </c>
      <c r="G342" s="135">
        <v>0.98174278533660619</v>
      </c>
      <c r="H342" s="135">
        <v>6.6335759211867277E-3</v>
      </c>
      <c r="I342" s="135">
        <v>1.8578056575695751E-2</v>
      </c>
      <c r="J342" s="135">
        <v>0.98142194342430467</v>
      </c>
      <c r="K342" s="136">
        <f>IF(ISERROR(INDEX([1]biowin!$J:$J,MATCH(#REF!,[1]biowin!$A:$A,0))),-1,INDEX([1]biowin!$J:$J,MATCH(#REF!,[1]biowin!$A:$A,0)))</f>
        <v>-1</v>
      </c>
    </row>
    <row r="343" spans="1:11">
      <c r="A343" s="142" t="s">
        <v>1844</v>
      </c>
      <c r="B343" s="145" t="s">
        <v>1845</v>
      </c>
      <c r="C343" s="144">
        <f>MAX(IF(ISERROR(INDEX([1]JDS4!$K$2:$K$1709,MATCH(A343,[1]JDS4!$D$2:$D$1709,0))),-1,INDEX([1]JDS4!$K$2:$K$1709,MATCH(A343,[1]JDS4!$D$2:$D$1709,0))),IF(ISERROR(INDEX([1]UFZ!$K$2:$K$1709,MATCH(A343,[1]UFZ!$H$2:$H$1709,0))),-1,INDEX([1]UFZ!$K$2:$K$1709,MATCH(A343,[1]UFZ!$H$2:$H$1709,0))),IF(ISERROR(INDEX([1]WATSON!$G$2:$G$1709,MATCH(A343,[1]WATSON!$B$2:$B$1709,0))),-1,INDEX([1]WATSON!$G$2:$G$1709,MATCH(A343,[1]WATSON!$B$2:$B$1709,0))*1000),IF(ISERROR(INDEX('[1]EF3.0emissions'!$F$2:$F$1709,MATCH(A343,'[1]EF3.0emissions'!$A$2:$A$1709,0))),-1,INDEX('[1]EF3.0emissions'!$F$2:$F$1709,MATCH(A343,'[1]EF3.0emissions'!$A$2:$A$1709))),IF(ISERROR(INDEX(#REF!,MATCH(A343,#REF!,0))),-1,INDEX(#REF!,MATCH(A343,#REF!,0))*1.5*1000),IF(ISERROR(INDEX(#REF!,MATCH(A343,#REF!,0))),-1,INDEX(#REF!,MATCH(A343,#REF!,0))*1.5))</f>
        <v>878.71562500000027</v>
      </c>
      <c r="D343" s="135">
        <v>2.8280503514982323E-2</v>
      </c>
      <c r="E343" s="135">
        <v>2.8667027935512924E-3</v>
      </c>
      <c r="F343" s="135">
        <v>0.80752926007090431</v>
      </c>
      <c r="G343" s="135">
        <v>0.19247073992909566</v>
      </c>
      <c r="H343" s="135">
        <v>6.4463124198831283E-3</v>
      </c>
      <c r="I343" s="135">
        <v>0.58828653471650438</v>
      </c>
      <c r="J343" s="135">
        <v>0.41171346528349573</v>
      </c>
      <c r="K343" s="136">
        <f>IF(ISERROR(INDEX([1]biowin!$J:$J,MATCH(#REF!,[1]biowin!$A:$A,0))),-1,INDEX([1]biowin!$J:$J,MATCH(#REF!,[1]biowin!$A:$A,0)))</f>
        <v>-1</v>
      </c>
    </row>
    <row r="344" spans="1:11">
      <c r="A344" s="142" t="s">
        <v>1846</v>
      </c>
      <c r="B344" s="145" t="s">
        <v>1847</v>
      </c>
      <c r="C344" s="144">
        <f>MAX(IF(ISERROR(INDEX([1]JDS4!$K$2:$K$1709,MATCH(A344,[1]JDS4!$D$2:$D$1709,0))),-1,INDEX([1]JDS4!$K$2:$K$1709,MATCH(A344,[1]JDS4!$D$2:$D$1709,0))),IF(ISERROR(INDEX([1]UFZ!$K$2:$K$1709,MATCH(A344,[1]UFZ!$H$2:$H$1709,0))),-1,INDEX([1]UFZ!$K$2:$K$1709,MATCH(A344,[1]UFZ!$H$2:$H$1709,0))),IF(ISERROR(INDEX([1]WATSON!$G$2:$G$1709,MATCH(A344,[1]WATSON!$B$2:$B$1709,0))),-1,INDEX([1]WATSON!$G$2:$G$1709,MATCH(A344,[1]WATSON!$B$2:$B$1709,0))*1000),IF(ISERROR(INDEX('[1]EF3.0emissions'!$F$2:$F$1709,MATCH(A344,'[1]EF3.0emissions'!$A$2:$A$1709,0))),-1,INDEX('[1]EF3.0emissions'!$F$2:$F$1709,MATCH(A344,'[1]EF3.0emissions'!$A$2:$A$1709))),IF(ISERROR(INDEX(#REF!,MATCH(A344,#REF!,0))),-1,INDEX(#REF!,MATCH(A344,#REF!,0))*1.5*1000),IF(ISERROR(INDEX(#REF!,MATCH(A344,#REF!,0))),-1,INDEX(#REF!,MATCH(A344,#REF!,0))*1.5))</f>
        <v>246.90909090909091</v>
      </c>
      <c r="D344" s="135">
        <v>4.0988127332236682E-2</v>
      </c>
      <c r="E344" s="135">
        <v>1.2827159773703276E-2</v>
      </c>
      <c r="F344" s="135">
        <v>0.43945177593799811</v>
      </c>
      <c r="G344" s="135">
        <v>0.56054822406199778</v>
      </c>
      <c r="H344" s="135">
        <v>1.8404653391786503E-2</v>
      </c>
      <c r="I344" s="135">
        <v>0.23484226714988829</v>
      </c>
      <c r="J344" s="135">
        <v>0.76515773285011024</v>
      </c>
      <c r="K344" s="136">
        <f>IF(ISERROR(INDEX([1]biowin!$J:$J,MATCH(#REF!,[1]biowin!$A:$A,0))),-1,INDEX([1]biowin!$J:$J,MATCH(#REF!,[1]biowin!$A:$A,0)))</f>
        <v>-1</v>
      </c>
    </row>
    <row r="345" spans="1:11">
      <c r="A345" s="142" t="s">
        <v>1848</v>
      </c>
      <c r="B345" s="145" t="s">
        <v>240</v>
      </c>
      <c r="C345" s="144">
        <f>MAX(IF(ISERROR(INDEX([1]JDS4!$K$2:$K$1709,MATCH(A345,[1]JDS4!$D$2:$D$1709,0))),-1,INDEX([1]JDS4!$K$2:$K$1709,MATCH(A345,[1]JDS4!$D$2:$D$1709,0))),IF(ISERROR(INDEX([1]UFZ!$K$2:$K$1709,MATCH(A345,[1]UFZ!$H$2:$H$1709,0))),-1,INDEX([1]UFZ!$K$2:$K$1709,MATCH(A345,[1]UFZ!$H$2:$H$1709,0))),IF(ISERROR(INDEX([1]WATSON!$G$2:$G$1709,MATCH(A345,[1]WATSON!$B$2:$B$1709,0))),-1,INDEX([1]WATSON!$G$2:$G$1709,MATCH(A345,[1]WATSON!$B$2:$B$1709,0))*1000),IF(ISERROR(INDEX('[1]EF3.0emissions'!$F$2:$F$1709,MATCH(A345,'[1]EF3.0emissions'!$A$2:$A$1709,0))),-1,INDEX('[1]EF3.0emissions'!$F$2:$F$1709,MATCH(A345,'[1]EF3.0emissions'!$A$2:$A$1709))),IF(ISERROR(INDEX(#REF!,MATCH(A345,#REF!,0))),-1,INDEX(#REF!,MATCH(A345,#REF!,0))*1.5*1000),IF(ISERROR(INDEX(#REF!,MATCH(A345,#REF!,0))),-1,INDEX(#REF!,MATCH(A345,#REF!,0))*1.5))</f>
        <v>1526.327719539863</v>
      </c>
      <c r="D345" s="135">
        <v>1.767719383688373E-2</v>
      </c>
      <c r="E345" s="135">
        <v>9.3388845211126691E-3</v>
      </c>
      <c r="F345" s="135">
        <v>2.7047847870999966E-2</v>
      </c>
      <c r="G345" s="135">
        <v>0.97295215212899744</v>
      </c>
      <c r="H345" s="135">
        <v>9.8122245820526782E-3</v>
      </c>
      <c r="I345" s="135">
        <v>2.7508363939051154E-2</v>
      </c>
      <c r="J345" s="135">
        <v>0.97249163606094891</v>
      </c>
      <c r="K345" s="136">
        <f>IF(ISERROR(INDEX([1]biowin!$J:$J,MATCH(#REF!,[1]biowin!$A:$A,0))),-1,INDEX([1]biowin!$J:$J,MATCH(#REF!,[1]biowin!$A:$A,0)))</f>
        <v>-1</v>
      </c>
    </row>
    <row r="346" spans="1:11">
      <c r="A346" s="142" t="s">
        <v>1849</v>
      </c>
      <c r="B346" s="145" t="s">
        <v>1850</v>
      </c>
      <c r="C346" s="144">
        <f>MAX(IF(ISERROR(INDEX([1]JDS4!$K$2:$K$1709,MATCH(A346,[1]JDS4!$D$2:$D$1709,0))),-1,INDEX([1]JDS4!$K$2:$K$1709,MATCH(A346,[1]JDS4!$D$2:$D$1709,0))),IF(ISERROR(INDEX([1]UFZ!$K$2:$K$1709,MATCH(A346,[1]UFZ!$H$2:$H$1709,0))),-1,INDEX([1]UFZ!$K$2:$K$1709,MATCH(A346,[1]UFZ!$H$2:$H$1709,0))),IF(ISERROR(INDEX([1]WATSON!$G$2:$G$1709,MATCH(A346,[1]WATSON!$B$2:$B$1709,0))),-1,INDEX([1]WATSON!$G$2:$G$1709,MATCH(A346,[1]WATSON!$B$2:$B$1709,0))*1000),IF(ISERROR(INDEX('[1]EF3.0emissions'!$F$2:$F$1709,MATCH(A346,'[1]EF3.0emissions'!$A$2:$A$1709,0))),-1,INDEX('[1]EF3.0emissions'!$F$2:$F$1709,MATCH(A346,'[1]EF3.0emissions'!$A$2:$A$1709))),IF(ISERROR(INDEX(#REF!,MATCH(A346,#REF!,0))),-1,INDEX(#REF!,MATCH(A346,#REF!,0))*1.5*1000),IF(ISERROR(INDEX(#REF!,MATCH(A346,#REF!,0))),-1,INDEX(#REF!,MATCH(A346,#REF!,0))*1.5))</f>
        <v>34</v>
      </c>
      <c r="D346" s="135">
        <v>2.1924482178885117E-2</v>
      </c>
      <c r="E346" s="135">
        <v>1.157948061522519E-2</v>
      </c>
      <c r="F346" s="135">
        <v>3.3551520360885545E-2</v>
      </c>
      <c r="G346" s="135">
        <v>0.96644847963911429</v>
      </c>
      <c r="H346" s="135">
        <v>1.216488815862261E-2</v>
      </c>
      <c r="I346" s="135">
        <v>3.4117728786352636E-2</v>
      </c>
      <c r="J346" s="135">
        <v>0.96588227121364745</v>
      </c>
      <c r="K346" s="136">
        <f>IF(ISERROR(INDEX([1]biowin!$J:$J,MATCH(#REF!,[1]biowin!$A:$A,0))),-1,INDEX([1]biowin!$J:$J,MATCH(#REF!,[1]biowin!$A:$A,0)))</f>
        <v>-1</v>
      </c>
    </row>
    <row r="347" spans="1:11">
      <c r="A347" s="142" t="s">
        <v>1851</v>
      </c>
      <c r="B347" s="145" t="s">
        <v>1852</v>
      </c>
      <c r="C347" s="144">
        <f>MAX(IF(ISERROR(INDEX([1]JDS4!$K$2:$K$1709,MATCH(A347,[1]JDS4!$D$2:$D$1709,0))),-1,INDEX([1]JDS4!$K$2:$K$1709,MATCH(A347,[1]JDS4!$D$2:$D$1709,0))),IF(ISERROR(INDEX([1]UFZ!$K$2:$K$1709,MATCH(A347,[1]UFZ!$H$2:$H$1709,0))),-1,INDEX([1]UFZ!$K$2:$K$1709,MATCH(A347,[1]UFZ!$H$2:$H$1709,0))),IF(ISERROR(INDEX([1]WATSON!$G$2:$G$1709,MATCH(A347,[1]WATSON!$B$2:$B$1709,0))),-1,INDEX([1]WATSON!$G$2:$G$1709,MATCH(A347,[1]WATSON!$B$2:$B$1709,0))*1000),IF(ISERROR(INDEX('[1]EF3.0emissions'!$F$2:$F$1709,MATCH(A347,'[1]EF3.0emissions'!$A$2:$A$1709,0))),-1,INDEX('[1]EF3.0emissions'!$F$2:$F$1709,MATCH(A347,'[1]EF3.0emissions'!$A$2:$A$1709))),IF(ISERROR(INDEX(#REF!,MATCH(A347,#REF!,0))),-1,INDEX(#REF!,MATCH(A347,#REF!,0))*1.5*1000),IF(ISERROR(INDEX(#REF!,MATCH(A347,#REF!,0))),-1,INDEX(#REF!,MATCH(A347,#REF!,0))*1.5))</f>
        <v>4.4562499999999998</v>
      </c>
      <c r="D347" s="135">
        <v>0.12676099498193297</v>
      </c>
      <c r="E347" s="135">
        <v>6.6453317661524652E-2</v>
      </c>
      <c r="F347" s="135">
        <v>0.19322115336483392</v>
      </c>
      <c r="G347" s="135">
        <v>0.80677884663514876</v>
      </c>
      <c r="H347" s="135">
        <v>6.9565023199741338E-2</v>
      </c>
      <c r="I347" s="135">
        <v>0.19633008728602058</v>
      </c>
      <c r="J347" s="135">
        <v>0.80366991271397725</v>
      </c>
      <c r="K347" s="136">
        <f>IF(ISERROR(INDEX([1]biowin!$J:$J,MATCH(#REF!,[1]biowin!$A:$A,0))),-1,INDEX([1]biowin!$J:$J,MATCH(#REF!,[1]biowin!$A:$A,0)))</f>
        <v>-1</v>
      </c>
    </row>
    <row r="348" spans="1:11">
      <c r="A348" s="142" t="s">
        <v>1853</v>
      </c>
      <c r="B348" s="145" t="s">
        <v>1854</v>
      </c>
      <c r="C348" s="144">
        <f>MAX(IF(ISERROR(INDEX([1]JDS4!$K$2:$K$1709,MATCH(A348,[1]JDS4!$D$2:$D$1709,0))),-1,INDEX([1]JDS4!$K$2:$K$1709,MATCH(A348,[1]JDS4!$D$2:$D$1709,0))),IF(ISERROR(INDEX([1]UFZ!$K$2:$K$1709,MATCH(A348,[1]UFZ!$H$2:$H$1709,0))),-1,INDEX([1]UFZ!$K$2:$K$1709,MATCH(A348,[1]UFZ!$H$2:$H$1709,0))),IF(ISERROR(INDEX([1]WATSON!$G$2:$G$1709,MATCH(A348,[1]WATSON!$B$2:$B$1709,0))),-1,INDEX([1]WATSON!$G$2:$G$1709,MATCH(A348,[1]WATSON!$B$2:$B$1709,0))*1000),IF(ISERROR(INDEX('[1]EF3.0emissions'!$F$2:$F$1709,MATCH(A348,'[1]EF3.0emissions'!$A$2:$A$1709,0))),-1,INDEX('[1]EF3.0emissions'!$F$2:$F$1709,MATCH(A348,'[1]EF3.0emissions'!$A$2:$A$1709))),IF(ISERROR(INDEX(#REF!,MATCH(A348,#REF!,0))),-1,INDEX(#REF!,MATCH(A348,#REF!,0))*1.5*1000),IF(ISERROR(INDEX(#REF!,MATCH(A348,#REF!,0))),-1,INDEX(#REF!,MATCH(A348,#REF!,0))*1.5))</f>
        <v>27.34902237890411</v>
      </c>
      <c r="D348" s="135">
        <v>0.26821199969280518</v>
      </c>
      <c r="E348" s="135">
        <v>0.13873350225774717</v>
      </c>
      <c r="F348" s="135">
        <v>0.40709932103143248</v>
      </c>
      <c r="G348" s="135">
        <v>0.59290067896856369</v>
      </c>
      <c r="H348" s="135">
        <v>0.14435668643615326</v>
      </c>
      <c r="I348" s="135">
        <v>0.41265982129273426</v>
      </c>
      <c r="J348" s="135">
        <v>0.58734017870726474</v>
      </c>
      <c r="K348" s="136">
        <f>IF(ISERROR(INDEX([1]biowin!$J:$J,MATCH(#REF!,[1]biowin!$A:$A,0))),-1,INDEX([1]biowin!$J:$J,MATCH(#REF!,[1]biowin!$A:$A,0)))</f>
        <v>-1</v>
      </c>
    </row>
    <row r="349" spans="1:11">
      <c r="A349" s="142" t="s">
        <v>1855</v>
      </c>
      <c r="B349" s="145" t="s">
        <v>1856</v>
      </c>
      <c r="C349" s="144">
        <f>MAX(IF(ISERROR(INDEX([1]JDS4!$K$2:$K$1709,MATCH(A349,[1]JDS4!$D$2:$D$1709,0))),-1,INDEX([1]JDS4!$K$2:$K$1709,MATCH(A349,[1]JDS4!$D$2:$D$1709,0))),IF(ISERROR(INDEX([1]UFZ!$K$2:$K$1709,MATCH(A349,[1]UFZ!$H$2:$H$1709,0))),-1,INDEX([1]UFZ!$K$2:$K$1709,MATCH(A349,[1]UFZ!$H$2:$H$1709,0))),IF(ISERROR(INDEX([1]WATSON!$G$2:$G$1709,MATCH(A349,[1]WATSON!$B$2:$B$1709,0))),-1,INDEX([1]WATSON!$G$2:$G$1709,MATCH(A349,[1]WATSON!$B$2:$B$1709,0))*1000),IF(ISERROR(INDEX('[1]EF3.0emissions'!$F$2:$F$1709,MATCH(A349,'[1]EF3.0emissions'!$A$2:$A$1709,0))),-1,INDEX('[1]EF3.0emissions'!$F$2:$F$1709,MATCH(A349,'[1]EF3.0emissions'!$A$2:$A$1709))),IF(ISERROR(INDEX(#REF!,MATCH(A349,#REF!,0))),-1,INDEX(#REF!,MATCH(A349,#REF!,0))*1.5*1000),IF(ISERROR(INDEX(#REF!,MATCH(A349,#REF!,0))),-1,INDEX(#REF!,MATCH(A349,#REF!,0))*1.5))</f>
        <v>733.15312499999993</v>
      </c>
      <c r="D349" s="135">
        <v>0.13486443696789799</v>
      </c>
      <c r="E349" s="135">
        <v>1.2107867679837035E-2</v>
      </c>
      <c r="F349" s="135">
        <v>0.85637107132319634</v>
      </c>
      <c r="G349" s="135">
        <v>0.14362892867680213</v>
      </c>
      <c r="H349" s="135">
        <v>2.8031225737936781E-2</v>
      </c>
      <c r="I349" s="135">
        <v>0.68363350106205889</v>
      </c>
      <c r="J349" s="135">
        <v>0.31636649893794222</v>
      </c>
      <c r="K349" s="136">
        <f>IF(ISERROR(INDEX([1]biowin!$J:$J,MATCH(#REF!,[1]biowin!$A:$A,0))),-1,INDEX([1]biowin!$J:$J,MATCH(#REF!,[1]biowin!$A:$A,0)))</f>
        <v>-1</v>
      </c>
    </row>
    <row r="350" spans="1:11">
      <c r="A350" s="142" t="s">
        <v>1857</v>
      </c>
      <c r="B350" s="145" t="s">
        <v>1858</v>
      </c>
      <c r="C350" s="144">
        <f>MAX(IF(ISERROR(INDEX([1]JDS4!$K$2:$K$1709,MATCH(A350,[1]JDS4!$D$2:$D$1709,0))),-1,INDEX([1]JDS4!$K$2:$K$1709,MATCH(A350,[1]JDS4!$D$2:$D$1709,0))),IF(ISERROR(INDEX([1]UFZ!$K$2:$K$1709,MATCH(A350,[1]UFZ!$H$2:$H$1709,0))),-1,INDEX([1]UFZ!$K$2:$K$1709,MATCH(A350,[1]UFZ!$H$2:$H$1709,0))),IF(ISERROR(INDEX([1]WATSON!$G$2:$G$1709,MATCH(A350,[1]WATSON!$B$2:$B$1709,0))),-1,INDEX([1]WATSON!$G$2:$G$1709,MATCH(A350,[1]WATSON!$B$2:$B$1709,0))*1000),IF(ISERROR(INDEX('[1]EF3.0emissions'!$F$2:$F$1709,MATCH(A350,'[1]EF3.0emissions'!$A$2:$A$1709,0))),-1,INDEX('[1]EF3.0emissions'!$F$2:$F$1709,MATCH(A350,'[1]EF3.0emissions'!$A$2:$A$1709))),IF(ISERROR(INDEX(#REF!,MATCH(A350,#REF!,0))),-1,INDEX(#REF!,MATCH(A350,#REF!,0))*1.5*1000),IF(ISERROR(INDEX(#REF!,MATCH(A350,#REF!,0))),-1,INDEX(#REF!,MATCH(A350,#REF!,0))*1.5))</f>
        <v>164.9347374428767</v>
      </c>
      <c r="D350" s="135">
        <v>0.2371041096035717</v>
      </c>
      <c r="E350" s="135">
        <v>0.12306786502037047</v>
      </c>
      <c r="F350" s="135">
        <v>0.36017762233006945</v>
      </c>
      <c r="G350" s="135">
        <v>0.63982237766993399</v>
      </c>
      <c r="H350" s="135">
        <v>0.12823862494828187</v>
      </c>
      <c r="I350" s="135">
        <v>0.36534608352671455</v>
      </c>
      <c r="J350" s="135">
        <v>0.63465391647328184</v>
      </c>
      <c r="K350" s="136">
        <f>IF(ISERROR(INDEX([1]biowin!$J:$J,MATCH(#REF!,[1]biowin!$A:$A,0))),-1,INDEX([1]biowin!$J:$J,MATCH(#REF!,[1]biowin!$A:$A,0)))</f>
        <v>-1</v>
      </c>
    </row>
    <row r="351" spans="1:11">
      <c r="A351" s="142" t="s">
        <v>1859</v>
      </c>
      <c r="B351" s="145" t="s">
        <v>1860</v>
      </c>
      <c r="C351" s="144">
        <f>MAX(IF(ISERROR(INDEX([1]JDS4!$K$2:$K$1709,MATCH(A351,[1]JDS4!$D$2:$D$1709,0))),-1,INDEX([1]JDS4!$K$2:$K$1709,MATCH(A351,[1]JDS4!$D$2:$D$1709,0))),IF(ISERROR(INDEX([1]UFZ!$K$2:$K$1709,MATCH(A351,[1]UFZ!$H$2:$H$1709,0))),-1,INDEX([1]UFZ!$K$2:$K$1709,MATCH(A351,[1]UFZ!$H$2:$H$1709,0))),IF(ISERROR(INDEX([1]WATSON!$G$2:$G$1709,MATCH(A351,[1]WATSON!$B$2:$B$1709,0))),-1,INDEX([1]WATSON!$G$2:$G$1709,MATCH(A351,[1]WATSON!$B$2:$B$1709,0))*1000),IF(ISERROR(INDEX('[1]EF3.0emissions'!$F$2:$F$1709,MATCH(A351,'[1]EF3.0emissions'!$A$2:$A$1709,0))),-1,INDEX('[1]EF3.0emissions'!$F$2:$F$1709,MATCH(A351,'[1]EF3.0emissions'!$A$2:$A$1709))),IF(ISERROR(INDEX(#REF!,MATCH(A351,#REF!,0))),-1,INDEX(#REF!,MATCH(A351,#REF!,0))*1.5*1000),IF(ISERROR(INDEX(#REF!,MATCH(A351,#REF!,0))),-1,INDEX(#REF!,MATCH(A351,#REF!,0))*1.5))</f>
        <v>31.278124999999999</v>
      </c>
      <c r="D351" s="135">
        <v>4.1942606024113677E-2</v>
      </c>
      <c r="E351" s="135">
        <v>2.2123942867980528E-2</v>
      </c>
      <c r="F351" s="135">
        <v>6.4068082953406227E-2</v>
      </c>
      <c r="G351" s="135">
        <v>0.93593191704659451</v>
      </c>
      <c r="H351" s="135">
        <v>2.3227486723322879E-2</v>
      </c>
      <c r="I351" s="135">
        <v>6.5171007078638751E-2</v>
      </c>
      <c r="J351" s="135">
        <v>0.93482899292136068</v>
      </c>
      <c r="K351" s="136">
        <f>IF(ISERROR(INDEX([1]biowin!$J:$J,MATCH(#REF!,[1]biowin!$A:$A,0))),-1,INDEX([1]biowin!$J:$J,MATCH(#REF!,[1]biowin!$A:$A,0)))</f>
        <v>-1</v>
      </c>
    </row>
    <row r="352" spans="1:11">
      <c r="A352" s="142" t="s">
        <v>1861</v>
      </c>
      <c r="B352" s="145" t="s">
        <v>1862</v>
      </c>
      <c r="C352" s="144">
        <f>MAX(IF(ISERROR(INDEX([1]JDS4!$K$2:$K$1709,MATCH(A352,[1]JDS4!$D$2:$D$1709,0))),-1,INDEX([1]JDS4!$K$2:$K$1709,MATCH(A352,[1]JDS4!$D$2:$D$1709,0))),IF(ISERROR(INDEX([1]UFZ!$K$2:$K$1709,MATCH(A352,[1]UFZ!$H$2:$H$1709,0))),-1,INDEX([1]UFZ!$K$2:$K$1709,MATCH(A352,[1]UFZ!$H$2:$H$1709,0))),IF(ISERROR(INDEX([1]WATSON!$G$2:$G$1709,MATCH(A352,[1]WATSON!$B$2:$B$1709,0))),-1,INDEX([1]WATSON!$G$2:$G$1709,MATCH(A352,[1]WATSON!$B$2:$B$1709,0))*1000),IF(ISERROR(INDEX('[1]EF3.0emissions'!$F$2:$F$1709,MATCH(A352,'[1]EF3.0emissions'!$A$2:$A$1709,0))),-1,INDEX('[1]EF3.0emissions'!$F$2:$F$1709,MATCH(A352,'[1]EF3.0emissions'!$A$2:$A$1709))),IF(ISERROR(INDEX(#REF!,MATCH(A352,#REF!,0))),-1,INDEX(#REF!,MATCH(A352,#REF!,0))*1.5*1000),IF(ISERROR(INDEX(#REF!,MATCH(A352,#REF!,0))),-1,INDEX(#REF!,MATCH(A352,#REF!,0))*1.5))</f>
        <v>72000</v>
      </c>
      <c r="D352" s="135">
        <v>8.8665164774196463E-5</v>
      </c>
      <c r="E352" s="135">
        <v>1.0057932929009019E-6</v>
      </c>
      <c r="F352" s="135">
        <v>0.98018722622370635</v>
      </c>
      <c r="G352" s="135">
        <v>1.9812773776293306E-2</v>
      </c>
      <c r="H352" s="135">
        <v>1.3457209769099795E-6</v>
      </c>
      <c r="I352" s="135">
        <v>0.97529575536931779</v>
      </c>
      <c r="J352" s="135">
        <v>2.4704244630682107E-2</v>
      </c>
      <c r="K352" s="136">
        <f>IF(ISERROR(INDEX([1]biowin!$J:$J,MATCH(#REF!,[1]biowin!$A:$A,0))),-1,INDEX([1]biowin!$J:$J,MATCH(#REF!,[1]biowin!$A:$A,0)))</f>
        <v>-1</v>
      </c>
    </row>
    <row r="353" spans="1:11">
      <c r="A353" s="142" t="s">
        <v>1863</v>
      </c>
      <c r="B353" s="145" t="s">
        <v>1864</v>
      </c>
      <c r="C353" s="144">
        <f>MAX(IF(ISERROR(INDEX([1]JDS4!$K$2:$K$1709,MATCH(A353,[1]JDS4!$D$2:$D$1709,0))),-1,INDEX([1]JDS4!$K$2:$K$1709,MATCH(A353,[1]JDS4!$D$2:$D$1709,0))),IF(ISERROR(INDEX([1]UFZ!$K$2:$K$1709,MATCH(A353,[1]UFZ!$H$2:$H$1709,0))),-1,INDEX([1]UFZ!$K$2:$K$1709,MATCH(A353,[1]UFZ!$H$2:$H$1709,0))),IF(ISERROR(INDEX([1]WATSON!$G$2:$G$1709,MATCH(A353,[1]WATSON!$B$2:$B$1709,0))),-1,INDEX([1]WATSON!$G$2:$G$1709,MATCH(A353,[1]WATSON!$B$2:$B$1709,0))*1000),IF(ISERROR(INDEX('[1]EF3.0emissions'!$F$2:$F$1709,MATCH(A353,'[1]EF3.0emissions'!$A$2:$A$1709,0))),-1,INDEX('[1]EF3.0emissions'!$F$2:$F$1709,MATCH(A353,'[1]EF3.0emissions'!$A$2:$A$1709))),IF(ISERROR(INDEX(#REF!,MATCH(A353,#REF!,0))),-1,INDEX(#REF!,MATCH(A353,#REF!,0))*1.5*1000),IF(ISERROR(INDEX(#REF!,MATCH(A353,#REF!,0))),-1,INDEX(#REF!,MATCH(A353,#REF!,0))*1.5))</f>
        <v>263485.44359429448</v>
      </c>
      <c r="D353" s="135">
        <v>8.8665164775775644E-5</v>
      </c>
      <c r="E353" s="135">
        <v>1.6039677292332351E-6</v>
      </c>
      <c r="F353" s="135">
        <v>0.97219522209839493</v>
      </c>
      <c r="G353" s="135">
        <v>2.7804777901604582E-2</v>
      </c>
      <c r="H353" s="135">
        <v>1.7366527255609761E-6</v>
      </c>
      <c r="I353" s="135">
        <v>0.97194391381452649</v>
      </c>
      <c r="J353" s="135">
        <v>2.8056086185473218E-2</v>
      </c>
      <c r="K353" s="136">
        <f>IF(ISERROR(INDEX([1]biowin!$J:$J,MATCH(#REF!,[1]biowin!$A:$A,0))),-1,INDEX([1]biowin!$J:$J,MATCH(#REF!,[1]biowin!$A:$A,0)))</f>
        <v>-1</v>
      </c>
    </row>
    <row r="354" spans="1:11">
      <c r="A354" s="142" t="s">
        <v>1865</v>
      </c>
      <c r="B354" s="145" t="s">
        <v>1866</v>
      </c>
      <c r="C354" s="144">
        <f>MAX(IF(ISERROR(INDEX([1]JDS4!$K$2:$K$1709,MATCH(A354,[1]JDS4!$D$2:$D$1709,0))),-1,INDEX([1]JDS4!$K$2:$K$1709,MATCH(A354,[1]JDS4!$D$2:$D$1709,0))),IF(ISERROR(INDEX([1]UFZ!$K$2:$K$1709,MATCH(A354,[1]UFZ!$H$2:$H$1709,0))),-1,INDEX([1]UFZ!$K$2:$K$1709,MATCH(A354,[1]UFZ!$H$2:$H$1709,0))),IF(ISERROR(INDEX([1]WATSON!$G$2:$G$1709,MATCH(A354,[1]WATSON!$B$2:$B$1709,0))),-1,INDEX([1]WATSON!$G$2:$G$1709,MATCH(A354,[1]WATSON!$B$2:$B$1709,0))*1000),IF(ISERROR(INDEX('[1]EF3.0emissions'!$F$2:$F$1709,MATCH(A354,'[1]EF3.0emissions'!$A$2:$A$1709,0))),-1,INDEX('[1]EF3.0emissions'!$F$2:$F$1709,MATCH(A354,'[1]EF3.0emissions'!$A$2:$A$1709))),IF(ISERROR(INDEX(#REF!,MATCH(A354,#REF!,0))),-1,INDEX(#REF!,MATCH(A354,#REF!,0))*1.5*1000),IF(ISERROR(INDEX(#REF!,MATCH(A354,#REF!,0))),-1,INDEX(#REF!,MATCH(A354,#REF!,0))*1.5))</f>
        <v>0</v>
      </c>
      <c r="D354" s="135">
        <v>0.6582206443020453</v>
      </c>
      <c r="E354" s="135">
        <v>0.30422341381491858</v>
      </c>
      <c r="F354" s="135">
        <v>0.97135422613661504</v>
      </c>
      <c r="G354" s="135">
        <v>2.8645773863386195E-2</v>
      </c>
      <c r="H354" s="135">
        <v>0.30737734458924443</v>
      </c>
      <c r="I354" s="135">
        <v>0.97248582438972209</v>
      </c>
      <c r="J354" s="135">
        <v>2.7514175610276023E-2</v>
      </c>
      <c r="K354" s="136">
        <f>IF(ISERROR(INDEX([1]biowin!$J:$J,MATCH(#REF!,[1]biowin!$A:$A,0))),-1,INDEX([1]biowin!$J:$J,MATCH(#REF!,[1]biowin!$A:$A,0)))</f>
        <v>-1</v>
      </c>
    </row>
    <row r="355" spans="1:11">
      <c r="A355" s="142" t="s">
        <v>1867</v>
      </c>
      <c r="B355" s="145" t="s">
        <v>1868</v>
      </c>
      <c r="C355" s="144">
        <f>MAX(IF(ISERROR(INDEX([1]JDS4!$K$2:$K$1709,MATCH(A355,[1]JDS4!$D$2:$D$1709,0))),-1,INDEX([1]JDS4!$K$2:$K$1709,MATCH(A355,[1]JDS4!$D$2:$D$1709,0))),IF(ISERROR(INDEX([1]UFZ!$K$2:$K$1709,MATCH(A355,[1]UFZ!$H$2:$H$1709,0))),-1,INDEX([1]UFZ!$K$2:$K$1709,MATCH(A355,[1]UFZ!$H$2:$H$1709,0))),IF(ISERROR(INDEX([1]WATSON!$G$2:$G$1709,MATCH(A355,[1]WATSON!$B$2:$B$1709,0))),-1,INDEX([1]WATSON!$G$2:$G$1709,MATCH(A355,[1]WATSON!$B$2:$B$1709,0))*1000),IF(ISERROR(INDEX('[1]EF3.0emissions'!$F$2:$F$1709,MATCH(A355,'[1]EF3.0emissions'!$A$2:$A$1709,0))),-1,INDEX('[1]EF3.0emissions'!$F$2:$F$1709,MATCH(A355,'[1]EF3.0emissions'!$A$2:$A$1709))),IF(ISERROR(INDEX(#REF!,MATCH(A355,#REF!,0))),-1,INDEX(#REF!,MATCH(A355,#REF!,0))*1.5*1000),IF(ISERROR(INDEX(#REF!,MATCH(A355,#REF!,0))),-1,INDEX(#REF!,MATCH(A355,#REF!,0))*1.5))</f>
        <v>7.6800000000000006</v>
      </c>
      <c r="D355" s="135">
        <v>0.66548443146837288</v>
      </c>
      <c r="E355" s="135">
        <v>0.30753408408034061</v>
      </c>
      <c r="F355" s="135">
        <v>0.98022804495547877</v>
      </c>
      <c r="G355" s="135">
        <v>1.9771955044523625E-2</v>
      </c>
      <c r="H355" s="135">
        <v>0.30950565512395567</v>
      </c>
      <c r="I355" s="135">
        <v>0.98109713734255133</v>
      </c>
      <c r="J355" s="135">
        <v>1.8902862657448994E-2</v>
      </c>
      <c r="K355" s="136">
        <f>IF(ISERROR(INDEX([1]biowin!$J:$J,MATCH(#REF!,[1]biowin!$A:$A,0))),-1,INDEX([1]biowin!$J:$J,MATCH(#REF!,[1]biowin!$A:$A,0)))</f>
        <v>-1</v>
      </c>
    </row>
    <row r="356" spans="1:11">
      <c r="A356" s="142" t="s">
        <v>1869</v>
      </c>
      <c r="B356" s="145" t="s">
        <v>1870</v>
      </c>
      <c r="C356" s="144">
        <f>MAX(IF(ISERROR(INDEX([1]JDS4!$K$2:$K$1709,MATCH(A356,[1]JDS4!$D$2:$D$1709,0))),-1,INDEX([1]JDS4!$K$2:$K$1709,MATCH(A356,[1]JDS4!$D$2:$D$1709,0))),IF(ISERROR(INDEX([1]UFZ!$K$2:$K$1709,MATCH(A356,[1]UFZ!$H$2:$H$1709,0))),-1,INDEX([1]UFZ!$K$2:$K$1709,MATCH(A356,[1]UFZ!$H$2:$H$1709,0))),IF(ISERROR(INDEX([1]WATSON!$G$2:$G$1709,MATCH(A356,[1]WATSON!$B$2:$B$1709,0))),-1,INDEX([1]WATSON!$G$2:$G$1709,MATCH(A356,[1]WATSON!$B$2:$B$1709,0))*1000),IF(ISERROR(INDEX('[1]EF3.0emissions'!$F$2:$F$1709,MATCH(A356,'[1]EF3.0emissions'!$A$2:$A$1709,0))),-1,INDEX('[1]EF3.0emissions'!$F$2:$F$1709,MATCH(A356,'[1]EF3.0emissions'!$A$2:$A$1709))),IF(ISERROR(INDEX(#REF!,MATCH(A356,#REF!,0))),-1,INDEX(#REF!,MATCH(A356,#REF!,0))*1.5*1000),IF(ISERROR(INDEX(#REF!,MATCH(A356,#REF!,0))),-1,INDEX(#REF!,MATCH(A356,#REF!,0))*1.5))</f>
        <v>0</v>
      </c>
      <c r="D356" s="135">
        <v>0.63834832285463738</v>
      </c>
      <c r="E356" s="135">
        <v>0.29333681651877097</v>
      </c>
      <c r="F356" s="135">
        <v>0.94745064302114601</v>
      </c>
      <c r="G356" s="135">
        <v>5.2549356978855523E-2</v>
      </c>
      <c r="H356" s="135">
        <v>0.29938956160822433</v>
      </c>
      <c r="I356" s="135">
        <v>0.94897007979987724</v>
      </c>
      <c r="J356" s="135">
        <v>5.1029920200123535E-2</v>
      </c>
      <c r="K356" s="136">
        <f>IF(ISERROR(INDEX([1]biowin!$J:$J,MATCH(#REF!,[1]biowin!$A:$A,0))),-1,INDEX([1]biowin!$J:$J,MATCH(#REF!,[1]biowin!$A:$A,0)))</f>
        <v>-1</v>
      </c>
    </row>
    <row r="357" spans="1:11">
      <c r="A357" s="142" t="s">
        <v>1871</v>
      </c>
      <c r="B357" s="145" t="s">
        <v>1872</v>
      </c>
      <c r="C357" s="144">
        <f>MAX(IF(ISERROR(INDEX([1]JDS4!$K$2:$K$1709,MATCH(A357,[1]JDS4!$D$2:$D$1709,0))),-1,INDEX([1]JDS4!$K$2:$K$1709,MATCH(A357,[1]JDS4!$D$2:$D$1709,0))),IF(ISERROR(INDEX([1]UFZ!$K$2:$K$1709,MATCH(A357,[1]UFZ!$H$2:$H$1709,0))),-1,INDEX([1]UFZ!$K$2:$K$1709,MATCH(A357,[1]UFZ!$H$2:$H$1709,0))),IF(ISERROR(INDEX([1]WATSON!$G$2:$G$1709,MATCH(A357,[1]WATSON!$B$2:$B$1709,0))),-1,INDEX([1]WATSON!$G$2:$G$1709,MATCH(A357,[1]WATSON!$B$2:$B$1709,0))*1000),IF(ISERROR(INDEX('[1]EF3.0emissions'!$F$2:$F$1709,MATCH(A357,'[1]EF3.0emissions'!$A$2:$A$1709,0))),-1,INDEX('[1]EF3.0emissions'!$F$2:$F$1709,MATCH(A357,'[1]EF3.0emissions'!$A$2:$A$1709))),IF(ISERROR(INDEX(#REF!,MATCH(A357,#REF!,0))),-1,INDEX(#REF!,MATCH(A357,#REF!,0))*1.5*1000),IF(ISERROR(INDEX(#REF!,MATCH(A357,#REF!,0))),-1,INDEX(#REF!,MATCH(A357,#REF!,0))*1.5))</f>
        <v>0.153</v>
      </c>
      <c r="D357" s="135">
        <v>0.65473406282164548</v>
      </c>
      <c r="E357" s="135">
        <v>0.30017379821880902</v>
      </c>
      <c r="F357" s="135">
        <v>0.96743600837100185</v>
      </c>
      <c r="G357" s="135">
        <v>3.2563991628997015E-2</v>
      </c>
      <c r="H357" s="135">
        <v>0.3041723122790746</v>
      </c>
      <c r="I357" s="135">
        <v>0.96863703731164441</v>
      </c>
      <c r="J357" s="135">
        <v>3.1362962688356151E-2</v>
      </c>
      <c r="K357" s="136">
        <f>IF(ISERROR(INDEX([1]biowin!$J:$J,MATCH(#REF!,[1]biowin!$A:$A,0))),-1,INDEX([1]biowin!$J:$J,MATCH(#REF!,[1]biowin!$A:$A,0)))</f>
        <v>-1</v>
      </c>
    </row>
    <row r="358" spans="1:11">
      <c r="A358" s="142" t="s">
        <v>1873</v>
      </c>
      <c r="B358" s="145" t="s">
        <v>1874</v>
      </c>
      <c r="C358" s="144">
        <f>MAX(IF(ISERROR(INDEX([1]JDS4!$K$2:$K$1709,MATCH(A358,[1]JDS4!$D$2:$D$1709,0))),-1,INDEX([1]JDS4!$K$2:$K$1709,MATCH(A358,[1]JDS4!$D$2:$D$1709,0))),IF(ISERROR(INDEX([1]UFZ!$K$2:$K$1709,MATCH(A358,[1]UFZ!$H$2:$H$1709,0))),-1,INDEX([1]UFZ!$K$2:$K$1709,MATCH(A358,[1]UFZ!$H$2:$H$1709,0))),IF(ISERROR(INDEX([1]WATSON!$G$2:$G$1709,MATCH(A358,[1]WATSON!$B$2:$B$1709,0))),-1,INDEX([1]WATSON!$G$2:$G$1709,MATCH(A358,[1]WATSON!$B$2:$B$1709,0))*1000),IF(ISERROR(INDEX('[1]EF3.0emissions'!$F$2:$F$1709,MATCH(A358,'[1]EF3.0emissions'!$A$2:$A$1709,0))),-1,INDEX('[1]EF3.0emissions'!$F$2:$F$1709,MATCH(A358,'[1]EF3.0emissions'!$A$2:$A$1709))),IF(ISERROR(INDEX(#REF!,MATCH(A358,#REF!,0))),-1,INDEX(#REF!,MATCH(A358,#REF!,0))*1.5*1000),IF(ISERROR(INDEX(#REF!,MATCH(A358,#REF!,0))),-1,INDEX(#REF!,MATCH(A358,#REF!,0))*1.5))</f>
        <v>-1</v>
      </c>
      <c r="D358" s="135">
        <v>0.65542894941233154</v>
      </c>
      <c r="E358" s="135">
        <v>0.30984262901108245</v>
      </c>
      <c r="F358" s="135">
        <v>0.96661403169602123</v>
      </c>
      <c r="G358" s="135">
        <v>3.3385968303978442E-2</v>
      </c>
      <c r="H358" s="135">
        <v>0.31178823333940736</v>
      </c>
      <c r="I358" s="135">
        <v>0.96802662544853679</v>
      </c>
      <c r="J358" s="135">
        <v>3.1973374551463825E-2</v>
      </c>
      <c r="K358" s="136">
        <f>IF(ISERROR(INDEX([1]biowin!$J:$J,MATCH(#REF!,[1]biowin!$A:$A,0))),-1,INDEX([1]biowin!$J:$J,MATCH(#REF!,[1]biowin!$A:$A,0)))</f>
        <v>-1</v>
      </c>
    </row>
    <row r="359" spans="1:11">
      <c r="A359" s="142" t="s">
        <v>1875</v>
      </c>
      <c r="B359" s="145" t="s">
        <v>1876</v>
      </c>
      <c r="C359" s="144">
        <f>MAX(IF(ISERROR(INDEX([1]JDS4!$K$2:$K$1709,MATCH(A359,[1]JDS4!$D$2:$D$1709,0))),-1,INDEX([1]JDS4!$K$2:$K$1709,MATCH(A359,[1]JDS4!$D$2:$D$1709,0))),IF(ISERROR(INDEX([1]UFZ!$K$2:$K$1709,MATCH(A359,[1]UFZ!$H$2:$H$1709,0))),-1,INDEX([1]UFZ!$K$2:$K$1709,MATCH(A359,[1]UFZ!$H$2:$H$1709,0))),IF(ISERROR(INDEX([1]WATSON!$G$2:$G$1709,MATCH(A359,[1]WATSON!$B$2:$B$1709,0))),-1,INDEX([1]WATSON!$G$2:$G$1709,MATCH(A359,[1]WATSON!$B$2:$B$1709,0))*1000),IF(ISERROR(INDEX('[1]EF3.0emissions'!$F$2:$F$1709,MATCH(A359,'[1]EF3.0emissions'!$A$2:$A$1709,0))),-1,INDEX('[1]EF3.0emissions'!$F$2:$F$1709,MATCH(A359,'[1]EF3.0emissions'!$A$2:$A$1709))),IF(ISERROR(INDEX(#REF!,MATCH(A359,#REF!,0))),-1,INDEX(#REF!,MATCH(A359,#REF!,0))*1.5*1000),IF(ISERROR(INDEX(#REF!,MATCH(A359,#REF!,0))),-1,INDEX(#REF!,MATCH(A359,#REF!,0))*1.5))</f>
        <v>0</v>
      </c>
      <c r="D359" s="135">
        <v>0.65907891436980437</v>
      </c>
      <c r="E359" s="135">
        <v>0.30192374915911785</v>
      </c>
      <c r="F359" s="135">
        <v>0.97271027966424839</v>
      </c>
      <c r="G359" s="135">
        <v>2.7289720335751291E-2</v>
      </c>
      <c r="H359" s="135">
        <v>0.30522281208241558</v>
      </c>
      <c r="I359" s="135">
        <v>0.97379061089475605</v>
      </c>
      <c r="J359" s="135">
        <v>2.6209389105243817E-2</v>
      </c>
      <c r="K359" s="136">
        <f>IF(ISERROR(INDEX([1]biowin!$J:$J,MATCH(#REF!,[1]biowin!$A:$A,0))),-1,INDEX([1]biowin!$J:$J,MATCH(#REF!,[1]biowin!$A:$A,0)))</f>
        <v>-1</v>
      </c>
    </row>
    <row r="360" spans="1:11">
      <c r="A360" s="142" t="s">
        <v>1877</v>
      </c>
      <c r="B360" s="145" t="s">
        <v>1878</v>
      </c>
      <c r="C360" s="144">
        <f>MAX(IF(ISERROR(INDEX([1]JDS4!$K$2:$K$1709,MATCH(A360,[1]JDS4!$D$2:$D$1709,0))),-1,INDEX([1]JDS4!$K$2:$K$1709,MATCH(A360,[1]JDS4!$D$2:$D$1709,0))),IF(ISERROR(INDEX([1]UFZ!$K$2:$K$1709,MATCH(A360,[1]UFZ!$H$2:$H$1709,0))),-1,INDEX([1]UFZ!$K$2:$K$1709,MATCH(A360,[1]UFZ!$H$2:$H$1709,0))),IF(ISERROR(INDEX([1]WATSON!$G$2:$G$1709,MATCH(A360,[1]WATSON!$B$2:$B$1709,0))),-1,INDEX([1]WATSON!$G$2:$G$1709,MATCH(A360,[1]WATSON!$B$2:$B$1709,0))*1000),IF(ISERROR(INDEX('[1]EF3.0emissions'!$F$2:$F$1709,MATCH(A360,'[1]EF3.0emissions'!$A$2:$A$1709,0))),-1,INDEX('[1]EF3.0emissions'!$F$2:$F$1709,MATCH(A360,'[1]EF3.0emissions'!$A$2:$A$1709))),IF(ISERROR(INDEX(#REF!,MATCH(A360,#REF!,0))),-1,INDEX(#REF!,MATCH(A360,#REF!,0))*1.5*1000),IF(ISERROR(INDEX(#REF!,MATCH(A360,#REF!,0))),-1,INDEX(#REF!,MATCH(A360,#REF!,0))*1.5))</f>
        <v>0</v>
      </c>
      <c r="H360" s="135"/>
      <c r="I360" s="135"/>
      <c r="J360" s="135"/>
      <c r="K360" s="136">
        <f>IF(ISERROR(INDEX([1]biowin!$J:$J,MATCH(#REF!,[1]biowin!$A:$A,0))),-1,INDEX([1]biowin!$J:$J,MATCH(#REF!,[1]biowin!$A:$A,0)))</f>
        <v>-1</v>
      </c>
    </row>
    <row r="361" spans="1:11">
      <c r="A361" s="142" t="s">
        <v>1879</v>
      </c>
      <c r="B361" s="145" t="s">
        <v>1880</v>
      </c>
      <c r="C361" s="144">
        <f>MAX(IF(ISERROR(INDEX([1]JDS4!$K$2:$K$1709,MATCH(A361,[1]JDS4!$D$2:$D$1709,0))),-1,INDEX([1]JDS4!$K$2:$K$1709,MATCH(A361,[1]JDS4!$D$2:$D$1709,0))),IF(ISERROR(INDEX([1]UFZ!$K$2:$K$1709,MATCH(A361,[1]UFZ!$H$2:$H$1709,0))),-1,INDEX([1]UFZ!$K$2:$K$1709,MATCH(A361,[1]UFZ!$H$2:$H$1709,0))),IF(ISERROR(INDEX([1]WATSON!$G$2:$G$1709,MATCH(A361,[1]WATSON!$B$2:$B$1709,0))),-1,INDEX([1]WATSON!$G$2:$G$1709,MATCH(A361,[1]WATSON!$B$2:$B$1709,0))*1000),IF(ISERROR(INDEX('[1]EF3.0emissions'!$F$2:$F$1709,MATCH(A361,'[1]EF3.0emissions'!$A$2:$A$1709,0))),-1,INDEX('[1]EF3.0emissions'!$F$2:$F$1709,MATCH(A361,'[1]EF3.0emissions'!$A$2:$A$1709))),IF(ISERROR(INDEX(#REF!,MATCH(A361,#REF!,0))),-1,INDEX(#REF!,MATCH(A361,#REF!,0))*1.5*1000),IF(ISERROR(INDEX(#REF!,MATCH(A361,#REF!,0))),-1,INDEX(#REF!,MATCH(A361,#REF!,0))*1.5))</f>
        <v>-1</v>
      </c>
      <c r="D361" s="135">
        <v>1.9745727004185441E-2</v>
      </c>
      <c r="E361" s="135">
        <v>1.0430546371544724E-2</v>
      </c>
      <c r="F361" s="135">
        <v>3.0176462922030675E-2</v>
      </c>
      <c r="G361" s="135">
        <v>0.96982353707796676</v>
      </c>
      <c r="H361" s="135">
        <v>1.0958384613081582E-2</v>
      </c>
      <c r="I361" s="135">
        <v>3.0704224644112134E-2</v>
      </c>
      <c r="J361" s="135">
        <v>0.96929577535588696</v>
      </c>
      <c r="K361" s="136">
        <f>IF(ISERROR(INDEX([1]biowin!$J:$J,MATCH(#REF!,[1]biowin!$A:$A,0))),-1,INDEX([1]biowin!$J:$J,MATCH(#REF!,[1]biowin!$A:$A,0)))</f>
        <v>-1</v>
      </c>
    </row>
    <row r="362" spans="1:11">
      <c r="A362" s="142" t="s">
        <v>1881</v>
      </c>
      <c r="B362" s="145" t="s">
        <v>1882</v>
      </c>
      <c r="C362" s="144">
        <f>MAX(IF(ISERROR(INDEX([1]JDS4!$K$2:$K$1709,MATCH(A362,[1]JDS4!$D$2:$D$1709,0))),-1,INDEX([1]JDS4!$K$2:$K$1709,MATCH(A362,[1]JDS4!$D$2:$D$1709,0))),IF(ISERROR(INDEX([1]UFZ!$K$2:$K$1709,MATCH(A362,[1]UFZ!$H$2:$H$1709,0))),-1,INDEX([1]UFZ!$K$2:$K$1709,MATCH(A362,[1]UFZ!$H$2:$H$1709,0))),IF(ISERROR(INDEX([1]WATSON!$G$2:$G$1709,MATCH(A362,[1]WATSON!$B$2:$B$1709,0))),-1,INDEX([1]WATSON!$G$2:$G$1709,MATCH(A362,[1]WATSON!$B$2:$B$1709,0))*1000),IF(ISERROR(INDEX('[1]EF3.0emissions'!$F$2:$F$1709,MATCH(A362,'[1]EF3.0emissions'!$A$2:$A$1709,0))),-1,INDEX('[1]EF3.0emissions'!$F$2:$F$1709,MATCH(A362,'[1]EF3.0emissions'!$A$2:$A$1709))),IF(ISERROR(INDEX(#REF!,MATCH(A362,#REF!,0))),-1,INDEX(#REF!,MATCH(A362,#REF!,0))*1.5*1000),IF(ISERROR(INDEX(#REF!,MATCH(A362,#REF!,0))),-1,INDEX(#REF!,MATCH(A362,#REF!,0))*1.5))</f>
        <v>0.51875000000000004</v>
      </c>
      <c r="D362" s="135">
        <v>0.35552194150224647</v>
      </c>
      <c r="E362" s="135">
        <v>0.18191599867977265</v>
      </c>
      <c r="F362" s="135">
        <v>0.53745349275438614</v>
      </c>
      <c r="G362" s="135">
        <v>0.46254650724561008</v>
      </c>
      <c r="H362" s="135">
        <v>0.1883580488766447</v>
      </c>
      <c r="I362" s="135">
        <v>0.54388917357667643</v>
      </c>
      <c r="J362" s="135">
        <v>0.45611082642332507</v>
      </c>
      <c r="K362" s="136">
        <f>IF(ISERROR(INDEX([1]biowin!$J:$J,MATCH(#REF!,[1]biowin!$A:$A,0))),-1,INDEX([1]biowin!$J:$J,MATCH(#REF!,[1]biowin!$A:$A,0)))</f>
        <v>-1</v>
      </c>
    </row>
    <row r="363" spans="1:11">
      <c r="A363" s="142" t="s">
        <v>1883</v>
      </c>
      <c r="B363" s="145" t="s">
        <v>1884</v>
      </c>
      <c r="C363" s="144">
        <f>MAX(IF(ISERROR(INDEX([1]JDS4!$K$2:$K$1709,MATCH(A363,[1]JDS4!$D$2:$D$1709,0))),-1,INDEX([1]JDS4!$K$2:$K$1709,MATCH(A363,[1]JDS4!$D$2:$D$1709,0))),IF(ISERROR(INDEX([1]UFZ!$K$2:$K$1709,MATCH(A363,[1]UFZ!$H$2:$H$1709,0))),-1,INDEX([1]UFZ!$K$2:$K$1709,MATCH(A363,[1]UFZ!$H$2:$H$1709,0))),IF(ISERROR(INDEX([1]WATSON!$G$2:$G$1709,MATCH(A363,[1]WATSON!$B$2:$B$1709,0))),-1,INDEX([1]WATSON!$G$2:$G$1709,MATCH(A363,[1]WATSON!$B$2:$B$1709,0))*1000),IF(ISERROR(INDEX('[1]EF3.0emissions'!$F$2:$F$1709,MATCH(A363,'[1]EF3.0emissions'!$A$2:$A$1709,0))),-1,INDEX('[1]EF3.0emissions'!$F$2:$F$1709,MATCH(A363,'[1]EF3.0emissions'!$A$2:$A$1709))),IF(ISERROR(INDEX(#REF!,MATCH(A363,#REF!,0))),-1,INDEX(#REF!,MATCH(A363,#REF!,0))*1.5*1000),IF(ISERROR(INDEX(#REF!,MATCH(A363,#REF!,0))),-1,INDEX(#REF!,MATCH(A363,#REF!,0))*1.5))</f>
        <v>26.349942419246577</v>
      </c>
      <c r="D363" s="135">
        <v>1.6547812174111168E-3</v>
      </c>
      <c r="E363" s="135">
        <v>8.7510520601801508E-4</v>
      </c>
      <c r="F363" s="135">
        <v>2.5473321802504758E-3</v>
      </c>
      <c r="G363" s="135">
        <v>0.99745266781975006</v>
      </c>
      <c r="H363" s="135">
        <v>9.198959813912622E-4</v>
      </c>
      <c r="I363" s="135">
        <v>2.5850841638945829E-3</v>
      </c>
      <c r="J363" s="135">
        <v>0.99741491583610586</v>
      </c>
      <c r="K363" s="136">
        <f>IF(ISERROR(INDEX([1]biowin!$J:$J,MATCH(#REF!,[1]biowin!$A:$A,0))),-1,INDEX([1]biowin!$J:$J,MATCH(#REF!,[1]biowin!$A:$A,0)))</f>
        <v>-1</v>
      </c>
    </row>
    <row r="364" spans="1:11">
      <c r="A364" s="142" t="s">
        <v>1885</v>
      </c>
      <c r="B364" s="145" t="s">
        <v>1886</v>
      </c>
      <c r="C364" s="144">
        <f>MAX(IF(ISERROR(INDEX([1]JDS4!$K$2:$K$1709,MATCH(A364,[1]JDS4!$D$2:$D$1709,0))),-1,INDEX([1]JDS4!$K$2:$K$1709,MATCH(A364,[1]JDS4!$D$2:$D$1709,0))),IF(ISERROR(INDEX([1]UFZ!$K$2:$K$1709,MATCH(A364,[1]UFZ!$H$2:$H$1709,0))),-1,INDEX([1]UFZ!$K$2:$K$1709,MATCH(A364,[1]UFZ!$H$2:$H$1709,0))),IF(ISERROR(INDEX([1]WATSON!$G$2:$G$1709,MATCH(A364,[1]WATSON!$B$2:$B$1709,0))),-1,INDEX([1]WATSON!$G$2:$G$1709,MATCH(A364,[1]WATSON!$B$2:$B$1709,0))*1000),IF(ISERROR(INDEX('[1]EF3.0emissions'!$F$2:$F$1709,MATCH(A364,'[1]EF3.0emissions'!$A$2:$A$1709,0))),-1,INDEX('[1]EF3.0emissions'!$F$2:$F$1709,MATCH(A364,'[1]EF3.0emissions'!$A$2:$A$1709))),IF(ISERROR(INDEX(#REF!,MATCH(A364,#REF!,0))),-1,INDEX(#REF!,MATCH(A364,#REF!,0))*1.5*1000),IF(ISERROR(INDEX(#REF!,MATCH(A364,#REF!,0))),-1,INDEX(#REF!,MATCH(A364,#REF!,0))*1.5))</f>
        <v>333.35347297965757</v>
      </c>
      <c r="D364" s="135">
        <v>3.5994386866366082E-3</v>
      </c>
      <c r="E364" s="135">
        <v>1.903300498145646E-3</v>
      </c>
      <c r="F364" s="135">
        <v>5.5034167657073817E-3</v>
      </c>
      <c r="G364" s="135">
        <v>0.99449658323429291</v>
      </c>
      <c r="H364" s="135">
        <v>2.0005889603010056E-3</v>
      </c>
      <c r="I364" s="135">
        <v>5.6004318248716687E-3</v>
      </c>
      <c r="J364" s="135">
        <v>0.99439956817512898</v>
      </c>
      <c r="K364" s="136">
        <f>IF(ISERROR(INDEX([1]biowin!$J:$J,MATCH(#REF!,[1]biowin!$A:$A,0))),-1,INDEX([1]biowin!$J:$J,MATCH(#REF!,[1]biowin!$A:$A,0)))</f>
        <v>-1</v>
      </c>
    </row>
    <row r="365" spans="1:11">
      <c r="A365" s="142" t="s">
        <v>1887</v>
      </c>
      <c r="B365" s="143" t="s">
        <v>1888</v>
      </c>
      <c r="C365" s="144">
        <f>MAX(IF(ISERROR(INDEX([1]JDS4!$K$2:$K$1709,MATCH(A365,[1]JDS4!$D$2:$D$1709,0))),-1,INDEX([1]JDS4!$K$2:$K$1709,MATCH(A365,[1]JDS4!$D$2:$D$1709,0))),IF(ISERROR(INDEX([1]UFZ!$K$2:$K$1709,MATCH(A365,[1]UFZ!$H$2:$H$1709,0))),-1,INDEX([1]UFZ!$K$2:$K$1709,MATCH(A365,[1]UFZ!$H$2:$H$1709,0))),IF(ISERROR(INDEX([1]WATSON!$G$2:$G$1709,MATCH(A365,[1]WATSON!$B$2:$B$1709,0))),-1,INDEX([1]WATSON!$G$2:$G$1709,MATCH(A365,[1]WATSON!$B$2:$B$1709,0))*1000),IF(ISERROR(INDEX('[1]EF3.0emissions'!$F$2:$F$1709,MATCH(A365,'[1]EF3.0emissions'!$A$2:$A$1709,0))),-1,INDEX('[1]EF3.0emissions'!$F$2:$F$1709,MATCH(A365,'[1]EF3.0emissions'!$A$2:$A$1709))),IF(ISERROR(INDEX(#REF!,MATCH(A365,#REF!,0))),-1,INDEX(#REF!,MATCH(A365,#REF!,0))*1.5*1000),IF(ISERROR(INDEX(#REF!,MATCH(A365,#REF!,0))),-1,INDEX(#REF!,MATCH(A365,#REF!,0))*1.5))</f>
        <v>-1</v>
      </c>
      <c r="H365" s="135"/>
      <c r="I365" s="135"/>
      <c r="J365" s="135"/>
      <c r="K365" s="136">
        <f>IF(ISERROR(INDEX([1]biowin!$J:$J,MATCH(#REF!,[1]biowin!$A:$A,0))),-1,INDEX([1]biowin!$J:$J,MATCH(#REF!,[1]biowin!$A:$A,0)))</f>
        <v>-1</v>
      </c>
    </row>
    <row r="366" spans="1:11">
      <c r="A366" s="142" t="s">
        <v>1889</v>
      </c>
      <c r="B366" s="145" t="s">
        <v>1890</v>
      </c>
      <c r="C366" s="144">
        <f>MAX(IF(ISERROR(INDEX([1]JDS4!$K$2:$K$1709,MATCH(A366,[1]JDS4!$D$2:$D$1709,0))),-1,INDEX([1]JDS4!$K$2:$K$1709,MATCH(A366,[1]JDS4!$D$2:$D$1709,0))),IF(ISERROR(INDEX([1]UFZ!$K$2:$K$1709,MATCH(A366,[1]UFZ!$H$2:$H$1709,0))),-1,INDEX([1]UFZ!$K$2:$K$1709,MATCH(A366,[1]UFZ!$H$2:$H$1709,0))),IF(ISERROR(INDEX([1]WATSON!$G$2:$G$1709,MATCH(A366,[1]WATSON!$B$2:$B$1709,0))),-1,INDEX([1]WATSON!$G$2:$G$1709,MATCH(A366,[1]WATSON!$B$2:$B$1709,0))*1000),IF(ISERROR(INDEX('[1]EF3.0emissions'!$F$2:$F$1709,MATCH(A366,'[1]EF3.0emissions'!$A$2:$A$1709,0))),-1,INDEX('[1]EF3.0emissions'!$F$2:$F$1709,MATCH(A366,'[1]EF3.0emissions'!$A$2:$A$1709))),IF(ISERROR(INDEX(#REF!,MATCH(A366,#REF!,0))),-1,INDEX(#REF!,MATCH(A366,#REF!,0))*1.5*1000),IF(ISERROR(INDEX(#REF!,MATCH(A366,#REF!,0))),-1,INDEX(#REF!,MATCH(A366,#REF!,0))*1.5))</f>
        <v>108740.10648385414</v>
      </c>
      <c r="D366" s="135">
        <v>1.2713612134997603E-2</v>
      </c>
      <c r="E366" s="135">
        <v>5.6070048952137452E-4</v>
      </c>
      <c r="F366" s="135">
        <v>0.93257622742178403</v>
      </c>
      <c r="G366" s="135">
        <v>6.7423772578216176E-2</v>
      </c>
      <c r="H366" s="135">
        <v>6.077140631505786E-4</v>
      </c>
      <c r="I366" s="135">
        <v>0.93113968962349158</v>
      </c>
      <c r="J366" s="135">
        <v>6.8860310376507902E-2</v>
      </c>
      <c r="K366" s="136">
        <f>IF(ISERROR(INDEX([1]biowin!$J:$J,MATCH(#REF!,[1]biowin!$A:$A,0))),-1,INDEX([1]biowin!$J:$J,MATCH(#REF!,[1]biowin!$A:$A,0)))</f>
        <v>-1</v>
      </c>
    </row>
    <row r="367" spans="1:11">
      <c r="A367" s="142" t="s">
        <v>1891</v>
      </c>
      <c r="B367" s="145" t="s">
        <v>1892</v>
      </c>
      <c r="C367" s="144">
        <f>MAX(IF(ISERROR(INDEX([1]JDS4!$K$2:$K$1709,MATCH(A367,[1]JDS4!$D$2:$D$1709,0))),-1,INDEX([1]JDS4!$K$2:$K$1709,MATCH(A367,[1]JDS4!$D$2:$D$1709,0))),IF(ISERROR(INDEX([1]UFZ!$K$2:$K$1709,MATCH(A367,[1]UFZ!$H$2:$H$1709,0))),-1,INDEX([1]UFZ!$K$2:$K$1709,MATCH(A367,[1]UFZ!$H$2:$H$1709,0))),IF(ISERROR(INDEX([1]WATSON!$G$2:$G$1709,MATCH(A367,[1]WATSON!$B$2:$B$1709,0))),-1,INDEX([1]WATSON!$G$2:$G$1709,MATCH(A367,[1]WATSON!$B$2:$B$1709,0))*1000),IF(ISERROR(INDEX('[1]EF3.0emissions'!$F$2:$F$1709,MATCH(A367,'[1]EF3.0emissions'!$A$2:$A$1709,0))),-1,INDEX('[1]EF3.0emissions'!$F$2:$F$1709,MATCH(A367,'[1]EF3.0emissions'!$A$2:$A$1709))),IF(ISERROR(INDEX(#REF!,MATCH(A367,#REF!,0))),-1,INDEX(#REF!,MATCH(A367,#REF!,0))*1.5*1000),IF(ISERROR(INDEX(#REF!,MATCH(A367,#REF!,0))),-1,INDEX(#REF!,MATCH(A367,#REF!,0))*1.5))</f>
        <v>-1</v>
      </c>
      <c r="H367" s="135"/>
      <c r="I367" s="135"/>
      <c r="J367" s="135"/>
      <c r="K367" s="136">
        <f>IF(ISERROR(INDEX([1]biowin!$J:$J,MATCH(#REF!,[1]biowin!$A:$A,0))),-1,INDEX([1]biowin!$J:$J,MATCH(#REF!,[1]biowin!$A:$A,0)))</f>
        <v>-1</v>
      </c>
    </row>
    <row r="368" spans="1:11">
      <c r="A368" s="142" t="s">
        <v>1893</v>
      </c>
      <c r="B368" s="145" t="s">
        <v>1894</v>
      </c>
      <c r="C368" s="144">
        <f>MAX(IF(ISERROR(INDEX([1]JDS4!$K$2:$K$1709,MATCH(A368,[1]JDS4!$D$2:$D$1709,0))),-1,INDEX([1]JDS4!$K$2:$K$1709,MATCH(A368,[1]JDS4!$D$2:$D$1709,0))),IF(ISERROR(INDEX([1]UFZ!$K$2:$K$1709,MATCH(A368,[1]UFZ!$H$2:$H$1709,0))),-1,INDEX([1]UFZ!$K$2:$K$1709,MATCH(A368,[1]UFZ!$H$2:$H$1709,0))),IF(ISERROR(INDEX([1]WATSON!$G$2:$G$1709,MATCH(A368,[1]WATSON!$B$2:$B$1709,0))),-1,INDEX([1]WATSON!$G$2:$G$1709,MATCH(A368,[1]WATSON!$B$2:$B$1709,0))*1000),IF(ISERROR(INDEX('[1]EF3.0emissions'!$F$2:$F$1709,MATCH(A368,'[1]EF3.0emissions'!$A$2:$A$1709,0))),-1,INDEX('[1]EF3.0emissions'!$F$2:$F$1709,MATCH(A368,'[1]EF3.0emissions'!$A$2:$A$1709))),IF(ISERROR(INDEX(#REF!,MATCH(A368,#REF!,0))),-1,INDEX(#REF!,MATCH(A368,#REF!,0))*1.5*1000),IF(ISERROR(INDEX(#REF!,MATCH(A368,#REF!,0))),-1,INDEX(#REF!,MATCH(A368,#REF!,0))*1.5))</f>
        <v>-1</v>
      </c>
      <c r="H368" s="135"/>
      <c r="I368" s="135"/>
      <c r="J368" s="135"/>
      <c r="K368" s="136">
        <f>IF(ISERROR(INDEX([1]biowin!$J:$J,MATCH(#REF!,[1]biowin!$A:$A,0))),-1,INDEX([1]biowin!$J:$J,MATCH(#REF!,[1]biowin!$A:$A,0)))</f>
        <v>-1</v>
      </c>
    </row>
    <row r="369" spans="1:11">
      <c r="A369" s="142" t="s">
        <v>1895</v>
      </c>
      <c r="B369" s="145" t="s">
        <v>1896</v>
      </c>
      <c r="C369" s="144">
        <f>MAX(IF(ISERROR(INDEX([1]JDS4!$K$2:$K$1709,MATCH(A369,[1]JDS4!$D$2:$D$1709,0))),-1,INDEX([1]JDS4!$K$2:$K$1709,MATCH(A369,[1]JDS4!$D$2:$D$1709,0))),IF(ISERROR(INDEX([1]UFZ!$K$2:$K$1709,MATCH(A369,[1]UFZ!$H$2:$H$1709,0))),-1,INDEX([1]UFZ!$K$2:$K$1709,MATCH(A369,[1]UFZ!$H$2:$H$1709,0))),IF(ISERROR(INDEX([1]WATSON!$G$2:$G$1709,MATCH(A369,[1]WATSON!$B$2:$B$1709,0))),-1,INDEX([1]WATSON!$G$2:$G$1709,MATCH(A369,[1]WATSON!$B$2:$B$1709,0))*1000),IF(ISERROR(INDEX('[1]EF3.0emissions'!$F$2:$F$1709,MATCH(A369,'[1]EF3.0emissions'!$A$2:$A$1709,0))),-1,INDEX('[1]EF3.0emissions'!$F$2:$F$1709,MATCH(A369,'[1]EF3.0emissions'!$A$2:$A$1709))),IF(ISERROR(INDEX(#REF!,MATCH(A369,#REF!,0))),-1,INDEX(#REF!,MATCH(A369,#REF!,0))*1.5*1000),IF(ISERROR(INDEX(#REF!,MATCH(A369,#REF!,0))),-1,INDEX(#REF!,MATCH(A369,#REF!,0))*1.5))</f>
        <v>-1</v>
      </c>
      <c r="D369" s="135">
        <v>5.3357647505831045E-2</v>
      </c>
      <c r="E369" s="135">
        <v>2.3549506177285982E-2</v>
      </c>
      <c r="F369" s="135">
        <v>0.28222409991710012</v>
      </c>
      <c r="G369" s="135">
        <v>0.71777590008289971</v>
      </c>
      <c r="H369" s="135">
        <v>2.6578002046291557E-2</v>
      </c>
      <c r="I369" s="135">
        <v>0.22934988909880843</v>
      </c>
      <c r="J369" s="135">
        <v>0.77065011090119551</v>
      </c>
      <c r="K369" s="136">
        <f>IF(ISERROR(INDEX([1]biowin!$J:$J,MATCH(#REF!,[1]biowin!$A:$A,0))),-1,INDEX([1]biowin!$J:$J,MATCH(#REF!,[1]biowin!$A:$A,0)))</f>
        <v>-1</v>
      </c>
    </row>
    <row r="370" spans="1:11">
      <c r="A370" s="142" t="s">
        <v>1897</v>
      </c>
      <c r="B370" s="145" t="s">
        <v>1898</v>
      </c>
      <c r="C370" s="144">
        <f>MAX(IF(ISERROR(INDEX([1]JDS4!$K$2:$K$1709,MATCH(A370,[1]JDS4!$D$2:$D$1709,0))),-1,INDEX([1]JDS4!$K$2:$K$1709,MATCH(A370,[1]JDS4!$D$2:$D$1709,0))),IF(ISERROR(INDEX([1]UFZ!$K$2:$K$1709,MATCH(A370,[1]UFZ!$H$2:$H$1709,0))),-1,INDEX([1]UFZ!$K$2:$K$1709,MATCH(A370,[1]UFZ!$H$2:$H$1709,0))),IF(ISERROR(INDEX([1]WATSON!$G$2:$G$1709,MATCH(A370,[1]WATSON!$B$2:$B$1709,0))),-1,INDEX([1]WATSON!$G$2:$G$1709,MATCH(A370,[1]WATSON!$B$2:$B$1709,0))*1000),IF(ISERROR(INDEX('[1]EF3.0emissions'!$F$2:$F$1709,MATCH(A370,'[1]EF3.0emissions'!$A$2:$A$1709,0))),-1,INDEX('[1]EF3.0emissions'!$F$2:$F$1709,MATCH(A370,'[1]EF3.0emissions'!$A$2:$A$1709))),IF(ISERROR(INDEX(#REF!,MATCH(A370,#REF!,0))),-1,INDEX(#REF!,MATCH(A370,#REF!,0))*1.5*1000),IF(ISERROR(INDEX(#REF!,MATCH(A370,#REF!,0))),-1,INDEX(#REF!,MATCH(A370,#REF!,0))*1.5))</f>
        <v>-1</v>
      </c>
      <c r="D370" s="135">
        <v>2.1626623960458594E-3</v>
      </c>
      <c r="E370" s="135">
        <v>1.0842633312089433E-3</v>
      </c>
      <c r="F370" s="135">
        <v>7.8647255367279484E-2</v>
      </c>
      <c r="G370" s="135">
        <v>0.92135274463272065</v>
      </c>
      <c r="H370" s="135">
        <v>1.1736962968924177E-3</v>
      </c>
      <c r="I370" s="135">
        <v>5.1250651805768689E-2</v>
      </c>
      <c r="J370" s="135">
        <v>0.94874934819423162</v>
      </c>
      <c r="K370" s="136">
        <f>IF(ISERROR(INDEX([1]biowin!$J:$J,MATCH(#REF!,[1]biowin!$A:$A,0))),-1,INDEX([1]biowin!$J:$J,MATCH(#REF!,[1]biowin!$A:$A,0)))</f>
        <v>-1</v>
      </c>
    </row>
    <row r="371" spans="1:11">
      <c r="A371" s="142" t="s">
        <v>1899</v>
      </c>
      <c r="B371" s="145" t="s">
        <v>1900</v>
      </c>
      <c r="C371" s="144">
        <f>MAX(IF(ISERROR(INDEX([1]JDS4!$K$2:$K$1709,MATCH(A371,[1]JDS4!$D$2:$D$1709,0))),-1,INDEX([1]JDS4!$K$2:$K$1709,MATCH(A371,[1]JDS4!$D$2:$D$1709,0))),IF(ISERROR(INDEX([1]UFZ!$K$2:$K$1709,MATCH(A371,[1]UFZ!$H$2:$H$1709,0))),-1,INDEX([1]UFZ!$K$2:$K$1709,MATCH(A371,[1]UFZ!$H$2:$H$1709,0))),IF(ISERROR(INDEX([1]WATSON!$G$2:$G$1709,MATCH(A371,[1]WATSON!$B$2:$B$1709,0))),-1,INDEX([1]WATSON!$G$2:$G$1709,MATCH(A371,[1]WATSON!$B$2:$B$1709,0))*1000),IF(ISERROR(INDEX('[1]EF3.0emissions'!$F$2:$F$1709,MATCH(A371,'[1]EF3.0emissions'!$A$2:$A$1709,0))),-1,INDEX('[1]EF3.0emissions'!$F$2:$F$1709,MATCH(A371,'[1]EF3.0emissions'!$A$2:$A$1709))),IF(ISERROR(INDEX(#REF!,MATCH(A371,#REF!,0))),-1,INDEX(#REF!,MATCH(A371,#REF!,0))*1.5*1000),IF(ISERROR(INDEX(#REF!,MATCH(A371,#REF!,0))),-1,INDEX(#REF!,MATCH(A371,#REF!,0))*1.5))</f>
        <v>807.96249999999998</v>
      </c>
      <c r="D371" s="135">
        <v>3.3815081972296537E-3</v>
      </c>
      <c r="E371" s="135">
        <v>7.9737122359530206E-4</v>
      </c>
      <c r="F371" s="135">
        <v>0.54998630903495649</v>
      </c>
      <c r="G371" s="135">
        <v>0.45001369096504357</v>
      </c>
      <c r="H371" s="135">
        <v>1.3201695965390258E-3</v>
      </c>
      <c r="I371" s="135">
        <v>0.29124737778153703</v>
      </c>
      <c r="J371" s="135">
        <v>0.70875262221846347</v>
      </c>
      <c r="K371" s="136">
        <f>IF(ISERROR(INDEX([1]biowin!$J:$J,MATCH(#REF!,[1]biowin!$A:$A,0))),-1,INDEX([1]biowin!$J:$J,MATCH(#REF!,[1]biowin!$A:$A,0)))</f>
        <v>-1</v>
      </c>
    </row>
    <row r="372" spans="1:11">
      <c r="A372" s="142" t="s">
        <v>1901</v>
      </c>
      <c r="B372" s="145" t="s">
        <v>1902</v>
      </c>
      <c r="C372" s="144">
        <f>MAX(IF(ISERROR(INDEX([1]JDS4!$K$2:$K$1709,MATCH(A372,[1]JDS4!$D$2:$D$1709,0))),-1,INDEX([1]JDS4!$K$2:$K$1709,MATCH(A372,[1]JDS4!$D$2:$D$1709,0))),IF(ISERROR(INDEX([1]UFZ!$K$2:$K$1709,MATCH(A372,[1]UFZ!$H$2:$H$1709,0))),-1,INDEX([1]UFZ!$K$2:$K$1709,MATCH(A372,[1]UFZ!$H$2:$H$1709,0))),IF(ISERROR(INDEX([1]WATSON!$G$2:$G$1709,MATCH(A372,[1]WATSON!$B$2:$B$1709,0))),-1,INDEX([1]WATSON!$G$2:$G$1709,MATCH(A372,[1]WATSON!$B$2:$B$1709,0))*1000),IF(ISERROR(INDEX('[1]EF3.0emissions'!$F$2:$F$1709,MATCH(A372,'[1]EF3.0emissions'!$A$2:$A$1709,0))),-1,INDEX('[1]EF3.0emissions'!$F$2:$F$1709,MATCH(A372,'[1]EF3.0emissions'!$A$2:$A$1709))),IF(ISERROR(INDEX(#REF!,MATCH(A372,#REF!,0))),-1,INDEX(#REF!,MATCH(A372,#REF!,0))*1.5*1000),IF(ISERROR(INDEX(#REF!,MATCH(A372,#REF!,0))),-1,INDEX(#REF!,MATCH(A372,#REF!,0))*1.5))</f>
        <v>-1</v>
      </c>
      <c r="H372" s="135"/>
      <c r="I372" s="135"/>
      <c r="J372" s="135"/>
      <c r="K372" s="136">
        <f>IF(ISERROR(INDEX([1]biowin!$J:$J,MATCH(#REF!,[1]biowin!$A:$A,0))),-1,INDEX([1]biowin!$J:$J,MATCH(#REF!,[1]biowin!$A:$A,0)))</f>
        <v>-1</v>
      </c>
    </row>
    <row r="373" spans="1:11">
      <c r="A373" s="142" t="s">
        <v>1903</v>
      </c>
      <c r="B373" s="145" t="s">
        <v>1904</v>
      </c>
      <c r="C373" s="144">
        <f>MAX(IF(ISERROR(INDEX([1]JDS4!$K$2:$K$1709,MATCH(A373,[1]JDS4!$D$2:$D$1709,0))),-1,INDEX([1]JDS4!$K$2:$K$1709,MATCH(A373,[1]JDS4!$D$2:$D$1709,0))),IF(ISERROR(INDEX([1]UFZ!$K$2:$K$1709,MATCH(A373,[1]UFZ!$H$2:$H$1709,0))),-1,INDEX([1]UFZ!$K$2:$K$1709,MATCH(A373,[1]UFZ!$H$2:$H$1709,0))),IF(ISERROR(INDEX([1]WATSON!$G$2:$G$1709,MATCH(A373,[1]WATSON!$B$2:$B$1709,0))),-1,INDEX([1]WATSON!$G$2:$G$1709,MATCH(A373,[1]WATSON!$B$2:$B$1709,0))*1000),IF(ISERROR(INDEX('[1]EF3.0emissions'!$F$2:$F$1709,MATCH(A373,'[1]EF3.0emissions'!$A$2:$A$1709,0))),-1,INDEX('[1]EF3.0emissions'!$F$2:$F$1709,MATCH(A373,'[1]EF3.0emissions'!$A$2:$A$1709))),IF(ISERROR(INDEX(#REF!,MATCH(A373,#REF!,0))),-1,INDEX(#REF!,MATCH(A373,#REF!,0))*1.5*1000),IF(ISERROR(INDEX(#REF!,MATCH(A373,#REF!,0))),-1,INDEX(#REF!,MATCH(A373,#REF!,0))*1.5))</f>
        <v>-1</v>
      </c>
      <c r="D373" s="135">
        <v>3.6893576145149072E-3</v>
      </c>
      <c r="E373" s="135">
        <v>1.9507915053610916E-3</v>
      </c>
      <c r="F373" s="135">
        <v>5.6757708866709208E-3</v>
      </c>
      <c r="G373" s="135">
        <v>0.99432422911332907</v>
      </c>
      <c r="H373" s="135">
        <v>2.0505310482581648E-3</v>
      </c>
      <c r="I373" s="135">
        <v>5.7611376344006808E-3</v>
      </c>
      <c r="J373" s="135">
        <v>0.99423886236559877</v>
      </c>
      <c r="K373" s="136">
        <f>IF(ISERROR(INDEX([1]biowin!$J:$J,MATCH(#REF!,[1]biowin!$A:$A,0))),-1,INDEX([1]biowin!$J:$J,MATCH(#REF!,[1]biowin!$A:$A,0)))</f>
        <v>-1</v>
      </c>
    </row>
    <row r="374" spans="1:11">
      <c r="A374" s="142" t="s">
        <v>1905</v>
      </c>
      <c r="B374" s="145" t="s">
        <v>1906</v>
      </c>
      <c r="C374" s="144">
        <f>MAX(IF(ISERROR(INDEX([1]JDS4!$K$2:$K$1709,MATCH(A374,[1]JDS4!$D$2:$D$1709,0))),-1,INDEX([1]JDS4!$K$2:$K$1709,MATCH(A374,[1]JDS4!$D$2:$D$1709,0))),IF(ISERROR(INDEX([1]UFZ!$K$2:$K$1709,MATCH(A374,[1]UFZ!$H$2:$H$1709,0))),-1,INDEX([1]UFZ!$K$2:$K$1709,MATCH(A374,[1]UFZ!$H$2:$H$1709,0))),IF(ISERROR(INDEX([1]WATSON!$G$2:$G$1709,MATCH(A374,[1]WATSON!$B$2:$B$1709,0))),-1,INDEX([1]WATSON!$G$2:$G$1709,MATCH(A374,[1]WATSON!$B$2:$B$1709,0))*1000),IF(ISERROR(INDEX('[1]EF3.0emissions'!$F$2:$F$1709,MATCH(A374,'[1]EF3.0emissions'!$A$2:$A$1709,0))),-1,INDEX('[1]EF3.0emissions'!$F$2:$F$1709,MATCH(A374,'[1]EF3.0emissions'!$A$2:$A$1709))),IF(ISERROR(INDEX(#REF!,MATCH(A374,#REF!,0))),-1,INDEX(#REF!,MATCH(A374,#REF!,0))*1.5*1000),IF(ISERROR(INDEX(#REF!,MATCH(A374,#REF!,0))),-1,INDEX(#REF!,MATCH(A374,#REF!,0))*1.5))</f>
        <v>-1</v>
      </c>
      <c r="D374" s="135">
        <v>7.1849521780108115E-3</v>
      </c>
      <c r="E374" s="135">
        <v>3.7983971814834708E-3</v>
      </c>
      <c r="F374" s="135">
        <v>1.0983449854115299E-2</v>
      </c>
      <c r="G374" s="135">
        <v>0.98901655014588352</v>
      </c>
      <c r="H374" s="135">
        <v>3.9921279615256324E-3</v>
      </c>
      <c r="I374" s="135">
        <v>1.1177140080290013E-2</v>
      </c>
      <c r="J374" s="135">
        <v>0.98882285991970975</v>
      </c>
      <c r="K374" s="136">
        <f>IF(ISERROR(INDEX([1]biowin!$J:$J,MATCH(#REF!,[1]biowin!$A:$A,0))),-1,INDEX([1]biowin!$J:$J,MATCH(#REF!,[1]biowin!$A:$A,0)))</f>
        <v>-1</v>
      </c>
    </row>
    <row r="375" spans="1:11">
      <c r="A375" s="142" t="s">
        <v>1907</v>
      </c>
      <c r="B375" s="145" t="s">
        <v>1908</v>
      </c>
      <c r="C375" s="144">
        <f>MAX(IF(ISERROR(INDEX([1]JDS4!$K$2:$K$1709,MATCH(A375,[1]JDS4!$D$2:$D$1709,0))),-1,INDEX([1]JDS4!$K$2:$K$1709,MATCH(A375,[1]JDS4!$D$2:$D$1709,0))),IF(ISERROR(INDEX([1]UFZ!$K$2:$K$1709,MATCH(A375,[1]UFZ!$H$2:$H$1709,0))),-1,INDEX([1]UFZ!$K$2:$K$1709,MATCH(A375,[1]UFZ!$H$2:$H$1709,0))),IF(ISERROR(INDEX([1]WATSON!$G$2:$G$1709,MATCH(A375,[1]WATSON!$B$2:$B$1709,0))),-1,INDEX([1]WATSON!$G$2:$G$1709,MATCH(A375,[1]WATSON!$B$2:$B$1709,0))*1000),IF(ISERROR(INDEX('[1]EF3.0emissions'!$F$2:$F$1709,MATCH(A375,'[1]EF3.0emissions'!$A$2:$A$1709,0))),-1,INDEX('[1]EF3.0emissions'!$F$2:$F$1709,MATCH(A375,'[1]EF3.0emissions'!$A$2:$A$1709))),IF(ISERROR(INDEX(#REF!,MATCH(A375,#REF!,0))),-1,INDEX(#REF!,MATCH(A375,#REF!,0))*1.5*1000),IF(ISERROR(INDEX(#REF!,MATCH(A375,#REF!,0))),-1,INDEX(#REF!,MATCH(A375,#REF!,0))*1.5))</f>
        <v>-1</v>
      </c>
      <c r="D375" s="135">
        <v>3.5051214591941848E-3</v>
      </c>
      <c r="E375" s="135">
        <v>1.8533960695202162E-3</v>
      </c>
      <c r="F375" s="135">
        <v>5.3936761100885789E-3</v>
      </c>
      <c r="G375" s="135">
        <v>0.99460632388990966</v>
      </c>
      <c r="H375" s="135">
        <v>1.9481662789119563E-3</v>
      </c>
      <c r="I375" s="135">
        <v>5.4742604830753851E-3</v>
      </c>
      <c r="J375" s="135">
        <v>0.99452573951692402</v>
      </c>
      <c r="K375" s="136">
        <f>IF(ISERROR(INDEX([1]biowin!$J:$J,MATCH(#REF!,[1]biowin!$A:$A,0))),-1,INDEX([1]biowin!$J:$J,MATCH(#REF!,[1]biowin!$A:$A,0)))</f>
        <v>-1</v>
      </c>
    </row>
    <row r="376" spans="1:11">
      <c r="A376" s="142" t="s">
        <v>1909</v>
      </c>
      <c r="B376" s="145" t="s">
        <v>1910</v>
      </c>
      <c r="C376" s="144">
        <f>MAX(IF(ISERROR(INDEX([1]JDS4!$K$2:$K$1709,MATCH(A376,[1]JDS4!$D$2:$D$1709,0))),-1,INDEX([1]JDS4!$K$2:$K$1709,MATCH(A376,[1]JDS4!$D$2:$D$1709,0))),IF(ISERROR(INDEX([1]UFZ!$K$2:$K$1709,MATCH(A376,[1]UFZ!$H$2:$H$1709,0))),-1,INDEX([1]UFZ!$K$2:$K$1709,MATCH(A376,[1]UFZ!$H$2:$H$1709,0))),IF(ISERROR(INDEX([1]WATSON!$G$2:$G$1709,MATCH(A376,[1]WATSON!$B$2:$B$1709,0))),-1,INDEX([1]WATSON!$G$2:$G$1709,MATCH(A376,[1]WATSON!$B$2:$B$1709,0))*1000),IF(ISERROR(INDEX('[1]EF3.0emissions'!$F$2:$F$1709,MATCH(A376,'[1]EF3.0emissions'!$A$2:$A$1709,0))),-1,INDEX('[1]EF3.0emissions'!$F$2:$F$1709,MATCH(A376,'[1]EF3.0emissions'!$A$2:$A$1709))),IF(ISERROR(INDEX(#REF!,MATCH(A376,#REF!,0))),-1,INDEX(#REF!,MATCH(A376,#REF!,0))*1.5*1000),IF(ISERROR(INDEX(#REF!,MATCH(A376,#REF!,0))),-1,INDEX(#REF!,MATCH(A376,#REF!,0))*1.5))</f>
        <v>-1</v>
      </c>
      <c r="H376" s="135"/>
      <c r="I376" s="135"/>
      <c r="J376" s="135"/>
      <c r="K376" s="136">
        <f>IF(ISERROR(INDEX([1]biowin!$J:$J,MATCH(#REF!,[1]biowin!$A:$A,0))),-1,INDEX([1]biowin!$J:$J,MATCH(#REF!,[1]biowin!$A:$A,0)))</f>
        <v>-1</v>
      </c>
    </row>
    <row r="377" spans="1:11">
      <c r="A377" s="142" t="s">
        <v>1911</v>
      </c>
      <c r="B377" s="145" t="s">
        <v>1912</v>
      </c>
      <c r="C377" s="144">
        <f>MAX(IF(ISERROR(INDEX([1]JDS4!$K$2:$K$1709,MATCH(A377,[1]JDS4!$D$2:$D$1709,0))),-1,INDEX([1]JDS4!$K$2:$K$1709,MATCH(A377,[1]JDS4!$D$2:$D$1709,0))),IF(ISERROR(INDEX([1]UFZ!$K$2:$K$1709,MATCH(A377,[1]UFZ!$H$2:$H$1709,0))),-1,INDEX([1]UFZ!$K$2:$K$1709,MATCH(A377,[1]UFZ!$H$2:$H$1709,0))),IF(ISERROR(INDEX([1]WATSON!$G$2:$G$1709,MATCH(A377,[1]WATSON!$B$2:$B$1709,0))),-1,INDEX([1]WATSON!$G$2:$G$1709,MATCH(A377,[1]WATSON!$B$2:$B$1709,0))*1000),IF(ISERROR(INDEX('[1]EF3.0emissions'!$F$2:$F$1709,MATCH(A377,'[1]EF3.0emissions'!$A$2:$A$1709,0))),-1,INDEX('[1]EF3.0emissions'!$F$2:$F$1709,MATCH(A377,'[1]EF3.0emissions'!$A$2:$A$1709))),IF(ISERROR(INDEX(#REF!,MATCH(A377,#REF!,0))),-1,INDEX(#REF!,MATCH(A377,#REF!,0))*1.5*1000),IF(ISERROR(INDEX(#REF!,MATCH(A377,#REF!,0))),-1,INDEX(#REF!,MATCH(A377,#REF!,0))*1.5))</f>
        <v>-1</v>
      </c>
      <c r="H377" s="135"/>
      <c r="I377" s="135"/>
      <c r="J377" s="135"/>
      <c r="K377" s="136">
        <f>IF(ISERROR(INDEX([1]biowin!$J:$J,MATCH(#REF!,[1]biowin!$A:$A,0))),-1,INDEX([1]biowin!$J:$J,MATCH(#REF!,[1]biowin!$A:$A,0)))</f>
        <v>-1</v>
      </c>
    </row>
    <row r="378" spans="1:11">
      <c r="A378" s="142" t="s">
        <v>1913</v>
      </c>
      <c r="B378" s="145" t="s">
        <v>1914</v>
      </c>
      <c r="C378" s="144">
        <f>MAX(IF(ISERROR(INDEX([1]JDS4!$K$2:$K$1709,MATCH(A378,[1]JDS4!$D$2:$D$1709,0))),-1,INDEX([1]JDS4!$K$2:$K$1709,MATCH(A378,[1]JDS4!$D$2:$D$1709,0))),IF(ISERROR(INDEX([1]UFZ!$K$2:$K$1709,MATCH(A378,[1]UFZ!$H$2:$H$1709,0))),-1,INDEX([1]UFZ!$K$2:$K$1709,MATCH(A378,[1]UFZ!$H$2:$H$1709,0))),IF(ISERROR(INDEX([1]WATSON!$G$2:$G$1709,MATCH(A378,[1]WATSON!$B$2:$B$1709,0))),-1,INDEX([1]WATSON!$G$2:$G$1709,MATCH(A378,[1]WATSON!$B$2:$B$1709,0))*1000),IF(ISERROR(INDEX('[1]EF3.0emissions'!$F$2:$F$1709,MATCH(A378,'[1]EF3.0emissions'!$A$2:$A$1709,0))),-1,INDEX('[1]EF3.0emissions'!$F$2:$F$1709,MATCH(A378,'[1]EF3.0emissions'!$A$2:$A$1709))),IF(ISERROR(INDEX(#REF!,MATCH(A378,#REF!,0))),-1,INDEX(#REF!,MATCH(A378,#REF!,0))*1.5*1000),IF(ISERROR(INDEX(#REF!,MATCH(A378,#REF!,0))),-1,INDEX(#REF!,MATCH(A378,#REF!,0))*1.5))</f>
        <v>0.15312500000000001</v>
      </c>
      <c r="D378" s="135">
        <v>0.3217753111515339</v>
      </c>
      <c r="E378" s="135">
        <v>0.16525121282384042</v>
      </c>
      <c r="F378" s="135">
        <v>0.48793535585068876</v>
      </c>
      <c r="G378" s="135">
        <v>0.51206464414930952</v>
      </c>
      <c r="H378" s="135">
        <v>0.17153672055904917</v>
      </c>
      <c r="I378" s="135">
        <v>0.49385002730701605</v>
      </c>
      <c r="J378" s="135">
        <v>0.50614997269298323</v>
      </c>
      <c r="K378" s="136">
        <f>IF(ISERROR(INDEX([1]biowin!$J:$J,MATCH(#REF!,[1]biowin!$A:$A,0))),-1,INDEX([1]biowin!$J:$J,MATCH(#REF!,[1]biowin!$A:$A,0)))</f>
        <v>-1</v>
      </c>
    </row>
    <row r="379" spans="1:11">
      <c r="A379" s="142" t="s">
        <v>1915</v>
      </c>
      <c r="B379" s="145" t="s">
        <v>1916</v>
      </c>
      <c r="C379" s="144">
        <f>MAX(IF(ISERROR(INDEX([1]JDS4!$K$2:$K$1709,MATCH(A379,[1]JDS4!$D$2:$D$1709,0))),-1,INDEX([1]JDS4!$K$2:$K$1709,MATCH(A379,[1]JDS4!$D$2:$D$1709,0))),IF(ISERROR(INDEX([1]UFZ!$K$2:$K$1709,MATCH(A379,[1]UFZ!$H$2:$H$1709,0))),-1,INDEX([1]UFZ!$K$2:$K$1709,MATCH(A379,[1]UFZ!$H$2:$H$1709,0))),IF(ISERROR(INDEX([1]WATSON!$G$2:$G$1709,MATCH(A379,[1]WATSON!$B$2:$B$1709,0))),-1,INDEX([1]WATSON!$G$2:$G$1709,MATCH(A379,[1]WATSON!$B$2:$B$1709,0))*1000),IF(ISERROR(INDEX('[1]EF3.0emissions'!$F$2:$F$1709,MATCH(A379,'[1]EF3.0emissions'!$A$2:$A$1709,0))),-1,INDEX('[1]EF3.0emissions'!$F$2:$F$1709,MATCH(A379,'[1]EF3.0emissions'!$A$2:$A$1709))),IF(ISERROR(INDEX(#REF!,MATCH(A379,#REF!,0))),-1,INDEX(#REF!,MATCH(A379,#REF!,0))*1.5*1000),IF(ISERROR(INDEX(#REF!,MATCH(A379,#REF!,0))),-1,INDEX(#REF!,MATCH(A379,#REF!,0))*1.5))</f>
        <v>1764.3333333333333</v>
      </c>
      <c r="D379" s="135">
        <v>0.11980001563696867</v>
      </c>
      <c r="E379" s="135">
        <v>6.2828048834546291E-2</v>
      </c>
      <c r="F379" s="135">
        <v>0.18285569896997148</v>
      </c>
      <c r="G379" s="135">
        <v>0.81714430103001168</v>
      </c>
      <c r="H379" s="135">
        <v>6.5793594705107178E-2</v>
      </c>
      <c r="I379" s="135">
        <v>0.18572906666345007</v>
      </c>
      <c r="J379" s="135">
        <v>0.81427093333655143</v>
      </c>
      <c r="K379" s="136">
        <f>IF(ISERROR(INDEX([1]biowin!$J:$J,MATCH(#REF!,[1]biowin!$A:$A,0))),-1,INDEX([1]biowin!$J:$J,MATCH(#REF!,[1]biowin!$A:$A,0)))</f>
        <v>-1</v>
      </c>
    </row>
    <row r="380" spans="1:11">
      <c r="A380" s="142" t="s">
        <v>1917</v>
      </c>
      <c r="B380" s="145" t="s">
        <v>1918</v>
      </c>
      <c r="C380" s="144">
        <f>MAX(IF(ISERROR(INDEX([1]JDS4!$K$2:$K$1709,MATCH(A380,[1]JDS4!$D$2:$D$1709,0))),-1,INDEX([1]JDS4!$K$2:$K$1709,MATCH(A380,[1]JDS4!$D$2:$D$1709,0))),IF(ISERROR(INDEX([1]UFZ!$K$2:$K$1709,MATCH(A380,[1]UFZ!$H$2:$H$1709,0))),-1,INDEX([1]UFZ!$K$2:$K$1709,MATCH(A380,[1]UFZ!$H$2:$H$1709,0))),IF(ISERROR(INDEX([1]WATSON!$G$2:$G$1709,MATCH(A380,[1]WATSON!$B$2:$B$1709,0))),-1,INDEX([1]WATSON!$G$2:$G$1709,MATCH(A380,[1]WATSON!$B$2:$B$1709,0))*1000),IF(ISERROR(INDEX('[1]EF3.0emissions'!$F$2:$F$1709,MATCH(A380,'[1]EF3.0emissions'!$A$2:$A$1709,0))),-1,INDEX('[1]EF3.0emissions'!$F$2:$F$1709,MATCH(A380,'[1]EF3.0emissions'!$A$2:$A$1709))),IF(ISERROR(INDEX(#REF!,MATCH(A380,#REF!,0))),-1,INDEX(#REF!,MATCH(A380,#REF!,0))*1.5*1000),IF(ISERROR(INDEX(#REF!,MATCH(A380,#REF!,0))),-1,INDEX(#REF!,MATCH(A380,#REF!,0))*1.5))</f>
        <v>-1</v>
      </c>
      <c r="D380" s="135">
        <v>0.12375661009204132</v>
      </c>
      <c r="E380" s="135">
        <v>6.4881342973860903E-2</v>
      </c>
      <c r="F380" s="135">
        <v>0.18889608398854862</v>
      </c>
      <c r="G380" s="135">
        <v>0.81110391601146603</v>
      </c>
      <c r="H380" s="135">
        <v>6.7934881035277839E-2</v>
      </c>
      <c r="I380" s="135">
        <v>0.19184508391189403</v>
      </c>
      <c r="J380" s="135">
        <v>0.80815491608810686</v>
      </c>
      <c r="K380" s="136">
        <f>IF(ISERROR(INDEX([1]biowin!$J:$J,MATCH(#REF!,[1]biowin!$A:$A,0))),-1,INDEX([1]biowin!$J:$J,MATCH(#REF!,[1]biowin!$A:$A,0)))</f>
        <v>-1</v>
      </c>
    </row>
    <row r="381" spans="1:11">
      <c r="A381" s="142" t="s">
        <v>1919</v>
      </c>
      <c r="B381" s="145" t="s">
        <v>1920</v>
      </c>
      <c r="C381" s="144">
        <f>MAX(IF(ISERROR(INDEX([1]JDS4!$K$2:$K$1709,MATCH(A381,[1]JDS4!$D$2:$D$1709,0))),-1,INDEX([1]JDS4!$K$2:$K$1709,MATCH(A381,[1]JDS4!$D$2:$D$1709,0))),IF(ISERROR(INDEX([1]UFZ!$K$2:$K$1709,MATCH(A381,[1]UFZ!$H$2:$H$1709,0))),-1,INDEX([1]UFZ!$K$2:$K$1709,MATCH(A381,[1]UFZ!$H$2:$H$1709,0))),IF(ISERROR(INDEX([1]WATSON!$G$2:$G$1709,MATCH(A381,[1]WATSON!$B$2:$B$1709,0))),-1,INDEX([1]WATSON!$G$2:$G$1709,MATCH(A381,[1]WATSON!$B$2:$B$1709,0))*1000),IF(ISERROR(INDEX('[1]EF3.0emissions'!$F$2:$F$1709,MATCH(A381,'[1]EF3.0emissions'!$A$2:$A$1709,0))),-1,INDEX('[1]EF3.0emissions'!$F$2:$F$1709,MATCH(A381,'[1]EF3.0emissions'!$A$2:$A$1709))),IF(ISERROR(INDEX(#REF!,MATCH(A381,#REF!,0))),-1,INDEX(#REF!,MATCH(A381,#REF!,0))*1.5*1000),IF(ISERROR(INDEX(#REF!,MATCH(A381,#REF!,0))),-1,INDEX(#REF!,MATCH(A381,#REF!,0))*1.5))</f>
        <v>23</v>
      </c>
      <c r="D381" s="135">
        <v>0.61527094506630331</v>
      </c>
      <c r="E381" s="135">
        <v>0.29538282674242122</v>
      </c>
      <c r="F381" s="135">
        <v>0.91280448241843914</v>
      </c>
      <c r="G381" s="135">
        <v>8.7195517581559315E-2</v>
      </c>
      <c r="H381" s="135">
        <v>0.29928776983958033</v>
      </c>
      <c r="I381" s="135">
        <v>0.91582759829929916</v>
      </c>
      <c r="J381" s="135">
        <v>8.4172401700699895E-2</v>
      </c>
      <c r="K381" s="136">
        <f>IF(ISERROR(INDEX([1]biowin!$J:$J,MATCH(#REF!,[1]biowin!$A:$A,0))),-1,INDEX([1]biowin!$J:$J,MATCH(#REF!,[1]biowin!$A:$A,0)))</f>
        <v>-1</v>
      </c>
    </row>
    <row r="382" spans="1:11">
      <c r="A382" s="142" t="s">
        <v>1921</v>
      </c>
      <c r="B382" s="145" t="s">
        <v>1922</v>
      </c>
      <c r="C382" s="144">
        <f>MAX(IF(ISERROR(INDEX([1]JDS4!$K$2:$K$1709,MATCH(A382,[1]JDS4!$D$2:$D$1709,0))),-1,INDEX([1]JDS4!$K$2:$K$1709,MATCH(A382,[1]JDS4!$D$2:$D$1709,0))),IF(ISERROR(INDEX([1]UFZ!$K$2:$K$1709,MATCH(A382,[1]UFZ!$H$2:$H$1709,0))),-1,INDEX([1]UFZ!$K$2:$K$1709,MATCH(A382,[1]UFZ!$H$2:$H$1709,0))),IF(ISERROR(INDEX([1]WATSON!$G$2:$G$1709,MATCH(A382,[1]WATSON!$B$2:$B$1709,0))),-1,INDEX([1]WATSON!$G$2:$G$1709,MATCH(A382,[1]WATSON!$B$2:$B$1709,0))*1000),IF(ISERROR(INDEX('[1]EF3.0emissions'!$F$2:$F$1709,MATCH(A382,'[1]EF3.0emissions'!$A$2:$A$1709,0))),-1,INDEX('[1]EF3.0emissions'!$F$2:$F$1709,MATCH(A382,'[1]EF3.0emissions'!$A$2:$A$1709))),IF(ISERROR(INDEX(#REF!,MATCH(A382,#REF!,0))),-1,INDEX(#REF!,MATCH(A382,#REF!,0))*1.5*1000),IF(ISERROR(INDEX(#REF!,MATCH(A382,#REF!,0))),-1,INDEX(#REF!,MATCH(A382,#REF!,0))*1.5))</f>
        <v>26</v>
      </c>
      <c r="D382" s="135">
        <v>0.34478606753853086</v>
      </c>
      <c r="E382" s="135">
        <v>0.17319481875465936</v>
      </c>
      <c r="F382" s="135">
        <v>0.53674975510039891</v>
      </c>
      <c r="G382" s="135">
        <v>0.46325024489960093</v>
      </c>
      <c r="H382" s="135">
        <v>0.18149884071674874</v>
      </c>
      <c r="I382" s="135">
        <v>0.53768644666416976</v>
      </c>
      <c r="J382" s="135">
        <v>0.46231355333583141</v>
      </c>
      <c r="K382" s="136">
        <f>IF(ISERROR(INDEX([1]biowin!$J:$J,MATCH(#REF!,[1]biowin!$A:$A,0))),-1,INDEX([1]biowin!$J:$J,MATCH(#REF!,[1]biowin!$A:$A,0)))</f>
        <v>-1</v>
      </c>
    </row>
    <row r="383" spans="1:11">
      <c r="A383" s="142" t="s">
        <v>1923</v>
      </c>
      <c r="B383" s="145" t="s">
        <v>1924</v>
      </c>
      <c r="C383" s="144">
        <f>MAX(IF(ISERROR(INDEX([1]JDS4!$K$2:$K$1709,MATCH(A383,[1]JDS4!$D$2:$D$1709,0))),-1,INDEX([1]JDS4!$K$2:$K$1709,MATCH(A383,[1]JDS4!$D$2:$D$1709,0))),IF(ISERROR(INDEX([1]UFZ!$K$2:$K$1709,MATCH(A383,[1]UFZ!$H$2:$H$1709,0))),-1,INDEX([1]UFZ!$K$2:$K$1709,MATCH(A383,[1]UFZ!$H$2:$H$1709,0))),IF(ISERROR(INDEX([1]WATSON!$G$2:$G$1709,MATCH(A383,[1]WATSON!$B$2:$B$1709,0))),-1,INDEX([1]WATSON!$G$2:$G$1709,MATCH(A383,[1]WATSON!$B$2:$B$1709,0))*1000),IF(ISERROR(INDEX('[1]EF3.0emissions'!$F$2:$F$1709,MATCH(A383,'[1]EF3.0emissions'!$A$2:$A$1709,0))),-1,INDEX('[1]EF3.0emissions'!$F$2:$F$1709,MATCH(A383,'[1]EF3.0emissions'!$A$2:$A$1709))),IF(ISERROR(INDEX(#REF!,MATCH(A383,#REF!,0))),-1,INDEX(#REF!,MATCH(A383,#REF!,0))*1.5*1000),IF(ISERROR(INDEX(#REF!,MATCH(A383,#REF!,0))),-1,INDEX(#REF!,MATCH(A383,#REF!,0))*1.5))</f>
        <v>17.453483935316147</v>
      </c>
      <c r="D383" s="135">
        <v>0.30363287322723348</v>
      </c>
      <c r="E383" s="135">
        <v>0.15630598027747894</v>
      </c>
      <c r="F383" s="135">
        <v>0.46075946774383547</v>
      </c>
      <c r="G383" s="135">
        <v>0.53924053225616086</v>
      </c>
      <c r="H383" s="135">
        <v>0.16240437596900242</v>
      </c>
      <c r="I383" s="135">
        <v>0.46652327136947758</v>
      </c>
      <c r="J383" s="135">
        <v>0.53347672863052087</v>
      </c>
      <c r="K383" s="136">
        <f>IF(ISERROR(INDEX([1]biowin!$J:$J,MATCH(#REF!,[1]biowin!$A:$A,0))),-1,INDEX([1]biowin!$J:$J,MATCH(#REF!,[1]biowin!$A:$A,0)))</f>
        <v>-1</v>
      </c>
    </row>
    <row r="384" spans="1:11">
      <c r="A384" s="142" t="s">
        <v>1925</v>
      </c>
      <c r="B384" s="145" t="s">
        <v>1926</v>
      </c>
      <c r="C384" s="144">
        <f>MAX(IF(ISERROR(INDEX([1]JDS4!$K$2:$K$1709,MATCH(A384,[1]JDS4!$D$2:$D$1709,0))),-1,INDEX([1]JDS4!$K$2:$K$1709,MATCH(A384,[1]JDS4!$D$2:$D$1709,0))),IF(ISERROR(INDEX([1]UFZ!$K$2:$K$1709,MATCH(A384,[1]UFZ!$H$2:$H$1709,0))),-1,INDEX([1]UFZ!$K$2:$K$1709,MATCH(A384,[1]UFZ!$H$2:$H$1709,0))),IF(ISERROR(INDEX([1]WATSON!$G$2:$G$1709,MATCH(A384,[1]WATSON!$B$2:$B$1709,0))),-1,INDEX([1]WATSON!$G$2:$G$1709,MATCH(A384,[1]WATSON!$B$2:$B$1709,0))*1000),IF(ISERROR(INDEX('[1]EF3.0emissions'!$F$2:$F$1709,MATCH(A384,'[1]EF3.0emissions'!$A$2:$A$1709,0))),-1,INDEX('[1]EF3.0emissions'!$F$2:$F$1709,MATCH(A384,'[1]EF3.0emissions'!$A$2:$A$1709))),IF(ISERROR(INDEX(#REF!,MATCH(A384,#REF!,0))),-1,INDEX(#REF!,MATCH(A384,#REF!,0))*1.5*1000),IF(ISERROR(INDEX(#REF!,MATCH(A384,#REF!,0))),-1,INDEX(#REF!,MATCH(A384,#REF!,0))*1.5))</f>
        <v>17</v>
      </c>
      <c r="H384" s="135"/>
      <c r="I384" s="135"/>
      <c r="J384" s="135"/>
      <c r="K384" s="136">
        <f>IF(ISERROR(INDEX([1]biowin!$J:$J,MATCH(#REF!,[1]biowin!$A:$A,0))),-1,INDEX([1]biowin!$J:$J,MATCH(#REF!,[1]biowin!$A:$A,0)))</f>
        <v>-1</v>
      </c>
    </row>
    <row r="385" spans="1:11">
      <c r="A385" s="142" t="s">
        <v>1927</v>
      </c>
      <c r="B385" s="145" t="s">
        <v>1928</v>
      </c>
      <c r="C385" s="144">
        <f>MAX(IF(ISERROR(INDEX([1]JDS4!$K$2:$K$1709,MATCH(A385,[1]JDS4!$D$2:$D$1709,0))),-1,INDEX([1]JDS4!$K$2:$K$1709,MATCH(A385,[1]JDS4!$D$2:$D$1709,0))),IF(ISERROR(INDEX([1]UFZ!$K$2:$K$1709,MATCH(A385,[1]UFZ!$H$2:$H$1709,0))),-1,INDEX([1]UFZ!$K$2:$K$1709,MATCH(A385,[1]UFZ!$H$2:$H$1709,0))),IF(ISERROR(INDEX([1]WATSON!$G$2:$G$1709,MATCH(A385,[1]WATSON!$B$2:$B$1709,0))),-1,INDEX([1]WATSON!$G$2:$G$1709,MATCH(A385,[1]WATSON!$B$2:$B$1709,0))*1000),IF(ISERROR(INDEX('[1]EF3.0emissions'!$F$2:$F$1709,MATCH(A385,'[1]EF3.0emissions'!$A$2:$A$1709,0))),-1,INDEX('[1]EF3.0emissions'!$F$2:$F$1709,MATCH(A385,'[1]EF3.0emissions'!$A$2:$A$1709))),IF(ISERROR(INDEX(#REF!,MATCH(A385,#REF!,0))),-1,INDEX(#REF!,MATCH(A385,#REF!,0))*1.5*1000),IF(ISERROR(INDEX(#REF!,MATCH(A385,#REF!,0))),-1,INDEX(#REF!,MATCH(A385,#REF!,0))*1.5))</f>
        <v>-1</v>
      </c>
      <c r="H385" s="135"/>
      <c r="I385" s="135"/>
      <c r="J385" s="135"/>
      <c r="K385" s="136">
        <f>IF(ISERROR(INDEX([1]biowin!$J:$J,MATCH(#REF!,[1]biowin!$A:$A,0))),-1,INDEX([1]biowin!$J:$J,MATCH(#REF!,[1]biowin!$A:$A,0)))</f>
        <v>-1</v>
      </c>
    </row>
    <row r="386" spans="1:11">
      <c r="A386" s="142" t="s">
        <v>1929</v>
      </c>
      <c r="B386" s="145" t="s">
        <v>1930</v>
      </c>
      <c r="C386" s="144">
        <f>MAX(IF(ISERROR(INDEX([1]JDS4!$K$2:$K$1709,MATCH(A386,[1]JDS4!$D$2:$D$1709,0))),-1,INDEX([1]JDS4!$K$2:$K$1709,MATCH(A386,[1]JDS4!$D$2:$D$1709,0))),IF(ISERROR(INDEX([1]UFZ!$K$2:$K$1709,MATCH(A386,[1]UFZ!$H$2:$H$1709,0))),-1,INDEX([1]UFZ!$K$2:$K$1709,MATCH(A386,[1]UFZ!$H$2:$H$1709,0))),IF(ISERROR(INDEX([1]WATSON!$G$2:$G$1709,MATCH(A386,[1]WATSON!$B$2:$B$1709,0))),-1,INDEX([1]WATSON!$G$2:$G$1709,MATCH(A386,[1]WATSON!$B$2:$B$1709,0))*1000),IF(ISERROR(INDEX('[1]EF3.0emissions'!$F$2:$F$1709,MATCH(A386,'[1]EF3.0emissions'!$A$2:$A$1709,0))),-1,INDEX('[1]EF3.0emissions'!$F$2:$F$1709,MATCH(A386,'[1]EF3.0emissions'!$A$2:$A$1709))),IF(ISERROR(INDEX(#REF!,MATCH(A386,#REF!,0))),-1,INDEX(#REF!,MATCH(A386,#REF!,0))*1.5*1000),IF(ISERROR(INDEX(#REF!,MATCH(A386,#REF!,0))),-1,INDEX(#REF!,MATCH(A386,#REF!,0))*1.5))</f>
        <v>17</v>
      </c>
      <c r="H386" s="135"/>
      <c r="I386" s="135"/>
      <c r="J386" s="135"/>
      <c r="K386" s="136">
        <f>IF(ISERROR(INDEX([1]biowin!$J:$J,MATCH(#REF!,[1]biowin!$A:$A,0))),-1,INDEX([1]biowin!$J:$J,MATCH(#REF!,[1]biowin!$A:$A,0)))</f>
        <v>-1</v>
      </c>
    </row>
    <row r="387" spans="1:11">
      <c r="A387" s="142" t="s">
        <v>1931</v>
      </c>
      <c r="B387" s="145" t="s">
        <v>1932</v>
      </c>
      <c r="C387" s="144">
        <f>MAX(IF(ISERROR(INDEX([1]JDS4!$K$2:$K$1709,MATCH(A387,[1]JDS4!$D$2:$D$1709,0))),-1,INDEX([1]JDS4!$K$2:$K$1709,MATCH(A387,[1]JDS4!$D$2:$D$1709,0))),IF(ISERROR(INDEX([1]UFZ!$K$2:$K$1709,MATCH(A387,[1]UFZ!$H$2:$H$1709,0))),-1,INDEX([1]UFZ!$K$2:$K$1709,MATCH(A387,[1]UFZ!$H$2:$H$1709,0))),IF(ISERROR(INDEX([1]WATSON!$G$2:$G$1709,MATCH(A387,[1]WATSON!$B$2:$B$1709,0))),-1,INDEX([1]WATSON!$G$2:$G$1709,MATCH(A387,[1]WATSON!$B$2:$B$1709,0))*1000),IF(ISERROR(INDEX('[1]EF3.0emissions'!$F$2:$F$1709,MATCH(A387,'[1]EF3.0emissions'!$A$2:$A$1709,0))),-1,INDEX('[1]EF3.0emissions'!$F$2:$F$1709,MATCH(A387,'[1]EF3.0emissions'!$A$2:$A$1709))),IF(ISERROR(INDEX(#REF!,MATCH(A387,#REF!,0))),-1,INDEX(#REF!,MATCH(A387,#REF!,0))*1.5*1000),IF(ISERROR(INDEX(#REF!,MATCH(A387,#REF!,0))),-1,INDEX(#REF!,MATCH(A387,#REF!,0))*1.5))</f>
        <v>0</v>
      </c>
      <c r="D387" s="135">
        <v>0.15405974256324706</v>
      </c>
      <c r="E387" s="135">
        <v>8.0584348391957092E-2</v>
      </c>
      <c r="F387" s="135">
        <v>0.23465003512950594</v>
      </c>
      <c r="G387" s="135">
        <v>0.76534996487048101</v>
      </c>
      <c r="H387" s="135">
        <v>8.4269667370605233E-2</v>
      </c>
      <c r="I387" s="135">
        <v>0.23833294322416931</v>
      </c>
      <c r="J387" s="135">
        <v>0.76166705677582969</v>
      </c>
      <c r="K387" s="136">
        <f>IF(ISERROR(INDEX([1]biowin!$J:$J,MATCH(#REF!,[1]biowin!$A:$A,0))),-1,INDEX([1]biowin!$J:$J,MATCH(#REF!,[1]biowin!$A:$A,0)))</f>
        <v>-1</v>
      </c>
    </row>
    <row r="388" spans="1:11">
      <c r="A388" s="142" t="s">
        <v>1933</v>
      </c>
      <c r="B388" s="145" t="s">
        <v>1934</v>
      </c>
      <c r="C388" s="144">
        <f>MAX(IF(ISERROR(INDEX([1]JDS4!$K$2:$K$1709,MATCH(A388,[1]JDS4!$D$2:$D$1709,0))),-1,INDEX([1]JDS4!$K$2:$K$1709,MATCH(A388,[1]JDS4!$D$2:$D$1709,0))),IF(ISERROR(INDEX([1]UFZ!$K$2:$K$1709,MATCH(A388,[1]UFZ!$H$2:$H$1709,0))),-1,INDEX([1]UFZ!$K$2:$K$1709,MATCH(A388,[1]UFZ!$H$2:$H$1709,0))),IF(ISERROR(INDEX([1]WATSON!$G$2:$G$1709,MATCH(A388,[1]WATSON!$B$2:$B$1709,0))),-1,INDEX([1]WATSON!$G$2:$G$1709,MATCH(A388,[1]WATSON!$B$2:$B$1709,0))*1000),IF(ISERROR(INDEX('[1]EF3.0emissions'!$F$2:$F$1709,MATCH(A388,'[1]EF3.0emissions'!$A$2:$A$1709,0))),-1,INDEX('[1]EF3.0emissions'!$F$2:$F$1709,MATCH(A388,'[1]EF3.0emissions'!$A$2:$A$1709))),IF(ISERROR(INDEX(#REF!,MATCH(A388,#REF!,0))),-1,INDEX(#REF!,MATCH(A388,#REF!,0))*1.5*1000),IF(ISERROR(INDEX(#REF!,MATCH(A388,#REF!,0))),-1,INDEX(#REF!,MATCH(A388,#REF!,0))*1.5))</f>
        <v>352.6</v>
      </c>
      <c r="D388" s="135">
        <v>4.9711809972296551E-3</v>
      </c>
      <c r="E388" s="135">
        <v>1.7249759367940563E-4</v>
      </c>
      <c r="F388" s="135">
        <v>0.92533394694458893</v>
      </c>
      <c r="G388" s="135">
        <v>7.4666053055411491E-2</v>
      </c>
      <c r="H388" s="135">
        <v>4.7290871178204603E-4</v>
      </c>
      <c r="I388" s="135">
        <v>0.80530237575024854</v>
      </c>
      <c r="J388" s="135">
        <v>0.19469762424975162</v>
      </c>
      <c r="K388" s="136">
        <f>IF(ISERROR(INDEX([1]biowin!$J:$J,MATCH(#REF!,[1]biowin!$A:$A,0))),-1,INDEX([1]biowin!$J:$J,MATCH(#REF!,[1]biowin!$A:$A,0)))</f>
        <v>-1</v>
      </c>
    </row>
    <row r="389" spans="1:11">
      <c r="A389" s="142" t="s">
        <v>1935</v>
      </c>
      <c r="B389" s="145" t="s">
        <v>1936</v>
      </c>
      <c r="C389" s="144">
        <f>MAX(IF(ISERROR(INDEX([1]JDS4!$K$2:$K$1709,MATCH(A389,[1]JDS4!$D$2:$D$1709,0))),-1,INDEX([1]JDS4!$K$2:$K$1709,MATCH(A389,[1]JDS4!$D$2:$D$1709,0))),IF(ISERROR(INDEX([1]UFZ!$K$2:$K$1709,MATCH(A389,[1]UFZ!$H$2:$H$1709,0))),-1,INDEX([1]UFZ!$K$2:$K$1709,MATCH(A389,[1]UFZ!$H$2:$H$1709,0))),IF(ISERROR(INDEX([1]WATSON!$G$2:$G$1709,MATCH(A389,[1]WATSON!$B$2:$B$1709,0))),-1,INDEX([1]WATSON!$G$2:$G$1709,MATCH(A389,[1]WATSON!$B$2:$B$1709,0))*1000),IF(ISERROR(INDEX('[1]EF3.0emissions'!$F$2:$F$1709,MATCH(A389,'[1]EF3.0emissions'!$A$2:$A$1709,0))),-1,INDEX('[1]EF3.0emissions'!$F$2:$F$1709,MATCH(A389,'[1]EF3.0emissions'!$A$2:$A$1709))),IF(ISERROR(INDEX(#REF!,MATCH(A389,#REF!,0))),-1,INDEX(#REF!,MATCH(A389,#REF!,0))*1.5*1000),IF(ISERROR(INDEX(#REF!,MATCH(A389,#REF!,0))),-1,INDEX(#REF!,MATCH(A389,#REF!,0))*1.5))</f>
        <v>184.72727272727272</v>
      </c>
      <c r="D389" s="135">
        <v>1.3906623099350146E-2</v>
      </c>
      <c r="E389" s="135">
        <v>7.3487887163717694E-3</v>
      </c>
      <c r="F389" s="135">
        <v>2.1256052441010087E-2</v>
      </c>
      <c r="G389" s="135">
        <v>0.97874394755898986</v>
      </c>
      <c r="H389" s="135">
        <v>7.7220444840857393E-3</v>
      </c>
      <c r="I389" s="135">
        <v>2.1629049636257697E-2</v>
      </c>
      <c r="J389" s="135">
        <v>0.97837095036374222</v>
      </c>
      <c r="K389" s="136">
        <f>IF(ISERROR(INDEX([1]biowin!$J:$J,MATCH(#REF!,[1]biowin!$A:$A,0))),-1,INDEX([1]biowin!$J:$J,MATCH(#REF!,[1]biowin!$A:$A,0)))</f>
        <v>-1</v>
      </c>
    </row>
    <row r="390" spans="1:11">
      <c r="A390" s="142" t="s">
        <v>1937</v>
      </c>
      <c r="B390" s="145" t="s">
        <v>1938</v>
      </c>
      <c r="C390" s="144">
        <f>MAX(IF(ISERROR(INDEX([1]JDS4!$K$2:$K$1709,MATCH(A390,[1]JDS4!$D$2:$D$1709,0))),-1,INDEX([1]JDS4!$K$2:$K$1709,MATCH(A390,[1]JDS4!$D$2:$D$1709,0))),IF(ISERROR(INDEX([1]UFZ!$K$2:$K$1709,MATCH(A390,[1]UFZ!$H$2:$H$1709,0))),-1,INDEX([1]UFZ!$K$2:$K$1709,MATCH(A390,[1]UFZ!$H$2:$H$1709,0))),IF(ISERROR(INDEX([1]WATSON!$G$2:$G$1709,MATCH(A390,[1]WATSON!$B$2:$B$1709,0))),-1,INDEX([1]WATSON!$G$2:$G$1709,MATCH(A390,[1]WATSON!$B$2:$B$1709,0))*1000),IF(ISERROR(INDEX('[1]EF3.0emissions'!$F$2:$F$1709,MATCH(A390,'[1]EF3.0emissions'!$A$2:$A$1709,0))),-1,INDEX('[1]EF3.0emissions'!$F$2:$F$1709,MATCH(A390,'[1]EF3.0emissions'!$A$2:$A$1709))),IF(ISERROR(INDEX(#REF!,MATCH(A390,#REF!,0))),-1,INDEX(#REF!,MATCH(A390,#REF!,0))*1.5*1000),IF(ISERROR(INDEX(#REF!,MATCH(A390,#REF!,0))),-1,INDEX(#REF!,MATCH(A390,#REF!,0))*1.5))</f>
        <v>2223.03125</v>
      </c>
      <c r="D390" s="135">
        <v>4.6918407745079596E-3</v>
      </c>
      <c r="E390" s="135">
        <v>2.4807715628008958E-3</v>
      </c>
      <c r="F390" s="135">
        <v>7.1726521284163642E-3</v>
      </c>
      <c r="G390" s="135">
        <v>0.99282734787158444</v>
      </c>
      <c r="H390" s="135">
        <v>2.6074926072022823E-3</v>
      </c>
      <c r="I390" s="135">
        <v>7.299357116618407E-3</v>
      </c>
      <c r="J390" s="135">
        <v>0.99270064288338156</v>
      </c>
      <c r="K390" s="136">
        <f>IF(ISERROR(INDEX([1]biowin!$J:$J,MATCH(#REF!,[1]biowin!$A:$A,0))),-1,INDEX([1]biowin!$J:$J,MATCH(#REF!,[1]biowin!$A:$A,0)))</f>
        <v>-1</v>
      </c>
    </row>
    <row r="391" spans="1:11">
      <c r="A391" s="142" t="s">
        <v>1939</v>
      </c>
      <c r="B391" s="145" t="s">
        <v>1940</v>
      </c>
      <c r="C391" s="144">
        <f>MAX(IF(ISERROR(INDEX([1]JDS4!$K$2:$K$1709,MATCH(A391,[1]JDS4!$D$2:$D$1709,0))),-1,INDEX([1]JDS4!$K$2:$K$1709,MATCH(A391,[1]JDS4!$D$2:$D$1709,0))),IF(ISERROR(INDEX([1]UFZ!$K$2:$K$1709,MATCH(A391,[1]UFZ!$H$2:$H$1709,0))),-1,INDEX([1]UFZ!$K$2:$K$1709,MATCH(A391,[1]UFZ!$H$2:$H$1709,0))),IF(ISERROR(INDEX([1]WATSON!$G$2:$G$1709,MATCH(A391,[1]WATSON!$B$2:$B$1709,0))),-1,INDEX([1]WATSON!$G$2:$G$1709,MATCH(A391,[1]WATSON!$B$2:$B$1709,0))*1000),IF(ISERROR(INDEX('[1]EF3.0emissions'!$F$2:$F$1709,MATCH(A391,'[1]EF3.0emissions'!$A$2:$A$1709,0))),-1,INDEX('[1]EF3.0emissions'!$F$2:$F$1709,MATCH(A391,'[1]EF3.0emissions'!$A$2:$A$1709))),IF(ISERROR(INDEX(#REF!,MATCH(A391,#REF!,0))),-1,INDEX(#REF!,MATCH(A391,#REF!,0))*1.5*1000),IF(ISERROR(INDEX(#REF!,MATCH(A391,#REF!,0))),-1,INDEX(#REF!,MATCH(A391,#REF!,0))*1.5))</f>
        <v>1062.375</v>
      </c>
      <c r="D391" s="135">
        <v>0.17521884278810237</v>
      </c>
      <c r="E391" s="135">
        <v>9.0153973238340332E-2</v>
      </c>
      <c r="F391" s="135">
        <v>0.2831701439678872</v>
      </c>
      <c r="G391" s="135">
        <v>0.71682985603211435</v>
      </c>
      <c r="H391" s="135">
        <v>9.5013143134562605E-2</v>
      </c>
      <c r="I391" s="135">
        <v>0.2810006442315689</v>
      </c>
      <c r="J391" s="135">
        <v>0.71899935576842611</v>
      </c>
      <c r="K391" s="136">
        <f>IF(ISERROR(INDEX([1]biowin!$J:$J,MATCH(#REF!,[1]biowin!$A:$A,0))),-1,INDEX([1]biowin!$J:$J,MATCH(#REF!,[1]biowin!$A:$A,0)))</f>
        <v>-1</v>
      </c>
    </row>
    <row r="392" spans="1:11">
      <c r="A392" s="142" t="s">
        <v>1941</v>
      </c>
      <c r="B392" s="145" t="s">
        <v>1942</v>
      </c>
      <c r="C392" s="144">
        <f>MAX(IF(ISERROR(INDEX([1]JDS4!$K$2:$K$1709,MATCH(A392,[1]JDS4!$D$2:$D$1709,0))),-1,INDEX([1]JDS4!$K$2:$K$1709,MATCH(A392,[1]JDS4!$D$2:$D$1709,0))),IF(ISERROR(INDEX([1]UFZ!$K$2:$K$1709,MATCH(A392,[1]UFZ!$H$2:$H$1709,0))),-1,INDEX([1]UFZ!$K$2:$K$1709,MATCH(A392,[1]UFZ!$H$2:$H$1709,0))),IF(ISERROR(INDEX([1]WATSON!$G$2:$G$1709,MATCH(A392,[1]WATSON!$B$2:$B$1709,0))),-1,INDEX([1]WATSON!$G$2:$G$1709,MATCH(A392,[1]WATSON!$B$2:$B$1709,0))*1000),IF(ISERROR(INDEX('[1]EF3.0emissions'!$F$2:$F$1709,MATCH(A392,'[1]EF3.0emissions'!$A$2:$A$1709,0))),-1,INDEX('[1]EF3.0emissions'!$F$2:$F$1709,MATCH(A392,'[1]EF3.0emissions'!$A$2:$A$1709))),IF(ISERROR(INDEX(#REF!,MATCH(A392,#REF!,0))),-1,INDEX(#REF!,MATCH(A392,#REF!,0))*1.5*1000),IF(ISERROR(INDEX(#REF!,MATCH(A392,#REF!,0))),-1,INDEX(#REF!,MATCH(A392,#REF!,0))*1.5))</f>
        <v>2948</v>
      </c>
      <c r="D392" s="135">
        <v>6.3196176724146888E-2</v>
      </c>
      <c r="E392" s="135">
        <v>3.9219086806521067E-3</v>
      </c>
      <c r="F392" s="135">
        <v>0.88461617232557122</v>
      </c>
      <c r="G392" s="135">
        <v>0.11538382767442944</v>
      </c>
      <c r="H392" s="135">
        <v>9.8531972174530635E-3</v>
      </c>
      <c r="I392" s="135">
        <v>0.7242465411069674</v>
      </c>
      <c r="J392" s="135">
        <v>0.27575345889303254</v>
      </c>
      <c r="K392" s="136">
        <f>IF(ISERROR(INDEX([1]biowin!$J:$J,MATCH(#REF!,[1]biowin!$A:$A,0))),-1,INDEX([1]biowin!$J:$J,MATCH(#REF!,[1]biowin!$A:$A,0)))</f>
        <v>-1</v>
      </c>
    </row>
    <row r="393" spans="1:11">
      <c r="A393" s="142" t="s">
        <v>1943</v>
      </c>
      <c r="B393" s="145" t="s">
        <v>1944</v>
      </c>
      <c r="C393" s="144">
        <f>MAX(IF(ISERROR(INDEX([1]JDS4!$K$2:$K$1709,MATCH(A393,[1]JDS4!$D$2:$D$1709,0))),-1,INDEX([1]JDS4!$K$2:$K$1709,MATCH(A393,[1]JDS4!$D$2:$D$1709,0))),IF(ISERROR(INDEX([1]UFZ!$K$2:$K$1709,MATCH(A393,[1]UFZ!$H$2:$H$1709,0))),-1,INDEX([1]UFZ!$K$2:$K$1709,MATCH(A393,[1]UFZ!$H$2:$H$1709,0))),IF(ISERROR(INDEX([1]WATSON!$G$2:$G$1709,MATCH(A393,[1]WATSON!$B$2:$B$1709,0))),-1,INDEX([1]WATSON!$G$2:$G$1709,MATCH(A393,[1]WATSON!$B$2:$B$1709,0))*1000),IF(ISERROR(INDEX('[1]EF3.0emissions'!$F$2:$F$1709,MATCH(A393,'[1]EF3.0emissions'!$A$2:$A$1709,0))),-1,INDEX('[1]EF3.0emissions'!$F$2:$F$1709,MATCH(A393,'[1]EF3.0emissions'!$A$2:$A$1709))),IF(ISERROR(INDEX(#REF!,MATCH(A393,#REF!,0))),-1,INDEX(#REF!,MATCH(A393,#REF!,0))*1.5*1000),IF(ISERROR(INDEX(#REF!,MATCH(A393,#REF!,0))),-1,INDEX(#REF!,MATCH(A393,#REF!,0))*1.5))</f>
        <v>0</v>
      </c>
      <c r="D393" s="135">
        <v>0.34879122334332785</v>
      </c>
      <c r="E393" s="135">
        <v>1.5241734355978518E-3</v>
      </c>
      <c r="F393" s="135">
        <v>0.99150256693232974</v>
      </c>
      <c r="G393" s="135">
        <v>8.4974330676702691E-3</v>
      </c>
      <c r="H393" s="135">
        <v>4.6655194206348003E-3</v>
      </c>
      <c r="I393" s="135">
        <v>0.97535355531003132</v>
      </c>
      <c r="J393" s="135">
        <v>2.4646444689968714E-2</v>
      </c>
      <c r="K393" s="136">
        <f>IF(ISERROR(INDEX([1]biowin!$J:$J,MATCH(#REF!,[1]biowin!$A:$A,0))),-1,INDEX([1]biowin!$J:$J,MATCH(#REF!,[1]biowin!$A:$A,0)))</f>
        <v>-1</v>
      </c>
    </row>
    <row r="394" spans="1:11">
      <c r="A394" s="142" t="s">
        <v>1945</v>
      </c>
      <c r="B394" s="145" t="s">
        <v>1946</v>
      </c>
      <c r="C394" s="144">
        <f>MAX(IF(ISERROR(INDEX([1]JDS4!$K$2:$K$1709,MATCH(A394,[1]JDS4!$D$2:$D$1709,0))),-1,INDEX([1]JDS4!$K$2:$K$1709,MATCH(A394,[1]JDS4!$D$2:$D$1709,0))),IF(ISERROR(INDEX([1]UFZ!$K$2:$K$1709,MATCH(A394,[1]UFZ!$H$2:$H$1709,0))),-1,INDEX([1]UFZ!$K$2:$K$1709,MATCH(A394,[1]UFZ!$H$2:$H$1709,0))),IF(ISERROR(INDEX([1]WATSON!$G$2:$G$1709,MATCH(A394,[1]WATSON!$B$2:$B$1709,0))),-1,INDEX([1]WATSON!$G$2:$G$1709,MATCH(A394,[1]WATSON!$B$2:$B$1709,0))*1000),IF(ISERROR(INDEX('[1]EF3.0emissions'!$F$2:$F$1709,MATCH(A394,'[1]EF3.0emissions'!$A$2:$A$1709,0))),-1,INDEX('[1]EF3.0emissions'!$F$2:$F$1709,MATCH(A394,'[1]EF3.0emissions'!$A$2:$A$1709))),IF(ISERROR(INDEX(#REF!,MATCH(A394,#REF!,0))),-1,INDEX(#REF!,MATCH(A394,#REF!,0))*1.5*1000),IF(ISERROR(INDEX(#REF!,MATCH(A394,#REF!,0))),-1,INDEX(#REF!,MATCH(A394,#REF!,0))*1.5))</f>
        <v>50.096874999999997</v>
      </c>
      <c r="D394" s="135">
        <v>0.11165846785267874</v>
      </c>
      <c r="E394" s="135">
        <v>5.8418089996148545E-2</v>
      </c>
      <c r="F394" s="135">
        <v>0.17433855672889687</v>
      </c>
      <c r="G394" s="135">
        <v>0.82566144327109747</v>
      </c>
      <c r="H394" s="135">
        <v>6.1305664302062281E-2</v>
      </c>
      <c r="I394" s="135">
        <v>0.17551013770847959</v>
      </c>
      <c r="J394" s="135">
        <v>0.82448986229151966</v>
      </c>
      <c r="K394" s="136">
        <f>IF(ISERROR(INDEX([1]biowin!$J:$J,MATCH(#REF!,[1]biowin!$A:$A,0))),-1,INDEX([1]biowin!$J:$J,MATCH(#REF!,[1]biowin!$A:$A,0)))</f>
        <v>-1</v>
      </c>
    </row>
    <row r="395" spans="1:11">
      <c r="A395" s="142" t="s">
        <v>1947</v>
      </c>
      <c r="B395" s="145" t="s">
        <v>1948</v>
      </c>
      <c r="C395" s="144">
        <f>MAX(IF(ISERROR(INDEX([1]JDS4!$K$2:$K$1709,MATCH(A395,[1]JDS4!$D$2:$D$1709,0))),-1,INDEX([1]JDS4!$K$2:$K$1709,MATCH(A395,[1]JDS4!$D$2:$D$1709,0))),IF(ISERROR(INDEX([1]UFZ!$K$2:$K$1709,MATCH(A395,[1]UFZ!$H$2:$H$1709,0))),-1,INDEX([1]UFZ!$K$2:$K$1709,MATCH(A395,[1]UFZ!$H$2:$H$1709,0))),IF(ISERROR(INDEX([1]WATSON!$G$2:$G$1709,MATCH(A395,[1]WATSON!$B$2:$B$1709,0))),-1,INDEX([1]WATSON!$G$2:$G$1709,MATCH(A395,[1]WATSON!$B$2:$B$1709,0))*1000),IF(ISERROR(INDEX('[1]EF3.0emissions'!$F$2:$F$1709,MATCH(A395,'[1]EF3.0emissions'!$A$2:$A$1709,0))),-1,INDEX('[1]EF3.0emissions'!$F$2:$F$1709,MATCH(A395,'[1]EF3.0emissions'!$A$2:$A$1709))),IF(ISERROR(INDEX(#REF!,MATCH(A395,#REF!,0))),-1,INDEX(#REF!,MATCH(A395,#REF!,0))*1.5*1000),IF(ISERROR(INDEX(#REF!,MATCH(A395,#REF!,0))),-1,INDEX(#REF!,MATCH(A395,#REF!,0))*1.5))</f>
        <v>0</v>
      </c>
      <c r="D395" s="135">
        <v>0.2842709126194195</v>
      </c>
      <c r="E395" s="135">
        <v>0.14662207308521366</v>
      </c>
      <c r="F395" s="135">
        <v>0.43212988858415724</v>
      </c>
      <c r="G395" s="135">
        <v>0.56787011141583976</v>
      </c>
      <c r="H395" s="135">
        <v>0.15253348385572918</v>
      </c>
      <c r="I395" s="135">
        <v>0.43753782590436002</v>
      </c>
      <c r="J395" s="135">
        <v>0.56246217409564037</v>
      </c>
      <c r="K395" s="136">
        <f>IF(ISERROR(INDEX([1]biowin!$J:$J,MATCH(#REF!,[1]biowin!$A:$A,0))),-1,INDEX([1]biowin!$J:$J,MATCH(#REF!,[1]biowin!$A:$A,0)))</f>
        <v>-1</v>
      </c>
    </row>
    <row r="396" spans="1:11">
      <c r="A396" s="142" t="s">
        <v>1949</v>
      </c>
      <c r="B396" s="145" t="s">
        <v>1950</v>
      </c>
      <c r="C396" s="144">
        <f>MAX(IF(ISERROR(INDEX([1]JDS4!$K$2:$K$1709,MATCH(A396,[1]JDS4!$D$2:$D$1709,0))),-1,INDEX([1]JDS4!$K$2:$K$1709,MATCH(A396,[1]JDS4!$D$2:$D$1709,0))),IF(ISERROR(INDEX([1]UFZ!$K$2:$K$1709,MATCH(A396,[1]UFZ!$H$2:$H$1709,0))),-1,INDEX([1]UFZ!$K$2:$K$1709,MATCH(A396,[1]UFZ!$H$2:$H$1709,0))),IF(ISERROR(INDEX([1]WATSON!$G$2:$G$1709,MATCH(A396,[1]WATSON!$B$2:$B$1709,0))),-1,INDEX([1]WATSON!$G$2:$G$1709,MATCH(A396,[1]WATSON!$B$2:$B$1709,0))*1000),IF(ISERROR(INDEX('[1]EF3.0emissions'!$F$2:$F$1709,MATCH(A396,'[1]EF3.0emissions'!$A$2:$A$1709,0))),-1,INDEX('[1]EF3.0emissions'!$F$2:$F$1709,MATCH(A396,'[1]EF3.0emissions'!$A$2:$A$1709))),IF(ISERROR(INDEX(#REF!,MATCH(A396,#REF!,0))),-1,INDEX(#REF!,MATCH(A396,#REF!,0))*1.5*1000),IF(ISERROR(INDEX(#REF!,MATCH(A396,#REF!,0))),-1,INDEX(#REF!,MATCH(A396,#REF!,0))*1.5))</f>
        <v>16.075000000000003</v>
      </c>
      <c r="D396" s="135">
        <v>0.18775045083180847</v>
      </c>
      <c r="E396" s="135">
        <v>9.7861853900287121E-2</v>
      </c>
      <c r="F396" s="135">
        <v>0.28630858419177108</v>
      </c>
      <c r="G396" s="135">
        <v>0.71369141580822426</v>
      </c>
      <c r="H396" s="135">
        <v>0.1022322514934506</v>
      </c>
      <c r="I396" s="135">
        <v>0.29039648775564603</v>
      </c>
      <c r="J396" s="135">
        <v>0.70960351224435136</v>
      </c>
      <c r="K396" s="136">
        <f>IF(ISERROR(INDEX([1]biowin!$J:$J,MATCH(#REF!,[1]biowin!$A:$A,0))),-1,INDEX([1]biowin!$J:$J,MATCH(#REF!,[1]biowin!$A:$A,0)))</f>
        <v>-1</v>
      </c>
    </row>
    <row r="397" spans="1:11">
      <c r="A397" s="142" t="s">
        <v>1951</v>
      </c>
      <c r="B397" s="145" t="s">
        <v>1952</v>
      </c>
      <c r="C397" s="144">
        <f>MAX(IF(ISERROR(INDEX([1]JDS4!$K$2:$K$1709,MATCH(A397,[1]JDS4!$D$2:$D$1709,0))),-1,INDEX([1]JDS4!$K$2:$K$1709,MATCH(A397,[1]JDS4!$D$2:$D$1709,0))),IF(ISERROR(INDEX([1]UFZ!$K$2:$K$1709,MATCH(A397,[1]UFZ!$H$2:$H$1709,0))),-1,INDEX([1]UFZ!$K$2:$K$1709,MATCH(A397,[1]UFZ!$H$2:$H$1709,0))),IF(ISERROR(INDEX([1]WATSON!$G$2:$G$1709,MATCH(A397,[1]WATSON!$B$2:$B$1709,0))),-1,INDEX([1]WATSON!$G$2:$G$1709,MATCH(A397,[1]WATSON!$B$2:$B$1709,0))*1000),IF(ISERROR(INDEX('[1]EF3.0emissions'!$F$2:$F$1709,MATCH(A397,'[1]EF3.0emissions'!$A$2:$A$1709,0))),-1,INDEX('[1]EF3.0emissions'!$F$2:$F$1709,MATCH(A397,'[1]EF3.0emissions'!$A$2:$A$1709))),IF(ISERROR(INDEX(#REF!,MATCH(A397,#REF!,0))),-1,INDEX(#REF!,MATCH(A397,#REF!,0))*1.5*1000),IF(ISERROR(INDEX(#REF!,MATCH(A397,#REF!,0))),-1,INDEX(#REF!,MATCH(A397,#REF!,0))*1.5))</f>
        <v>-1</v>
      </c>
      <c r="D397" s="135">
        <v>8.1952710930671246E-4</v>
      </c>
      <c r="E397" s="135">
        <v>1.7697989729501988E-5</v>
      </c>
      <c r="F397" s="135">
        <v>0.96675044133058829</v>
      </c>
      <c r="G397" s="135">
        <v>3.324955866941165E-2</v>
      </c>
      <c r="H397" s="135">
        <v>1.9131969314876296E-5</v>
      </c>
      <c r="I397" s="135">
        <v>0.96639280722469589</v>
      </c>
      <c r="J397" s="135">
        <v>3.3607192775303947E-2</v>
      </c>
      <c r="K397" s="136">
        <f>IF(ISERROR(INDEX([1]biowin!$J:$J,MATCH(#REF!,[1]biowin!$A:$A,0))),-1,INDEX([1]biowin!$J:$J,MATCH(#REF!,[1]biowin!$A:$A,0)))</f>
        <v>-1</v>
      </c>
    </row>
    <row r="398" spans="1:11">
      <c r="A398" s="142" t="s">
        <v>1953</v>
      </c>
      <c r="B398" s="145" t="s">
        <v>1954</v>
      </c>
      <c r="C398" s="144">
        <f>MAX(IF(ISERROR(INDEX([1]JDS4!$K$2:$K$1709,MATCH(A398,[1]JDS4!$D$2:$D$1709,0))),-1,INDEX([1]JDS4!$K$2:$K$1709,MATCH(A398,[1]JDS4!$D$2:$D$1709,0))),IF(ISERROR(INDEX([1]UFZ!$K$2:$K$1709,MATCH(A398,[1]UFZ!$H$2:$H$1709,0))),-1,INDEX([1]UFZ!$K$2:$K$1709,MATCH(A398,[1]UFZ!$H$2:$H$1709,0))),IF(ISERROR(INDEX([1]WATSON!$G$2:$G$1709,MATCH(A398,[1]WATSON!$B$2:$B$1709,0))),-1,INDEX([1]WATSON!$G$2:$G$1709,MATCH(A398,[1]WATSON!$B$2:$B$1709,0))*1000),IF(ISERROR(INDEX('[1]EF3.0emissions'!$F$2:$F$1709,MATCH(A398,'[1]EF3.0emissions'!$A$2:$A$1709,0))),-1,INDEX('[1]EF3.0emissions'!$F$2:$F$1709,MATCH(A398,'[1]EF3.0emissions'!$A$2:$A$1709))),IF(ISERROR(INDEX(#REF!,MATCH(A398,#REF!,0))),-1,INDEX(#REF!,MATCH(A398,#REF!,0))*1.5*1000),IF(ISERROR(INDEX(#REF!,MATCH(A398,#REF!,0))),-1,INDEX(#REF!,MATCH(A398,#REF!,0))*1.5))</f>
        <v>-1</v>
      </c>
      <c r="H398" s="135"/>
      <c r="I398" s="135"/>
      <c r="J398" s="135"/>
      <c r="K398" s="136">
        <f>IF(ISERROR(INDEX([1]biowin!$J:$J,MATCH(#REF!,[1]biowin!$A:$A,0))),-1,INDEX([1]biowin!$J:$J,MATCH(#REF!,[1]biowin!$A:$A,0)))</f>
        <v>-1</v>
      </c>
    </row>
    <row r="399" spans="1:11">
      <c r="A399" s="142" t="s">
        <v>1955</v>
      </c>
      <c r="B399" s="145" t="s">
        <v>1956</v>
      </c>
      <c r="C399" s="144">
        <f>MAX(IF(ISERROR(INDEX([1]JDS4!$K$2:$K$1709,MATCH(A399,[1]JDS4!$D$2:$D$1709,0))),-1,INDEX([1]JDS4!$K$2:$K$1709,MATCH(A399,[1]JDS4!$D$2:$D$1709,0))),IF(ISERROR(INDEX([1]UFZ!$K$2:$K$1709,MATCH(A399,[1]UFZ!$H$2:$H$1709,0))),-1,INDEX([1]UFZ!$K$2:$K$1709,MATCH(A399,[1]UFZ!$H$2:$H$1709,0))),IF(ISERROR(INDEX([1]WATSON!$G$2:$G$1709,MATCH(A399,[1]WATSON!$B$2:$B$1709,0))),-1,INDEX([1]WATSON!$G$2:$G$1709,MATCH(A399,[1]WATSON!$B$2:$B$1709,0))*1000),IF(ISERROR(INDEX('[1]EF3.0emissions'!$F$2:$F$1709,MATCH(A399,'[1]EF3.0emissions'!$A$2:$A$1709,0))),-1,INDEX('[1]EF3.0emissions'!$F$2:$F$1709,MATCH(A399,'[1]EF3.0emissions'!$A$2:$A$1709))),IF(ISERROR(INDEX(#REF!,MATCH(A399,#REF!,0))),-1,INDEX(#REF!,MATCH(A399,#REF!,0))*1.5*1000),IF(ISERROR(INDEX(#REF!,MATCH(A399,#REF!,0))),-1,INDEX(#REF!,MATCH(A399,#REF!,0))*1.5))</f>
        <v>15000</v>
      </c>
      <c r="D399" s="135">
        <v>0.52017733190605064</v>
      </c>
      <c r="E399" s="135">
        <v>0.25811931308158442</v>
      </c>
      <c r="F399" s="135">
        <v>0.77832277174799325</v>
      </c>
      <c r="G399" s="135">
        <v>0.221677228252007</v>
      </c>
      <c r="H399" s="135">
        <v>0.26385728746052883</v>
      </c>
      <c r="I399" s="135">
        <v>0.78404991650500566</v>
      </c>
      <c r="J399" s="135">
        <v>0.21595008349499431</v>
      </c>
      <c r="K399" s="136">
        <f>IF(ISERROR(INDEX([1]biowin!$J:$J,MATCH(#REF!,[1]biowin!$A:$A,0))),-1,INDEX([1]biowin!$J:$J,MATCH(#REF!,[1]biowin!$A:$A,0)))</f>
        <v>-1</v>
      </c>
    </row>
    <row r="400" spans="1:11">
      <c r="A400" s="142" t="s">
        <v>1957</v>
      </c>
      <c r="B400" s="145" t="s">
        <v>1958</v>
      </c>
      <c r="C400" s="144">
        <f>MAX(IF(ISERROR(INDEX([1]JDS4!$K$2:$K$1709,MATCH(A400,[1]JDS4!$D$2:$D$1709,0))),-1,INDEX([1]JDS4!$K$2:$K$1709,MATCH(A400,[1]JDS4!$D$2:$D$1709,0))),IF(ISERROR(INDEX([1]UFZ!$K$2:$K$1709,MATCH(A400,[1]UFZ!$H$2:$H$1709,0))),-1,INDEX([1]UFZ!$K$2:$K$1709,MATCH(A400,[1]UFZ!$H$2:$H$1709,0))),IF(ISERROR(INDEX([1]WATSON!$G$2:$G$1709,MATCH(A400,[1]WATSON!$B$2:$B$1709,0))),-1,INDEX([1]WATSON!$G$2:$G$1709,MATCH(A400,[1]WATSON!$B$2:$B$1709,0))*1000),IF(ISERROR(INDEX('[1]EF3.0emissions'!$F$2:$F$1709,MATCH(A400,'[1]EF3.0emissions'!$A$2:$A$1709,0))),-1,INDEX('[1]EF3.0emissions'!$F$2:$F$1709,MATCH(A400,'[1]EF3.0emissions'!$A$2:$A$1709))),IF(ISERROR(INDEX(#REF!,MATCH(A400,#REF!,0))),-1,INDEX(#REF!,MATCH(A400,#REF!,0))*1.5*1000),IF(ISERROR(INDEX(#REF!,MATCH(A400,#REF!,0))),-1,INDEX(#REF!,MATCH(A400,#REF!,0))*1.5))</f>
        <v>-1</v>
      </c>
      <c r="D400" s="135">
        <v>1.0252697232944381E-2</v>
      </c>
      <c r="E400" s="135">
        <v>5.419152515677911E-3</v>
      </c>
      <c r="F400" s="135">
        <v>1.5673207370368276E-2</v>
      </c>
      <c r="G400" s="135">
        <v>0.98432679262963252</v>
      </c>
      <c r="H400" s="135">
        <v>5.69502724812715E-3</v>
      </c>
      <c r="I400" s="135">
        <v>1.5948534194219887E-2</v>
      </c>
      <c r="J400" s="135">
        <v>0.98405146580578029</v>
      </c>
      <c r="K400" s="136">
        <f>IF(ISERROR(INDEX([1]biowin!$J:$J,MATCH(#REF!,[1]biowin!$A:$A,0))),-1,INDEX([1]biowin!$J:$J,MATCH(#REF!,[1]biowin!$A:$A,0)))</f>
        <v>-1</v>
      </c>
    </row>
    <row r="401" spans="1:11">
      <c r="A401" s="142" t="s">
        <v>1959</v>
      </c>
      <c r="B401" s="145" t="s">
        <v>1960</v>
      </c>
      <c r="C401" s="144">
        <f>MAX(IF(ISERROR(INDEX([1]JDS4!$K$2:$K$1709,MATCH(A401,[1]JDS4!$D$2:$D$1709,0))),-1,INDEX([1]JDS4!$K$2:$K$1709,MATCH(A401,[1]JDS4!$D$2:$D$1709,0))),IF(ISERROR(INDEX([1]UFZ!$K$2:$K$1709,MATCH(A401,[1]UFZ!$H$2:$H$1709,0))),-1,INDEX([1]UFZ!$K$2:$K$1709,MATCH(A401,[1]UFZ!$H$2:$H$1709,0))),IF(ISERROR(INDEX([1]WATSON!$G$2:$G$1709,MATCH(A401,[1]WATSON!$B$2:$B$1709,0))),-1,INDEX([1]WATSON!$G$2:$G$1709,MATCH(A401,[1]WATSON!$B$2:$B$1709,0))*1000),IF(ISERROR(INDEX('[1]EF3.0emissions'!$F$2:$F$1709,MATCH(A401,'[1]EF3.0emissions'!$A$2:$A$1709,0))),-1,INDEX('[1]EF3.0emissions'!$F$2:$F$1709,MATCH(A401,'[1]EF3.0emissions'!$A$2:$A$1709))),IF(ISERROR(INDEX(#REF!,MATCH(A401,#REF!,0))),-1,INDEX(#REF!,MATCH(A401,#REF!,0))*1.5*1000),IF(ISERROR(INDEX(#REF!,MATCH(A401,#REF!,0))),-1,INDEX(#REF!,MATCH(A401,#REF!,0))*1.5))</f>
        <v>-1</v>
      </c>
      <c r="D401" s="135">
        <v>1.0211196718795879E-2</v>
      </c>
      <c r="E401" s="135">
        <v>5.3972357999020294E-3</v>
      </c>
      <c r="F401" s="135">
        <v>1.5608468590094435E-2</v>
      </c>
      <c r="G401" s="135">
        <v>0.98439153140990499</v>
      </c>
      <c r="H401" s="135">
        <v>5.6719988173415548E-3</v>
      </c>
      <c r="I401" s="135">
        <v>1.5883217049846091E-2</v>
      </c>
      <c r="J401" s="135">
        <v>0.98411678295015381</v>
      </c>
      <c r="K401" s="136">
        <f>IF(ISERROR(INDEX([1]biowin!$J:$J,MATCH(#REF!,[1]biowin!$A:$A,0))),-1,INDEX([1]biowin!$J:$J,MATCH(#REF!,[1]biowin!$A:$A,0)))</f>
        <v>-1</v>
      </c>
    </row>
    <row r="402" spans="1:11">
      <c r="A402" s="142" t="s">
        <v>1961</v>
      </c>
      <c r="B402" s="145" t="s">
        <v>1962</v>
      </c>
      <c r="C402" s="144">
        <f>MAX(IF(ISERROR(INDEX([1]JDS4!$K$2:$K$1709,MATCH(A402,[1]JDS4!$D$2:$D$1709,0))),-1,INDEX([1]JDS4!$K$2:$K$1709,MATCH(A402,[1]JDS4!$D$2:$D$1709,0))),IF(ISERROR(INDEX([1]UFZ!$K$2:$K$1709,MATCH(A402,[1]UFZ!$H$2:$H$1709,0))),-1,INDEX([1]UFZ!$K$2:$K$1709,MATCH(A402,[1]UFZ!$H$2:$H$1709,0))),IF(ISERROR(INDEX([1]WATSON!$G$2:$G$1709,MATCH(A402,[1]WATSON!$B$2:$B$1709,0))),-1,INDEX([1]WATSON!$G$2:$G$1709,MATCH(A402,[1]WATSON!$B$2:$B$1709,0))*1000),IF(ISERROR(INDEX('[1]EF3.0emissions'!$F$2:$F$1709,MATCH(A402,'[1]EF3.0emissions'!$A$2:$A$1709,0))),-1,INDEX('[1]EF3.0emissions'!$F$2:$F$1709,MATCH(A402,'[1]EF3.0emissions'!$A$2:$A$1709))),IF(ISERROR(INDEX(#REF!,MATCH(A402,#REF!,0))),-1,INDEX(#REF!,MATCH(A402,#REF!,0))*1.5*1000),IF(ISERROR(INDEX(#REF!,MATCH(A402,#REF!,0))),-1,INDEX(#REF!,MATCH(A402,#REF!,0))*1.5))</f>
        <v>-1</v>
      </c>
      <c r="D402" s="135">
        <v>1.6127746782058426E-3</v>
      </c>
      <c r="E402" s="135">
        <v>8.5290266064258816E-4</v>
      </c>
      <c r="F402" s="135">
        <v>2.4658498120864614E-3</v>
      </c>
      <c r="G402" s="135">
        <v>0.99753415018791314</v>
      </c>
      <c r="H402" s="135">
        <v>8.9655189130530006E-4</v>
      </c>
      <c r="I402" s="135">
        <v>2.5094294541504669E-3</v>
      </c>
      <c r="J402" s="135">
        <v>0.99749057054584922</v>
      </c>
      <c r="K402" s="136">
        <f>IF(ISERROR(INDEX([1]biowin!$J:$J,MATCH(#REF!,[1]biowin!$A:$A,0))),-1,INDEX([1]biowin!$J:$J,MATCH(#REF!,[1]biowin!$A:$A,0)))</f>
        <v>-1</v>
      </c>
    </row>
    <row r="403" spans="1:11">
      <c r="A403" s="142" t="s">
        <v>1963</v>
      </c>
      <c r="B403" s="145" t="s">
        <v>1964</v>
      </c>
      <c r="C403" s="144">
        <f>MAX(IF(ISERROR(INDEX([1]JDS4!$K$2:$K$1709,MATCH(A403,[1]JDS4!$D$2:$D$1709,0))),-1,INDEX([1]JDS4!$K$2:$K$1709,MATCH(A403,[1]JDS4!$D$2:$D$1709,0))),IF(ISERROR(INDEX([1]UFZ!$K$2:$K$1709,MATCH(A403,[1]UFZ!$H$2:$H$1709,0))),-1,INDEX([1]UFZ!$K$2:$K$1709,MATCH(A403,[1]UFZ!$H$2:$H$1709,0))),IF(ISERROR(INDEX([1]WATSON!$G$2:$G$1709,MATCH(A403,[1]WATSON!$B$2:$B$1709,0))),-1,INDEX([1]WATSON!$G$2:$G$1709,MATCH(A403,[1]WATSON!$B$2:$B$1709,0))*1000),IF(ISERROR(INDEX('[1]EF3.0emissions'!$F$2:$F$1709,MATCH(A403,'[1]EF3.0emissions'!$A$2:$A$1709,0))),-1,INDEX('[1]EF3.0emissions'!$F$2:$F$1709,MATCH(A403,'[1]EF3.0emissions'!$A$2:$A$1709))),IF(ISERROR(INDEX(#REF!,MATCH(A403,#REF!,0))),-1,INDEX(#REF!,MATCH(A403,#REF!,0))*1.5*1000),IF(ISERROR(INDEX(#REF!,MATCH(A403,#REF!,0))),-1,INDEX(#REF!,MATCH(A403,#REF!,0))*1.5))</f>
        <v>316.60000000000002</v>
      </c>
      <c r="D403" s="135">
        <v>6.6488821708594686E-2</v>
      </c>
      <c r="E403" s="135">
        <v>3.6530151969798815E-3</v>
      </c>
      <c r="F403" s="135">
        <v>0.89728392810182889</v>
      </c>
      <c r="G403" s="135">
        <v>0.10271607189817063</v>
      </c>
      <c r="H403" s="135">
        <v>9.3784563981764175E-3</v>
      </c>
      <c r="I403" s="135">
        <v>0.74915455073957171</v>
      </c>
      <c r="J403" s="135">
        <v>0.25084544926042923</v>
      </c>
      <c r="K403" s="136">
        <f>IF(ISERROR(INDEX([1]biowin!$J:$J,MATCH(#REF!,[1]biowin!$A:$A,0))),-1,INDEX([1]biowin!$J:$J,MATCH(#REF!,[1]biowin!$A:$A,0)))</f>
        <v>-1</v>
      </c>
    </row>
    <row r="404" spans="1:11">
      <c r="A404" s="142" t="s">
        <v>1965</v>
      </c>
      <c r="B404" s="145" t="s">
        <v>1966</v>
      </c>
      <c r="C404" s="144">
        <f>MAX(IF(ISERROR(INDEX([1]JDS4!$K$2:$K$1709,MATCH(A404,[1]JDS4!$D$2:$D$1709,0))),-1,INDEX([1]JDS4!$K$2:$K$1709,MATCH(A404,[1]JDS4!$D$2:$D$1709,0))),IF(ISERROR(INDEX([1]UFZ!$K$2:$K$1709,MATCH(A404,[1]UFZ!$H$2:$H$1709,0))),-1,INDEX([1]UFZ!$K$2:$K$1709,MATCH(A404,[1]UFZ!$H$2:$H$1709,0))),IF(ISERROR(INDEX([1]WATSON!$G$2:$G$1709,MATCH(A404,[1]WATSON!$B$2:$B$1709,0))),-1,INDEX([1]WATSON!$G$2:$G$1709,MATCH(A404,[1]WATSON!$B$2:$B$1709,0))*1000),IF(ISERROR(INDEX('[1]EF3.0emissions'!$F$2:$F$1709,MATCH(A404,'[1]EF3.0emissions'!$A$2:$A$1709,0))),-1,INDEX('[1]EF3.0emissions'!$F$2:$F$1709,MATCH(A404,'[1]EF3.0emissions'!$A$2:$A$1709))),IF(ISERROR(INDEX(#REF!,MATCH(A404,#REF!,0))),-1,INDEX(#REF!,MATCH(A404,#REF!,0))*1.5*1000),IF(ISERROR(INDEX(#REF!,MATCH(A404,#REF!,0))),-1,INDEX(#REF!,MATCH(A404,#REF!,0))*1.5))</f>
        <v>177.33125000000001</v>
      </c>
      <c r="D404" s="135">
        <v>2.7034257459527611E-3</v>
      </c>
      <c r="E404" s="135">
        <v>1.4295883505289131E-3</v>
      </c>
      <c r="F404" s="135">
        <v>4.1336084897260414E-3</v>
      </c>
      <c r="G404" s="135">
        <v>0.99586639151027445</v>
      </c>
      <c r="H404" s="135">
        <v>1.5027025526954212E-3</v>
      </c>
      <c r="I404" s="135">
        <v>4.2064828614691834E-3</v>
      </c>
      <c r="J404" s="135">
        <v>0.99579351713853048</v>
      </c>
      <c r="K404" s="136">
        <f>IF(ISERROR(INDEX([1]biowin!$J:$J,MATCH(#REF!,[1]biowin!$A:$A,0))),-1,INDEX([1]biowin!$J:$J,MATCH(#REF!,[1]biowin!$A:$A,0)))</f>
        <v>-1</v>
      </c>
    </row>
    <row r="405" spans="1:11">
      <c r="A405" s="142" t="s">
        <v>1967</v>
      </c>
      <c r="B405" s="145" t="s">
        <v>1968</v>
      </c>
      <c r="C405" s="144">
        <f>MAX(IF(ISERROR(INDEX([1]JDS4!$K$2:$K$1709,MATCH(A405,[1]JDS4!$D$2:$D$1709,0))),-1,INDEX([1]JDS4!$K$2:$K$1709,MATCH(A405,[1]JDS4!$D$2:$D$1709,0))),IF(ISERROR(INDEX([1]UFZ!$K$2:$K$1709,MATCH(A405,[1]UFZ!$H$2:$H$1709,0))),-1,INDEX([1]UFZ!$K$2:$K$1709,MATCH(A405,[1]UFZ!$H$2:$H$1709,0))),IF(ISERROR(INDEX([1]WATSON!$G$2:$G$1709,MATCH(A405,[1]WATSON!$B$2:$B$1709,0))),-1,INDEX([1]WATSON!$G$2:$G$1709,MATCH(A405,[1]WATSON!$B$2:$B$1709,0))*1000),IF(ISERROR(INDEX('[1]EF3.0emissions'!$F$2:$F$1709,MATCH(A405,'[1]EF3.0emissions'!$A$2:$A$1709,0))),-1,INDEX('[1]EF3.0emissions'!$F$2:$F$1709,MATCH(A405,'[1]EF3.0emissions'!$A$2:$A$1709))),IF(ISERROR(INDEX(#REF!,MATCH(A405,#REF!,0))),-1,INDEX(#REF!,MATCH(A405,#REF!,0))*1.5*1000),IF(ISERROR(INDEX(#REF!,MATCH(A405,#REF!,0))),-1,INDEX(#REF!,MATCH(A405,#REF!,0))*1.5))</f>
        <v>0</v>
      </c>
      <c r="D405" s="135">
        <v>9.6024242930001016E-3</v>
      </c>
      <c r="E405" s="135">
        <v>5.0756536544748609E-3</v>
      </c>
      <c r="F405" s="135">
        <v>1.4678623794359002E-2</v>
      </c>
      <c r="G405" s="135">
        <v>0.98532137620564364</v>
      </c>
      <c r="H405" s="135">
        <v>5.3341440190023733E-3</v>
      </c>
      <c r="I405" s="135">
        <v>1.4936893870312207E-2</v>
      </c>
      <c r="J405" s="135">
        <v>0.98506310612968762</v>
      </c>
      <c r="K405" s="136">
        <f>IF(ISERROR(INDEX([1]biowin!$J:$J,MATCH(#REF!,[1]biowin!$A:$A,0))),-1,INDEX([1]biowin!$J:$J,MATCH(#REF!,[1]biowin!$A:$A,0)))</f>
        <v>-1</v>
      </c>
    </row>
    <row r="406" spans="1:11">
      <c r="A406" s="142" t="s">
        <v>1969</v>
      </c>
      <c r="B406" s="145" t="s">
        <v>1970</v>
      </c>
      <c r="C406" s="144">
        <f>MAX(IF(ISERROR(INDEX([1]JDS4!$K$2:$K$1709,MATCH(A406,[1]JDS4!$D$2:$D$1709,0))),-1,INDEX([1]JDS4!$K$2:$K$1709,MATCH(A406,[1]JDS4!$D$2:$D$1709,0))),IF(ISERROR(INDEX([1]UFZ!$K$2:$K$1709,MATCH(A406,[1]UFZ!$H$2:$H$1709,0))),-1,INDEX([1]UFZ!$K$2:$K$1709,MATCH(A406,[1]UFZ!$H$2:$H$1709,0))),IF(ISERROR(INDEX([1]WATSON!$G$2:$G$1709,MATCH(A406,[1]WATSON!$B$2:$B$1709,0))),-1,INDEX([1]WATSON!$G$2:$G$1709,MATCH(A406,[1]WATSON!$B$2:$B$1709,0))*1000),IF(ISERROR(INDEX('[1]EF3.0emissions'!$F$2:$F$1709,MATCH(A406,'[1]EF3.0emissions'!$A$2:$A$1709,0))),-1,INDEX('[1]EF3.0emissions'!$F$2:$F$1709,MATCH(A406,'[1]EF3.0emissions'!$A$2:$A$1709))),IF(ISERROR(INDEX(#REF!,MATCH(A406,#REF!,0))),-1,INDEX(#REF!,MATCH(A406,#REF!,0))*1.5*1000),IF(ISERROR(INDEX(#REF!,MATCH(A406,#REF!,0))),-1,INDEX(#REF!,MATCH(A406,#REF!,0))*1.5))</f>
        <v>0</v>
      </c>
      <c r="D406" s="135">
        <v>0.47835542224898137</v>
      </c>
      <c r="E406" s="135">
        <v>0.23950527655408868</v>
      </c>
      <c r="F406" s="135">
        <v>0.71828870623022056</v>
      </c>
      <c r="G406" s="135">
        <v>0.28171129376977694</v>
      </c>
      <c r="H406" s="135">
        <v>0.24585165078857052</v>
      </c>
      <c r="I406" s="135">
        <v>0.72445852940500832</v>
      </c>
      <c r="J406" s="135">
        <v>0.27554147059499196</v>
      </c>
      <c r="K406" s="136">
        <f>IF(ISERROR(INDEX([1]biowin!$J:$J,MATCH(#REF!,[1]biowin!$A:$A,0))),-1,INDEX([1]biowin!$J:$J,MATCH(#REF!,[1]biowin!$A:$A,0)))</f>
        <v>-1</v>
      </c>
    </row>
    <row r="407" spans="1:11">
      <c r="A407" s="142" t="s">
        <v>1971</v>
      </c>
      <c r="B407" s="145" t="s">
        <v>1972</v>
      </c>
      <c r="C407" s="144">
        <f>MAX(IF(ISERROR(INDEX([1]JDS4!$K$2:$K$1709,MATCH(A407,[1]JDS4!$D$2:$D$1709,0))),-1,INDEX([1]JDS4!$K$2:$K$1709,MATCH(A407,[1]JDS4!$D$2:$D$1709,0))),IF(ISERROR(INDEX([1]UFZ!$K$2:$K$1709,MATCH(A407,[1]UFZ!$H$2:$H$1709,0))),-1,INDEX([1]UFZ!$K$2:$K$1709,MATCH(A407,[1]UFZ!$H$2:$H$1709,0))),IF(ISERROR(INDEX([1]WATSON!$G$2:$G$1709,MATCH(A407,[1]WATSON!$B$2:$B$1709,0))),-1,INDEX([1]WATSON!$G$2:$G$1709,MATCH(A407,[1]WATSON!$B$2:$B$1709,0))*1000),IF(ISERROR(INDEX('[1]EF3.0emissions'!$F$2:$F$1709,MATCH(A407,'[1]EF3.0emissions'!$A$2:$A$1709,0))),-1,INDEX('[1]EF3.0emissions'!$F$2:$F$1709,MATCH(A407,'[1]EF3.0emissions'!$A$2:$A$1709))),IF(ISERROR(INDEX(#REF!,MATCH(A407,#REF!,0))),-1,INDEX(#REF!,MATCH(A407,#REF!,0))*1.5*1000),IF(ISERROR(INDEX(#REF!,MATCH(A407,#REF!,0))),-1,INDEX(#REF!,MATCH(A407,#REF!,0))*1.5))</f>
        <v>-1</v>
      </c>
      <c r="D407" s="135">
        <v>0.16558662815893285</v>
      </c>
      <c r="E407" s="135">
        <v>8.6488790832813356E-2</v>
      </c>
      <c r="F407" s="135">
        <v>0.25265565700549386</v>
      </c>
      <c r="G407" s="135">
        <v>0.74734434299449648</v>
      </c>
      <c r="H407" s="135">
        <v>9.0427821333640981E-2</v>
      </c>
      <c r="I407" s="135">
        <v>0.25635943855136567</v>
      </c>
      <c r="J407" s="135">
        <v>0.74364056144863133</v>
      </c>
      <c r="K407" s="136">
        <f>IF(ISERROR(INDEX([1]biowin!$J:$J,MATCH(#REF!,[1]biowin!$A:$A,0))),-1,INDEX([1]biowin!$J:$J,MATCH(#REF!,[1]biowin!$A:$A,0)))</f>
        <v>-1</v>
      </c>
    </row>
    <row r="408" spans="1:11">
      <c r="A408" s="142" t="s">
        <v>1973</v>
      </c>
      <c r="B408" s="145" t="s">
        <v>1974</v>
      </c>
      <c r="C408" s="144">
        <f>MAX(IF(ISERROR(INDEX([1]JDS4!$K$2:$K$1709,MATCH(A408,[1]JDS4!$D$2:$D$1709,0))),-1,INDEX([1]JDS4!$K$2:$K$1709,MATCH(A408,[1]JDS4!$D$2:$D$1709,0))),IF(ISERROR(INDEX([1]UFZ!$K$2:$K$1709,MATCH(A408,[1]UFZ!$H$2:$H$1709,0))),-1,INDEX([1]UFZ!$K$2:$K$1709,MATCH(A408,[1]UFZ!$H$2:$H$1709,0))),IF(ISERROR(INDEX([1]WATSON!$G$2:$G$1709,MATCH(A408,[1]WATSON!$B$2:$B$1709,0))),-1,INDEX([1]WATSON!$G$2:$G$1709,MATCH(A408,[1]WATSON!$B$2:$B$1709,0))*1000),IF(ISERROR(INDEX('[1]EF3.0emissions'!$F$2:$F$1709,MATCH(A408,'[1]EF3.0emissions'!$A$2:$A$1709,0))),-1,INDEX('[1]EF3.0emissions'!$F$2:$F$1709,MATCH(A408,'[1]EF3.0emissions'!$A$2:$A$1709))),IF(ISERROR(INDEX(#REF!,MATCH(A408,#REF!,0))),-1,INDEX(#REF!,MATCH(A408,#REF!,0))*1.5*1000),IF(ISERROR(INDEX(#REF!,MATCH(A408,#REF!,0))),-1,INDEX(#REF!,MATCH(A408,#REF!,0))*1.5))</f>
        <v>-1</v>
      </c>
      <c r="H408" s="135"/>
      <c r="I408" s="135"/>
      <c r="J408" s="135"/>
      <c r="K408" s="136">
        <f>IF(ISERROR(INDEX([1]biowin!$J:$J,MATCH(#REF!,[1]biowin!$A:$A,0))),-1,INDEX([1]biowin!$J:$J,MATCH(#REF!,[1]biowin!$A:$A,0)))</f>
        <v>-1</v>
      </c>
    </row>
    <row r="409" spans="1:11">
      <c r="A409" s="142" t="s">
        <v>1975</v>
      </c>
      <c r="B409" s="145" t="s">
        <v>1976</v>
      </c>
      <c r="C409" s="144">
        <f>MAX(IF(ISERROR(INDEX([1]JDS4!$K$2:$K$1709,MATCH(A409,[1]JDS4!$D$2:$D$1709,0))),-1,INDEX([1]JDS4!$K$2:$K$1709,MATCH(A409,[1]JDS4!$D$2:$D$1709,0))),IF(ISERROR(INDEX([1]UFZ!$K$2:$K$1709,MATCH(A409,[1]UFZ!$H$2:$H$1709,0))),-1,INDEX([1]UFZ!$K$2:$K$1709,MATCH(A409,[1]UFZ!$H$2:$H$1709,0))),IF(ISERROR(INDEX([1]WATSON!$G$2:$G$1709,MATCH(A409,[1]WATSON!$B$2:$B$1709,0))),-1,INDEX([1]WATSON!$G$2:$G$1709,MATCH(A409,[1]WATSON!$B$2:$B$1709,0))*1000),IF(ISERROR(INDEX('[1]EF3.0emissions'!$F$2:$F$1709,MATCH(A409,'[1]EF3.0emissions'!$A$2:$A$1709,0))),-1,INDEX('[1]EF3.0emissions'!$F$2:$F$1709,MATCH(A409,'[1]EF3.0emissions'!$A$2:$A$1709))),IF(ISERROR(INDEX(#REF!,MATCH(A409,#REF!,0))),-1,INDEX(#REF!,MATCH(A409,#REF!,0))*1.5*1000),IF(ISERROR(INDEX(#REF!,MATCH(A409,#REF!,0))),-1,INDEX(#REF!,MATCH(A409,#REF!,0))*1.5))</f>
        <v>-1</v>
      </c>
      <c r="H409" s="135"/>
      <c r="I409" s="135"/>
      <c r="J409" s="135"/>
      <c r="K409" s="136">
        <f>IF(ISERROR(INDEX([1]biowin!$J:$J,MATCH(#REF!,[1]biowin!$A:$A,0))),-1,INDEX([1]biowin!$J:$J,MATCH(#REF!,[1]biowin!$A:$A,0)))</f>
        <v>-1</v>
      </c>
    </row>
    <row r="410" spans="1:11">
      <c r="A410" s="142" t="s">
        <v>1977</v>
      </c>
      <c r="B410" s="145" t="s">
        <v>1978</v>
      </c>
      <c r="C410" s="144">
        <f>MAX(IF(ISERROR(INDEX([1]JDS4!$K$2:$K$1709,MATCH(A410,[1]JDS4!$D$2:$D$1709,0))),-1,INDEX([1]JDS4!$K$2:$K$1709,MATCH(A410,[1]JDS4!$D$2:$D$1709,0))),IF(ISERROR(INDEX([1]UFZ!$K$2:$K$1709,MATCH(A410,[1]UFZ!$H$2:$H$1709,0))),-1,INDEX([1]UFZ!$K$2:$K$1709,MATCH(A410,[1]UFZ!$H$2:$H$1709,0))),IF(ISERROR(INDEX([1]WATSON!$G$2:$G$1709,MATCH(A410,[1]WATSON!$B$2:$B$1709,0))),-1,INDEX([1]WATSON!$G$2:$G$1709,MATCH(A410,[1]WATSON!$B$2:$B$1709,0))*1000),IF(ISERROR(INDEX('[1]EF3.0emissions'!$F$2:$F$1709,MATCH(A410,'[1]EF3.0emissions'!$A$2:$A$1709,0))),-1,INDEX('[1]EF3.0emissions'!$F$2:$F$1709,MATCH(A410,'[1]EF3.0emissions'!$A$2:$A$1709))),IF(ISERROR(INDEX(#REF!,MATCH(A410,#REF!,0))),-1,INDEX(#REF!,MATCH(A410,#REF!,0))*1.5*1000),IF(ISERROR(INDEX(#REF!,MATCH(A410,#REF!,0))),-1,INDEX(#REF!,MATCH(A410,#REF!,0))*1.5))</f>
        <v>-1</v>
      </c>
      <c r="H410" s="135"/>
      <c r="I410" s="135"/>
      <c r="J410" s="135"/>
      <c r="K410" s="136">
        <f>IF(ISERROR(INDEX([1]biowin!$J:$J,MATCH(#REF!,[1]biowin!$A:$A,0))),-1,INDEX([1]biowin!$J:$J,MATCH(#REF!,[1]biowin!$A:$A,0)))</f>
        <v>-1</v>
      </c>
    </row>
    <row r="411" spans="1:11">
      <c r="A411" s="142" t="s">
        <v>1979</v>
      </c>
      <c r="B411" s="145" t="s">
        <v>1980</v>
      </c>
      <c r="C411" s="144">
        <f>MAX(IF(ISERROR(INDEX([1]JDS4!$K$2:$K$1709,MATCH(A411,[1]JDS4!$D$2:$D$1709,0))),-1,INDEX([1]JDS4!$K$2:$K$1709,MATCH(A411,[1]JDS4!$D$2:$D$1709,0))),IF(ISERROR(INDEX([1]UFZ!$K$2:$K$1709,MATCH(A411,[1]UFZ!$H$2:$H$1709,0))),-1,INDEX([1]UFZ!$K$2:$K$1709,MATCH(A411,[1]UFZ!$H$2:$H$1709,0))),IF(ISERROR(INDEX([1]WATSON!$G$2:$G$1709,MATCH(A411,[1]WATSON!$B$2:$B$1709,0))),-1,INDEX([1]WATSON!$G$2:$G$1709,MATCH(A411,[1]WATSON!$B$2:$B$1709,0))*1000),IF(ISERROR(INDEX('[1]EF3.0emissions'!$F$2:$F$1709,MATCH(A411,'[1]EF3.0emissions'!$A$2:$A$1709,0))),-1,INDEX('[1]EF3.0emissions'!$F$2:$F$1709,MATCH(A411,'[1]EF3.0emissions'!$A$2:$A$1709))),IF(ISERROR(INDEX(#REF!,MATCH(A411,#REF!,0))),-1,INDEX(#REF!,MATCH(A411,#REF!,0))*1.5*1000),IF(ISERROR(INDEX(#REF!,MATCH(A411,#REF!,0))),-1,INDEX(#REF!,MATCH(A411,#REF!,0))*1.5))</f>
        <v>-1</v>
      </c>
      <c r="D411" s="135">
        <v>1.2756815621898749E-2</v>
      </c>
      <c r="E411" s="135">
        <v>6.6956851071802558E-3</v>
      </c>
      <c r="F411" s="135">
        <v>2.9583327057004248E-2</v>
      </c>
      <c r="G411" s="135">
        <v>0.97041667294299583</v>
      </c>
      <c r="H411" s="135">
        <v>7.06509190273667E-3</v>
      </c>
      <c r="I411" s="135">
        <v>2.5912831677819968E-2</v>
      </c>
      <c r="J411" s="135">
        <v>0.97408716832218067</v>
      </c>
      <c r="K411" s="136">
        <f>IF(ISERROR(INDEX([1]biowin!$J:$J,MATCH(#REF!,[1]biowin!$A:$A,0))),-1,INDEX([1]biowin!$J:$J,MATCH(#REF!,[1]biowin!$A:$A,0)))</f>
        <v>-1</v>
      </c>
    </row>
    <row r="412" spans="1:11">
      <c r="A412" s="142" t="s">
        <v>1981</v>
      </c>
      <c r="B412" s="145" t="s">
        <v>1982</v>
      </c>
      <c r="C412" s="144">
        <f>MAX(IF(ISERROR(INDEX([1]JDS4!$K$2:$K$1709,MATCH(A412,[1]JDS4!$D$2:$D$1709,0))),-1,INDEX([1]JDS4!$K$2:$K$1709,MATCH(A412,[1]JDS4!$D$2:$D$1709,0))),IF(ISERROR(INDEX([1]UFZ!$K$2:$K$1709,MATCH(A412,[1]UFZ!$H$2:$H$1709,0))),-1,INDEX([1]UFZ!$K$2:$K$1709,MATCH(A412,[1]UFZ!$H$2:$H$1709,0))),IF(ISERROR(INDEX([1]WATSON!$G$2:$G$1709,MATCH(A412,[1]WATSON!$B$2:$B$1709,0))),-1,INDEX([1]WATSON!$G$2:$G$1709,MATCH(A412,[1]WATSON!$B$2:$B$1709,0))*1000),IF(ISERROR(INDEX('[1]EF3.0emissions'!$F$2:$F$1709,MATCH(A412,'[1]EF3.0emissions'!$A$2:$A$1709,0))),-1,INDEX('[1]EF3.0emissions'!$F$2:$F$1709,MATCH(A412,'[1]EF3.0emissions'!$A$2:$A$1709))),IF(ISERROR(INDEX(#REF!,MATCH(A412,#REF!,0))),-1,INDEX(#REF!,MATCH(A412,#REF!,0))*1.5*1000),IF(ISERROR(INDEX(#REF!,MATCH(A412,#REF!,0))),-1,INDEX(#REF!,MATCH(A412,#REF!,0))*1.5))</f>
        <v>-1</v>
      </c>
      <c r="H412" s="135"/>
      <c r="I412" s="135"/>
      <c r="J412" s="135"/>
      <c r="K412" s="136">
        <f>IF(ISERROR(INDEX([1]biowin!$J:$J,MATCH(#REF!,[1]biowin!$A:$A,0))),-1,INDEX([1]biowin!$J:$J,MATCH(#REF!,[1]biowin!$A:$A,0)))</f>
        <v>-1</v>
      </c>
    </row>
    <row r="413" spans="1:11">
      <c r="A413" s="142" t="s">
        <v>1983</v>
      </c>
      <c r="B413" s="145" t="s">
        <v>65</v>
      </c>
      <c r="C413" s="144">
        <f>MAX(IF(ISERROR(INDEX([1]JDS4!$K$2:$K$1709,MATCH(A413,[1]JDS4!$D$2:$D$1709,0))),-1,INDEX([1]JDS4!$K$2:$K$1709,MATCH(A413,[1]JDS4!$D$2:$D$1709,0))),IF(ISERROR(INDEX([1]UFZ!$K$2:$K$1709,MATCH(A413,[1]UFZ!$H$2:$H$1709,0))),-1,INDEX([1]UFZ!$K$2:$K$1709,MATCH(A413,[1]UFZ!$H$2:$H$1709,0))),IF(ISERROR(INDEX([1]WATSON!$G$2:$G$1709,MATCH(A413,[1]WATSON!$B$2:$B$1709,0))),-1,INDEX([1]WATSON!$G$2:$G$1709,MATCH(A413,[1]WATSON!$B$2:$B$1709,0))*1000),IF(ISERROR(INDEX('[1]EF3.0emissions'!$F$2:$F$1709,MATCH(A413,'[1]EF3.0emissions'!$A$2:$A$1709,0))),-1,INDEX('[1]EF3.0emissions'!$F$2:$F$1709,MATCH(A413,'[1]EF3.0emissions'!$A$2:$A$1709))),IF(ISERROR(INDEX(#REF!,MATCH(A413,#REF!,0))),-1,INDEX(#REF!,MATCH(A413,#REF!,0))*1.5*1000),IF(ISERROR(INDEX(#REF!,MATCH(A413,#REF!,0))),-1,INDEX(#REF!,MATCH(A413,#REF!,0))*1.5))</f>
        <v>-1</v>
      </c>
      <c r="H413" s="135"/>
      <c r="I413" s="135"/>
      <c r="J413" s="135"/>
      <c r="K413" s="136">
        <f>IF(ISERROR(INDEX([1]biowin!$J:$J,MATCH(#REF!,[1]biowin!$A:$A,0))),-1,INDEX([1]biowin!$J:$J,MATCH(#REF!,[1]biowin!$A:$A,0)))</f>
        <v>-1</v>
      </c>
    </row>
    <row r="414" spans="1:11">
      <c r="A414" s="142" t="s">
        <v>1984</v>
      </c>
      <c r="B414" s="145" t="s">
        <v>1985</v>
      </c>
      <c r="C414" s="144">
        <f>MAX(IF(ISERROR(INDEX([1]JDS4!$K$2:$K$1709,MATCH(A414,[1]JDS4!$D$2:$D$1709,0))),-1,INDEX([1]JDS4!$K$2:$K$1709,MATCH(A414,[1]JDS4!$D$2:$D$1709,0))),IF(ISERROR(INDEX([1]UFZ!$K$2:$K$1709,MATCH(A414,[1]UFZ!$H$2:$H$1709,0))),-1,INDEX([1]UFZ!$K$2:$K$1709,MATCH(A414,[1]UFZ!$H$2:$H$1709,0))),IF(ISERROR(INDEX([1]WATSON!$G$2:$G$1709,MATCH(A414,[1]WATSON!$B$2:$B$1709,0))),-1,INDEX([1]WATSON!$G$2:$G$1709,MATCH(A414,[1]WATSON!$B$2:$B$1709,0))*1000),IF(ISERROR(INDEX('[1]EF3.0emissions'!$F$2:$F$1709,MATCH(A414,'[1]EF3.0emissions'!$A$2:$A$1709,0))),-1,INDEX('[1]EF3.0emissions'!$F$2:$F$1709,MATCH(A414,'[1]EF3.0emissions'!$A$2:$A$1709))),IF(ISERROR(INDEX(#REF!,MATCH(A414,#REF!,0))),-1,INDEX(#REF!,MATCH(A414,#REF!,0))*1.5*1000),IF(ISERROR(INDEX(#REF!,MATCH(A414,#REF!,0))),-1,INDEX(#REF!,MATCH(A414,#REF!,0))*1.5))</f>
        <v>-1</v>
      </c>
      <c r="H414" s="135"/>
      <c r="I414" s="135"/>
      <c r="J414" s="135"/>
      <c r="K414" s="136">
        <f>IF(ISERROR(INDEX([1]biowin!$J:$J,MATCH(#REF!,[1]biowin!$A:$A,0))),-1,INDEX([1]biowin!$J:$J,MATCH(#REF!,[1]biowin!$A:$A,0)))</f>
        <v>-1</v>
      </c>
    </row>
    <row r="415" spans="1:11">
      <c r="A415" s="142" t="s">
        <v>1986</v>
      </c>
      <c r="B415" s="145" t="s">
        <v>1987</v>
      </c>
      <c r="C415" s="144">
        <f>MAX(IF(ISERROR(INDEX([1]JDS4!$K$2:$K$1709,MATCH(A415,[1]JDS4!$D$2:$D$1709,0))),-1,INDEX([1]JDS4!$K$2:$K$1709,MATCH(A415,[1]JDS4!$D$2:$D$1709,0))),IF(ISERROR(INDEX([1]UFZ!$K$2:$K$1709,MATCH(A415,[1]UFZ!$H$2:$H$1709,0))),-1,INDEX([1]UFZ!$K$2:$K$1709,MATCH(A415,[1]UFZ!$H$2:$H$1709,0))),IF(ISERROR(INDEX([1]WATSON!$G$2:$G$1709,MATCH(A415,[1]WATSON!$B$2:$B$1709,0))),-1,INDEX([1]WATSON!$G$2:$G$1709,MATCH(A415,[1]WATSON!$B$2:$B$1709,0))*1000),IF(ISERROR(INDEX('[1]EF3.0emissions'!$F$2:$F$1709,MATCH(A415,'[1]EF3.0emissions'!$A$2:$A$1709,0))),-1,INDEX('[1]EF3.0emissions'!$F$2:$F$1709,MATCH(A415,'[1]EF3.0emissions'!$A$2:$A$1709))),IF(ISERROR(INDEX(#REF!,MATCH(A415,#REF!,0))),-1,INDEX(#REF!,MATCH(A415,#REF!,0))*1.5*1000),IF(ISERROR(INDEX(#REF!,MATCH(A415,#REF!,0))),-1,INDEX(#REF!,MATCH(A415,#REF!,0))*1.5))</f>
        <v>-1</v>
      </c>
      <c r="H415" s="135"/>
      <c r="I415" s="135"/>
      <c r="J415" s="135"/>
      <c r="K415" s="136">
        <f>IF(ISERROR(INDEX([1]biowin!$J:$J,MATCH(#REF!,[1]biowin!$A:$A,0))),-1,INDEX([1]biowin!$J:$J,MATCH(#REF!,[1]biowin!$A:$A,0)))</f>
        <v>-1</v>
      </c>
    </row>
    <row r="416" spans="1:11">
      <c r="A416" s="142" t="s">
        <v>1988</v>
      </c>
      <c r="B416" s="145" t="s">
        <v>1989</v>
      </c>
      <c r="C416" s="144">
        <f>MAX(IF(ISERROR(INDEX([1]JDS4!$K$2:$K$1709,MATCH(A416,[1]JDS4!$D$2:$D$1709,0))),-1,INDEX([1]JDS4!$K$2:$K$1709,MATCH(A416,[1]JDS4!$D$2:$D$1709,0))),IF(ISERROR(INDEX([1]UFZ!$K$2:$K$1709,MATCH(A416,[1]UFZ!$H$2:$H$1709,0))),-1,INDEX([1]UFZ!$K$2:$K$1709,MATCH(A416,[1]UFZ!$H$2:$H$1709,0))),IF(ISERROR(INDEX([1]WATSON!$G$2:$G$1709,MATCH(A416,[1]WATSON!$B$2:$B$1709,0))),-1,INDEX([1]WATSON!$G$2:$G$1709,MATCH(A416,[1]WATSON!$B$2:$B$1709,0))*1000),IF(ISERROR(INDEX('[1]EF3.0emissions'!$F$2:$F$1709,MATCH(A416,'[1]EF3.0emissions'!$A$2:$A$1709,0))),-1,INDEX('[1]EF3.0emissions'!$F$2:$F$1709,MATCH(A416,'[1]EF3.0emissions'!$A$2:$A$1709))),IF(ISERROR(INDEX(#REF!,MATCH(A416,#REF!,0))),-1,INDEX(#REF!,MATCH(A416,#REF!,0))*1.5*1000),IF(ISERROR(INDEX(#REF!,MATCH(A416,#REF!,0))),-1,INDEX(#REF!,MATCH(A416,#REF!,0))*1.5))</f>
        <v>-1</v>
      </c>
      <c r="D416" s="135">
        <v>0.2055148273608767</v>
      </c>
      <c r="E416" s="135">
        <v>0.10602274314385236</v>
      </c>
      <c r="F416" s="135">
        <v>0.32237981436253482</v>
      </c>
      <c r="G416" s="135">
        <v>0.67762018563746451</v>
      </c>
      <c r="H416" s="135">
        <v>0.11124289308630239</v>
      </c>
      <c r="I416" s="135">
        <v>0.3232687856139802</v>
      </c>
      <c r="J416" s="135">
        <v>0.67673121438601891</v>
      </c>
      <c r="K416" s="136">
        <f>IF(ISERROR(INDEX([1]biowin!$J:$J,MATCH(#REF!,[1]biowin!$A:$A,0))),-1,INDEX([1]biowin!$J:$J,MATCH(#REF!,[1]biowin!$A:$A,0)))</f>
        <v>-1</v>
      </c>
    </row>
    <row r="417" spans="1:11">
      <c r="A417" s="142" t="s">
        <v>1990</v>
      </c>
      <c r="B417" s="145" t="s">
        <v>1991</v>
      </c>
      <c r="C417" s="144">
        <f>MAX(IF(ISERROR(INDEX([1]JDS4!$K$2:$K$1709,MATCH(A417,[1]JDS4!$D$2:$D$1709,0))),-1,INDEX([1]JDS4!$K$2:$K$1709,MATCH(A417,[1]JDS4!$D$2:$D$1709,0))),IF(ISERROR(INDEX([1]UFZ!$K$2:$K$1709,MATCH(A417,[1]UFZ!$H$2:$H$1709,0))),-1,INDEX([1]UFZ!$K$2:$K$1709,MATCH(A417,[1]UFZ!$H$2:$H$1709,0))),IF(ISERROR(INDEX([1]WATSON!$G$2:$G$1709,MATCH(A417,[1]WATSON!$B$2:$B$1709,0))),-1,INDEX([1]WATSON!$G$2:$G$1709,MATCH(A417,[1]WATSON!$B$2:$B$1709,0))*1000),IF(ISERROR(INDEX('[1]EF3.0emissions'!$F$2:$F$1709,MATCH(A417,'[1]EF3.0emissions'!$A$2:$A$1709,0))),-1,INDEX('[1]EF3.0emissions'!$F$2:$F$1709,MATCH(A417,'[1]EF3.0emissions'!$A$2:$A$1709))),IF(ISERROR(INDEX(#REF!,MATCH(A417,#REF!,0))),-1,INDEX(#REF!,MATCH(A417,#REF!,0))*1.5*1000),IF(ISERROR(INDEX(#REF!,MATCH(A417,#REF!,0))),-1,INDEX(#REF!,MATCH(A417,#REF!,0))*1.5))</f>
        <v>-1</v>
      </c>
      <c r="D417" s="135">
        <v>0.46880949422117596</v>
      </c>
      <c r="E417" s="135">
        <v>0.2353221143141066</v>
      </c>
      <c r="F417" s="135">
        <v>0.70414098087711929</v>
      </c>
      <c r="G417" s="135">
        <v>0.29585901912287849</v>
      </c>
      <c r="H417" s="135">
        <v>0.24167537643231535</v>
      </c>
      <c r="I417" s="135">
        <v>0.71049037478163046</v>
      </c>
      <c r="J417" s="135">
        <v>0.28950962521836987</v>
      </c>
      <c r="K417" s="136">
        <f>IF(ISERROR(INDEX([1]biowin!$J:$J,MATCH(#REF!,[1]biowin!$A:$A,0))),-1,INDEX([1]biowin!$J:$J,MATCH(#REF!,[1]biowin!$A:$A,0)))</f>
        <v>-1</v>
      </c>
    </row>
    <row r="418" spans="1:11">
      <c r="A418" s="142" t="s">
        <v>1992</v>
      </c>
      <c r="B418" s="145" t="s">
        <v>1993</v>
      </c>
      <c r="C418" s="144">
        <f>MAX(IF(ISERROR(INDEX([1]JDS4!$K$2:$K$1709,MATCH(A418,[1]JDS4!$D$2:$D$1709,0))),-1,INDEX([1]JDS4!$K$2:$K$1709,MATCH(A418,[1]JDS4!$D$2:$D$1709,0))),IF(ISERROR(INDEX([1]UFZ!$K$2:$K$1709,MATCH(A418,[1]UFZ!$H$2:$H$1709,0))),-1,INDEX([1]UFZ!$K$2:$K$1709,MATCH(A418,[1]UFZ!$H$2:$H$1709,0))),IF(ISERROR(INDEX([1]WATSON!$G$2:$G$1709,MATCH(A418,[1]WATSON!$B$2:$B$1709,0))),-1,INDEX([1]WATSON!$G$2:$G$1709,MATCH(A418,[1]WATSON!$B$2:$B$1709,0))*1000),IF(ISERROR(INDEX('[1]EF3.0emissions'!$F$2:$F$1709,MATCH(A418,'[1]EF3.0emissions'!$A$2:$A$1709,0))),-1,INDEX('[1]EF3.0emissions'!$F$2:$F$1709,MATCH(A418,'[1]EF3.0emissions'!$A$2:$A$1709))),IF(ISERROR(INDEX(#REF!,MATCH(A418,#REF!,0))),-1,INDEX(#REF!,MATCH(A418,#REF!,0))*1.5*1000),IF(ISERROR(INDEX(#REF!,MATCH(A418,#REF!,0))),-1,INDEX(#REF!,MATCH(A418,#REF!,0))*1.5))</f>
        <v>395.16562500000003</v>
      </c>
      <c r="D418" s="135">
        <v>1.5394179646819816E-2</v>
      </c>
      <c r="E418" s="135">
        <v>2.8146872210841984E-3</v>
      </c>
      <c r="F418" s="135">
        <v>0.6547442661546552</v>
      </c>
      <c r="G418" s="135">
        <v>0.34525573384534536</v>
      </c>
      <c r="H418" s="135">
        <v>5.1987246711122162E-3</v>
      </c>
      <c r="I418" s="135">
        <v>0.39338322293304956</v>
      </c>
      <c r="J418" s="135">
        <v>0.6066167770669515</v>
      </c>
      <c r="K418" s="136">
        <f>IF(ISERROR(INDEX([1]biowin!$J:$J,MATCH(#REF!,[1]biowin!$A:$A,0))),-1,INDEX([1]biowin!$J:$J,MATCH(#REF!,[1]biowin!$A:$A,0)))</f>
        <v>-1</v>
      </c>
    </row>
    <row r="419" spans="1:11">
      <c r="A419" s="142" t="s">
        <v>1994</v>
      </c>
      <c r="B419" s="145" t="s">
        <v>1995</v>
      </c>
      <c r="C419" s="144">
        <f>MAX(IF(ISERROR(INDEX([1]JDS4!$K$2:$K$1709,MATCH(A419,[1]JDS4!$D$2:$D$1709,0))),-1,INDEX([1]JDS4!$K$2:$K$1709,MATCH(A419,[1]JDS4!$D$2:$D$1709,0))),IF(ISERROR(INDEX([1]UFZ!$K$2:$K$1709,MATCH(A419,[1]UFZ!$H$2:$H$1709,0))),-1,INDEX([1]UFZ!$K$2:$K$1709,MATCH(A419,[1]UFZ!$H$2:$H$1709,0))),IF(ISERROR(INDEX([1]WATSON!$G$2:$G$1709,MATCH(A419,[1]WATSON!$B$2:$B$1709,0))),-1,INDEX([1]WATSON!$G$2:$G$1709,MATCH(A419,[1]WATSON!$B$2:$B$1709,0))*1000),IF(ISERROR(INDEX('[1]EF3.0emissions'!$F$2:$F$1709,MATCH(A419,'[1]EF3.0emissions'!$A$2:$A$1709,0))),-1,INDEX('[1]EF3.0emissions'!$F$2:$F$1709,MATCH(A419,'[1]EF3.0emissions'!$A$2:$A$1709))),IF(ISERROR(INDEX(#REF!,MATCH(A419,#REF!,0))),-1,INDEX(#REF!,MATCH(A419,#REF!,0))*1.5*1000),IF(ISERROR(INDEX(#REF!,MATCH(A419,#REF!,0))),-1,INDEX(#REF!,MATCH(A419,#REF!,0))*1.5))</f>
        <v>250</v>
      </c>
      <c r="D419" s="135">
        <v>3.7118379350933463E-2</v>
      </c>
      <c r="E419" s="135">
        <v>1.9581334226869938E-2</v>
      </c>
      <c r="F419" s="135">
        <v>5.7010406611202782E-2</v>
      </c>
      <c r="G419" s="135">
        <v>0.94298959338878785</v>
      </c>
      <c r="H419" s="135">
        <v>2.0563851674678731E-2</v>
      </c>
      <c r="I419" s="135">
        <v>5.7867476321002718E-2</v>
      </c>
      <c r="J419" s="135">
        <v>0.94213252367899725</v>
      </c>
      <c r="K419" s="136">
        <f>IF(ISERROR(INDEX([1]biowin!$J:$J,MATCH(#REF!,[1]biowin!$A:$A,0))),-1,INDEX([1]biowin!$J:$J,MATCH(#REF!,[1]biowin!$A:$A,0)))</f>
        <v>-1</v>
      </c>
    </row>
    <row r="420" spans="1:11">
      <c r="A420" s="142" t="s">
        <v>1996</v>
      </c>
      <c r="B420" s="145" t="s">
        <v>1997</v>
      </c>
      <c r="C420" s="144">
        <f>MAX(IF(ISERROR(INDEX([1]JDS4!$K$2:$K$1709,MATCH(A420,[1]JDS4!$D$2:$D$1709,0))),-1,INDEX([1]JDS4!$K$2:$K$1709,MATCH(A420,[1]JDS4!$D$2:$D$1709,0))),IF(ISERROR(INDEX([1]UFZ!$K$2:$K$1709,MATCH(A420,[1]UFZ!$H$2:$H$1709,0))),-1,INDEX([1]UFZ!$K$2:$K$1709,MATCH(A420,[1]UFZ!$H$2:$H$1709,0))),IF(ISERROR(INDEX([1]WATSON!$G$2:$G$1709,MATCH(A420,[1]WATSON!$B$2:$B$1709,0))),-1,INDEX([1]WATSON!$G$2:$G$1709,MATCH(A420,[1]WATSON!$B$2:$B$1709,0))*1000),IF(ISERROR(INDEX('[1]EF3.0emissions'!$F$2:$F$1709,MATCH(A420,'[1]EF3.0emissions'!$A$2:$A$1709,0))),-1,INDEX('[1]EF3.0emissions'!$F$2:$F$1709,MATCH(A420,'[1]EF3.0emissions'!$A$2:$A$1709))),IF(ISERROR(INDEX(#REF!,MATCH(A420,#REF!,0))),-1,INDEX(#REF!,MATCH(A420,#REF!,0))*1.5*1000),IF(ISERROR(INDEX(#REF!,MATCH(A420,#REF!,0))),-1,INDEX(#REF!,MATCH(A420,#REF!,0))*1.5))</f>
        <v>-1</v>
      </c>
      <c r="H420" s="135"/>
      <c r="I420" s="135"/>
      <c r="J420" s="135"/>
      <c r="K420" s="136">
        <f>IF(ISERROR(INDEX([1]biowin!$J:$J,MATCH(#REF!,[1]biowin!$A:$A,0))),-1,INDEX([1]biowin!$J:$J,MATCH(#REF!,[1]biowin!$A:$A,0)))</f>
        <v>-1</v>
      </c>
    </row>
    <row r="421" spans="1:11">
      <c r="A421" s="142" t="s">
        <v>1998</v>
      </c>
      <c r="B421" s="145" t="s">
        <v>1999</v>
      </c>
      <c r="C421" s="144">
        <f>MAX(IF(ISERROR(INDEX([1]JDS4!$K$2:$K$1709,MATCH(A421,[1]JDS4!$D$2:$D$1709,0))),-1,INDEX([1]JDS4!$K$2:$K$1709,MATCH(A421,[1]JDS4!$D$2:$D$1709,0))),IF(ISERROR(INDEX([1]UFZ!$K$2:$K$1709,MATCH(A421,[1]UFZ!$H$2:$H$1709,0))),-1,INDEX([1]UFZ!$K$2:$K$1709,MATCH(A421,[1]UFZ!$H$2:$H$1709,0))),IF(ISERROR(INDEX([1]WATSON!$G$2:$G$1709,MATCH(A421,[1]WATSON!$B$2:$B$1709,0))),-1,INDEX([1]WATSON!$G$2:$G$1709,MATCH(A421,[1]WATSON!$B$2:$B$1709,0))*1000),IF(ISERROR(INDEX('[1]EF3.0emissions'!$F$2:$F$1709,MATCH(A421,'[1]EF3.0emissions'!$A$2:$A$1709,0))),-1,INDEX('[1]EF3.0emissions'!$F$2:$F$1709,MATCH(A421,'[1]EF3.0emissions'!$A$2:$A$1709))),IF(ISERROR(INDEX(#REF!,MATCH(A421,#REF!,0))),-1,INDEX(#REF!,MATCH(A421,#REF!,0))*1.5*1000),IF(ISERROR(INDEX(#REF!,MATCH(A421,#REF!,0))),-1,INDEX(#REF!,MATCH(A421,#REF!,0))*1.5))</f>
        <v>-1</v>
      </c>
      <c r="H421" s="135"/>
      <c r="I421" s="135"/>
      <c r="J421" s="135"/>
      <c r="K421" s="136">
        <f>IF(ISERROR(INDEX([1]biowin!$J:$J,MATCH(#REF!,[1]biowin!$A:$A,0))),-1,INDEX([1]biowin!$J:$J,MATCH(#REF!,[1]biowin!$A:$A,0)))</f>
        <v>-1</v>
      </c>
    </row>
    <row r="422" spans="1:11">
      <c r="A422" s="142" t="s">
        <v>2000</v>
      </c>
      <c r="B422" s="145" t="s">
        <v>2001</v>
      </c>
      <c r="C422" s="144">
        <f>MAX(IF(ISERROR(INDEX([1]JDS4!$K$2:$K$1709,MATCH(A422,[1]JDS4!$D$2:$D$1709,0))),-1,INDEX([1]JDS4!$K$2:$K$1709,MATCH(A422,[1]JDS4!$D$2:$D$1709,0))),IF(ISERROR(INDEX([1]UFZ!$K$2:$K$1709,MATCH(A422,[1]UFZ!$H$2:$H$1709,0))),-1,INDEX([1]UFZ!$K$2:$K$1709,MATCH(A422,[1]UFZ!$H$2:$H$1709,0))),IF(ISERROR(INDEX([1]WATSON!$G$2:$G$1709,MATCH(A422,[1]WATSON!$B$2:$B$1709,0))),-1,INDEX([1]WATSON!$G$2:$G$1709,MATCH(A422,[1]WATSON!$B$2:$B$1709,0))*1000),IF(ISERROR(INDEX('[1]EF3.0emissions'!$F$2:$F$1709,MATCH(A422,'[1]EF3.0emissions'!$A$2:$A$1709,0))),-1,INDEX('[1]EF3.0emissions'!$F$2:$F$1709,MATCH(A422,'[1]EF3.0emissions'!$A$2:$A$1709))),IF(ISERROR(INDEX(#REF!,MATCH(A422,#REF!,0))),-1,INDEX(#REF!,MATCH(A422,#REF!,0))*1.5*1000),IF(ISERROR(INDEX(#REF!,MATCH(A422,#REF!,0))),-1,INDEX(#REF!,MATCH(A422,#REF!,0))*1.5))</f>
        <v>-1</v>
      </c>
      <c r="D422" s="135">
        <v>5.3276486499055286E-3</v>
      </c>
      <c r="E422" s="135">
        <v>2.8162280498614531E-3</v>
      </c>
      <c r="F422" s="135">
        <v>8.4700898545560181E-3</v>
      </c>
      <c r="G422" s="135">
        <v>0.99152991014544423</v>
      </c>
      <c r="H422" s="135">
        <v>2.960420287556431E-3</v>
      </c>
      <c r="I422" s="135">
        <v>8.4826981540765817E-3</v>
      </c>
      <c r="J422" s="135">
        <v>0.99151730184592335</v>
      </c>
      <c r="K422" s="136">
        <f>IF(ISERROR(INDEX([1]biowin!$J:$J,MATCH(#REF!,[1]biowin!$A:$A,0))),-1,INDEX([1]biowin!$J:$J,MATCH(#REF!,[1]biowin!$A:$A,0)))</f>
        <v>-1</v>
      </c>
    </row>
    <row r="423" spans="1:11">
      <c r="A423" s="142" t="s">
        <v>2002</v>
      </c>
      <c r="B423" s="145" t="s">
        <v>2003</v>
      </c>
      <c r="C423" s="144">
        <f>MAX(IF(ISERROR(INDEX([1]JDS4!$K$2:$K$1709,MATCH(A423,[1]JDS4!$D$2:$D$1709,0))),-1,INDEX([1]JDS4!$K$2:$K$1709,MATCH(A423,[1]JDS4!$D$2:$D$1709,0))),IF(ISERROR(INDEX([1]UFZ!$K$2:$K$1709,MATCH(A423,[1]UFZ!$H$2:$H$1709,0))),-1,INDEX([1]UFZ!$K$2:$K$1709,MATCH(A423,[1]UFZ!$H$2:$H$1709,0))),IF(ISERROR(INDEX([1]WATSON!$G$2:$G$1709,MATCH(A423,[1]WATSON!$B$2:$B$1709,0))),-1,INDEX([1]WATSON!$G$2:$G$1709,MATCH(A423,[1]WATSON!$B$2:$B$1709,0))*1000),IF(ISERROR(INDEX('[1]EF3.0emissions'!$F$2:$F$1709,MATCH(A423,'[1]EF3.0emissions'!$A$2:$A$1709,0))),-1,INDEX('[1]EF3.0emissions'!$F$2:$F$1709,MATCH(A423,'[1]EF3.0emissions'!$A$2:$A$1709))),IF(ISERROR(INDEX(#REF!,MATCH(A423,#REF!,0))),-1,INDEX(#REF!,MATCH(A423,#REF!,0))*1.5*1000),IF(ISERROR(INDEX(#REF!,MATCH(A423,#REF!,0))),-1,INDEX(#REF!,MATCH(A423,#REF!,0))*1.5))</f>
        <v>-1</v>
      </c>
      <c r="D423" s="135">
        <v>4.4139101866814976E-3</v>
      </c>
      <c r="E423" s="135">
        <v>2.3333530474087109E-3</v>
      </c>
      <c r="F423" s="135">
        <v>7.0730442427954145E-3</v>
      </c>
      <c r="G423" s="135">
        <v>0.99292695575720391</v>
      </c>
      <c r="H423" s="135">
        <v>2.4528877406506675E-3</v>
      </c>
      <c r="I423" s="135">
        <v>7.0611728172782946E-3</v>
      </c>
      <c r="J423" s="135">
        <v>0.99293882718272186</v>
      </c>
      <c r="K423" s="136">
        <f>IF(ISERROR(INDEX([1]biowin!$J:$J,MATCH(#REF!,[1]biowin!$A:$A,0))),-1,INDEX([1]biowin!$J:$J,MATCH(#REF!,[1]biowin!$A:$A,0)))</f>
        <v>-1</v>
      </c>
    </row>
    <row r="424" spans="1:11">
      <c r="A424" s="142" t="s">
        <v>2004</v>
      </c>
      <c r="B424" s="145" t="s">
        <v>2005</v>
      </c>
      <c r="C424" s="144">
        <f>MAX(IF(ISERROR(INDEX([1]JDS4!$K$2:$K$1709,MATCH(A424,[1]JDS4!$D$2:$D$1709,0))),-1,INDEX([1]JDS4!$K$2:$K$1709,MATCH(A424,[1]JDS4!$D$2:$D$1709,0))),IF(ISERROR(INDEX([1]UFZ!$K$2:$K$1709,MATCH(A424,[1]UFZ!$H$2:$H$1709,0))),-1,INDEX([1]UFZ!$K$2:$K$1709,MATCH(A424,[1]UFZ!$H$2:$H$1709,0))),IF(ISERROR(INDEX([1]WATSON!$G$2:$G$1709,MATCH(A424,[1]WATSON!$B$2:$B$1709,0))),-1,INDEX([1]WATSON!$G$2:$G$1709,MATCH(A424,[1]WATSON!$B$2:$B$1709,0))*1000),IF(ISERROR(INDEX('[1]EF3.0emissions'!$F$2:$F$1709,MATCH(A424,'[1]EF3.0emissions'!$A$2:$A$1709,0))),-1,INDEX('[1]EF3.0emissions'!$F$2:$F$1709,MATCH(A424,'[1]EF3.0emissions'!$A$2:$A$1709))),IF(ISERROR(INDEX(#REF!,MATCH(A424,#REF!,0))),-1,INDEX(#REF!,MATCH(A424,#REF!,0))*1.5*1000),IF(ISERROR(INDEX(#REF!,MATCH(A424,#REF!,0))),-1,INDEX(#REF!,MATCH(A424,#REF!,0))*1.5))</f>
        <v>205.90909090909091</v>
      </c>
      <c r="D424" s="135">
        <v>1.6058539423427188E-3</v>
      </c>
      <c r="E424" s="135">
        <v>8.4924309141771982E-4</v>
      </c>
      <c r="F424" s="135">
        <v>2.4551903683022822E-3</v>
      </c>
      <c r="G424" s="135">
        <v>0.99754480963169745</v>
      </c>
      <c r="H424" s="135">
        <v>8.9270518935945817E-4</v>
      </c>
      <c r="I424" s="135">
        <v>2.4986148081163487E-3</v>
      </c>
      <c r="J424" s="135">
        <v>0.99750138519188392</v>
      </c>
      <c r="K424" s="136">
        <f>IF(ISERROR(INDEX([1]biowin!$J:$J,MATCH(#REF!,[1]biowin!$A:$A,0))),-1,INDEX([1]biowin!$J:$J,MATCH(#REF!,[1]biowin!$A:$A,0)))</f>
        <v>-1</v>
      </c>
    </row>
    <row r="425" spans="1:11">
      <c r="A425" s="142" t="s">
        <v>2006</v>
      </c>
      <c r="B425" s="145" t="s">
        <v>2007</v>
      </c>
      <c r="C425" s="144">
        <f>MAX(IF(ISERROR(INDEX([1]JDS4!$K$2:$K$1709,MATCH(A425,[1]JDS4!$D$2:$D$1709,0))),-1,INDEX([1]JDS4!$K$2:$K$1709,MATCH(A425,[1]JDS4!$D$2:$D$1709,0))),IF(ISERROR(INDEX([1]UFZ!$K$2:$K$1709,MATCH(A425,[1]UFZ!$H$2:$H$1709,0))),-1,INDEX([1]UFZ!$K$2:$K$1709,MATCH(A425,[1]UFZ!$H$2:$H$1709,0))),IF(ISERROR(INDEX([1]WATSON!$G$2:$G$1709,MATCH(A425,[1]WATSON!$B$2:$B$1709,0))),-1,INDEX([1]WATSON!$G$2:$G$1709,MATCH(A425,[1]WATSON!$B$2:$B$1709,0))*1000),IF(ISERROR(INDEX('[1]EF3.0emissions'!$F$2:$F$1709,MATCH(A425,'[1]EF3.0emissions'!$A$2:$A$1709,0))),-1,INDEX('[1]EF3.0emissions'!$F$2:$F$1709,MATCH(A425,'[1]EF3.0emissions'!$A$2:$A$1709))),IF(ISERROR(INDEX(#REF!,MATCH(A425,#REF!,0))),-1,INDEX(#REF!,MATCH(A425,#REF!,0))*1.5*1000),IF(ISERROR(INDEX(#REF!,MATCH(A425,#REF!,0))),-1,INDEX(#REF!,MATCH(A425,#REF!,0))*1.5))</f>
        <v>0</v>
      </c>
      <c r="D425" s="135">
        <v>0.11197575087558372</v>
      </c>
      <c r="E425" s="135">
        <v>5.8739989143889372E-2</v>
      </c>
      <c r="F425" s="135">
        <v>0.1714072554230788</v>
      </c>
      <c r="G425" s="135">
        <v>0.82859274457691934</v>
      </c>
      <c r="H425" s="135">
        <v>6.1543039562899318E-2</v>
      </c>
      <c r="I425" s="135">
        <v>0.17393053650670545</v>
      </c>
      <c r="J425" s="135">
        <v>0.8260694634932958</v>
      </c>
      <c r="K425" s="136">
        <f>IF(ISERROR(INDEX([1]biowin!$J:$J,MATCH(#REF!,[1]biowin!$A:$A,0))),-1,INDEX([1]biowin!$J:$J,MATCH(#REF!,[1]biowin!$A:$A,0)))</f>
        <v>-1</v>
      </c>
    </row>
    <row r="426" spans="1:11">
      <c r="A426" s="142" t="s">
        <v>2008</v>
      </c>
      <c r="B426" s="145" t="s">
        <v>2009</v>
      </c>
      <c r="C426" s="144">
        <f>MAX(IF(ISERROR(INDEX([1]JDS4!$K$2:$K$1709,MATCH(A426,[1]JDS4!$D$2:$D$1709,0))),-1,INDEX([1]JDS4!$K$2:$K$1709,MATCH(A426,[1]JDS4!$D$2:$D$1709,0))),IF(ISERROR(INDEX([1]UFZ!$K$2:$K$1709,MATCH(A426,[1]UFZ!$H$2:$H$1709,0))),-1,INDEX([1]UFZ!$K$2:$K$1709,MATCH(A426,[1]UFZ!$H$2:$H$1709,0))),IF(ISERROR(INDEX([1]WATSON!$G$2:$G$1709,MATCH(A426,[1]WATSON!$B$2:$B$1709,0))),-1,INDEX([1]WATSON!$G$2:$G$1709,MATCH(A426,[1]WATSON!$B$2:$B$1709,0))*1000),IF(ISERROR(INDEX('[1]EF3.0emissions'!$F$2:$F$1709,MATCH(A426,'[1]EF3.0emissions'!$A$2:$A$1709,0))),-1,INDEX('[1]EF3.0emissions'!$F$2:$F$1709,MATCH(A426,'[1]EF3.0emissions'!$A$2:$A$1709))),IF(ISERROR(INDEX(#REF!,MATCH(A426,#REF!,0))),-1,INDEX(#REF!,MATCH(A426,#REF!,0))*1.5*1000),IF(ISERROR(INDEX(#REF!,MATCH(A426,#REF!,0))),-1,INDEX(#REF!,MATCH(A426,#REF!,0))*1.5))</f>
        <v>-1</v>
      </c>
      <c r="H426" s="135"/>
      <c r="I426" s="135"/>
      <c r="J426" s="135"/>
      <c r="K426" s="136">
        <f>IF(ISERROR(INDEX([1]biowin!$J:$J,MATCH(#REF!,[1]biowin!$A:$A,0))),-1,INDEX([1]biowin!$J:$J,MATCH(#REF!,[1]biowin!$A:$A,0)))</f>
        <v>-1</v>
      </c>
    </row>
    <row r="427" spans="1:11">
      <c r="A427" s="142" t="s">
        <v>2010</v>
      </c>
      <c r="B427" s="145" t="s">
        <v>2011</v>
      </c>
      <c r="C427" s="144">
        <f>MAX(IF(ISERROR(INDEX([1]JDS4!$K$2:$K$1709,MATCH(A427,[1]JDS4!$D$2:$D$1709,0))),-1,INDEX([1]JDS4!$K$2:$K$1709,MATCH(A427,[1]JDS4!$D$2:$D$1709,0))),IF(ISERROR(INDEX([1]UFZ!$K$2:$K$1709,MATCH(A427,[1]UFZ!$H$2:$H$1709,0))),-1,INDEX([1]UFZ!$K$2:$K$1709,MATCH(A427,[1]UFZ!$H$2:$H$1709,0))),IF(ISERROR(INDEX([1]WATSON!$G$2:$G$1709,MATCH(A427,[1]WATSON!$B$2:$B$1709,0))),-1,INDEX([1]WATSON!$G$2:$G$1709,MATCH(A427,[1]WATSON!$B$2:$B$1709,0))*1000),IF(ISERROR(INDEX('[1]EF3.0emissions'!$F$2:$F$1709,MATCH(A427,'[1]EF3.0emissions'!$A$2:$A$1709,0))),-1,INDEX('[1]EF3.0emissions'!$F$2:$F$1709,MATCH(A427,'[1]EF3.0emissions'!$A$2:$A$1709))),IF(ISERROR(INDEX(#REF!,MATCH(A427,#REF!,0))),-1,INDEX(#REF!,MATCH(A427,#REF!,0))*1.5*1000),IF(ISERROR(INDEX(#REF!,MATCH(A427,#REF!,0))),-1,INDEX(#REF!,MATCH(A427,#REF!,0))*1.5))</f>
        <v>46.568750000000009</v>
      </c>
      <c r="D427" s="135">
        <v>0.38011180602994349</v>
      </c>
      <c r="E427" s="135">
        <v>0.19380074082387197</v>
      </c>
      <c r="F427" s="135">
        <v>0.57391547850258251</v>
      </c>
      <c r="G427" s="135">
        <v>0.42608452149740894</v>
      </c>
      <c r="H427" s="135">
        <v>0.20034796443434094</v>
      </c>
      <c r="I427" s="135">
        <v>0.58046149965259675</v>
      </c>
      <c r="J427" s="135">
        <v>0.41953850034740364</v>
      </c>
      <c r="K427" s="136">
        <f>IF(ISERROR(INDEX([1]biowin!$J:$J,MATCH(#REF!,[1]biowin!$A:$A,0))),-1,INDEX([1]biowin!$J:$J,MATCH(#REF!,[1]biowin!$A:$A,0)))</f>
        <v>-1</v>
      </c>
    </row>
    <row r="428" spans="1:11">
      <c r="A428" s="142" t="s">
        <v>2012</v>
      </c>
      <c r="B428" s="145" t="s">
        <v>2013</v>
      </c>
      <c r="C428" s="144">
        <f>MAX(IF(ISERROR(INDEX([1]JDS4!$K$2:$K$1709,MATCH(A428,[1]JDS4!$D$2:$D$1709,0))),-1,INDEX([1]JDS4!$K$2:$K$1709,MATCH(A428,[1]JDS4!$D$2:$D$1709,0))),IF(ISERROR(INDEX([1]UFZ!$K$2:$K$1709,MATCH(A428,[1]UFZ!$H$2:$H$1709,0))),-1,INDEX([1]UFZ!$K$2:$K$1709,MATCH(A428,[1]UFZ!$H$2:$H$1709,0))),IF(ISERROR(INDEX([1]WATSON!$G$2:$G$1709,MATCH(A428,[1]WATSON!$B$2:$B$1709,0))),-1,INDEX([1]WATSON!$G$2:$G$1709,MATCH(A428,[1]WATSON!$B$2:$B$1709,0))*1000),IF(ISERROR(INDEX('[1]EF3.0emissions'!$F$2:$F$1709,MATCH(A428,'[1]EF3.0emissions'!$A$2:$A$1709,0))),-1,INDEX('[1]EF3.0emissions'!$F$2:$F$1709,MATCH(A428,'[1]EF3.0emissions'!$A$2:$A$1709))),IF(ISERROR(INDEX(#REF!,MATCH(A428,#REF!,0))),-1,INDEX(#REF!,MATCH(A428,#REF!,0))*1.5*1000),IF(ISERROR(INDEX(#REF!,MATCH(A428,#REF!,0))),-1,INDEX(#REF!,MATCH(A428,#REF!,0))*1.5))</f>
        <v>4.5593750000000002</v>
      </c>
      <c r="D428" s="135">
        <v>0.40035567689678425</v>
      </c>
      <c r="E428" s="135">
        <v>0.20347520151780829</v>
      </c>
      <c r="F428" s="135">
        <v>0.6038308912869218</v>
      </c>
      <c r="G428" s="135">
        <v>0.39616910871307381</v>
      </c>
      <c r="H428" s="135">
        <v>0.21006155483818997</v>
      </c>
      <c r="I428" s="135">
        <v>0.61041723932058978</v>
      </c>
      <c r="J428" s="135">
        <v>0.38958276067940834</v>
      </c>
      <c r="K428" s="136">
        <f>IF(ISERROR(INDEX([1]biowin!$J:$J,MATCH(#REF!,[1]biowin!$A:$A,0))),-1,INDEX([1]biowin!$J:$J,MATCH(#REF!,[1]biowin!$A:$A,0)))</f>
        <v>-1</v>
      </c>
    </row>
    <row r="429" spans="1:11">
      <c r="A429" s="142" t="s">
        <v>2014</v>
      </c>
      <c r="B429" s="145" t="s">
        <v>2015</v>
      </c>
      <c r="C429" s="144">
        <f>MAX(IF(ISERROR(INDEX([1]JDS4!$K$2:$K$1709,MATCH(A429,[1]JDS4!$D$2:$D$1709,0))),-1,INDEX([1]JDS4!$K$2:$K$1709,MATCH(A429,[1]JDS4!$D$2:$D$1709,0))),IF(ISERROR(INDEX([1]UFZ!$K$2:$K$1709,MATCH(A429,[1]UFZ!$H$2:$H$1709,0))),-1,INDEX([1]UFZ!$K$2:$K$1709,MATCH(A429,[1]UFZ!$H$2:$H$1709,0))),IF(ISERROR(INDEX([1]WATSON!$G$2:$G$1709,MATCH(A429,[1]WATSON!$B$2:$B$1709,0))),-1,INDEX([1]WATSON!$G$2:$G$1709,MATCH(A429,[1]WATSON!$B$2:$B$1709,0))*1000),IF(ISERROR(INDEX('[1]EF3.0emissions'!$F$2:$F$1709,MATCH(A429,'[1]EF3.0emissions'!$A$2:$A$1709,0))),-1,INDEX('[1]EF3.0emissions'!$F$2:$F$1709,MATCH(A429,'[1]EF3.0emissions'!$A$2:$A$1709))),IF(ISERROR(INDEX(#REF!,MATCH(A429,#REF!,0))),-1,INDEX(#REF!,MATCH(A429,#REF!,0))*1.5*1000),IF(ISERROR(INDEX(#REF!,MATCH(A429,#REF!,0))),-1,INDEX(#REF!,MATCH(A429,#REF!,0))*1.5))</f>
        <v>-1</v>
      </c>
      <c r="D429" s="135">
        <v>3.8442687377588463E-3</v>
      </c>
      <c r="E429" s="135">
        <v>2.0327306405366098E-3</v>
      </c>
      <c r="F429" s="135">
        <v>5.8774551270134702E-3</v>
      </c>
      <c r="G429" s="135">
        <v>0.99412254487298735</v>
      </c>
      <c r="H429" s="135">
        <v>2.1366193006398934E-3</v>
      </c>
      <c r="I429" s="135">
        <v>5.9811598917180533E-3</v>
      </c>
      <c r="J429" s="135">
        <v>0.99401884010828168</v>
      </c>
      <c r="K429" s="136">
        <f>IF(ISERROR(INDEX([1]biowin!$J:$J,MATCH(#REF!,[1]biowin!$A:$A,0))),-1,INDEX([1]biowin!$J:$J,MATCH(#REF!,[1]biowin!$A:$A,0)))</f>
        <v>-1</v>
      </c>
    </row>
    <row r="430" spans="1:11">
      <c r="A430" s="142" t="s">
        <v>2016</v>
      </c>
      <c r="B430" s="145" t="s">
        <v>2017</v>
      </c>
      <c r="C430" s="144">
        <f>MAX(IF(ISERROR(INDEX([1]JDS4!$K$2:$K$1709,MATCH(A430,[1]JDS4!$D$2:$D$1709,0))),-1,INDEX([1]JDS4!$K$2:$K$1709,MATCH(A430,[1]JDS4!$D$2:$D$1709,0))),IF(ISERROR(INDEX([1]UFZ!$K$2:$K$1709,MATCH(A430,[1]UFZ!$H$2:$H$1709,0))),-1,INDEX([1]UFZ!$K$2:$K$1709,MATCH(A430,[1]UFZ!$H$2:$H$1709,0))),IF(ISERROR(INDEX([1]WATSON!$G$2:$G$1709,MATCH(A430,[1]WATSON!$B$2:$B$1709,0))),-1,INDEX([1]WATSON!$G$2:$G$1709,MATCH(A430,[1]WATSON!$B$2:$B$1709,0))*1000),IF(ISERROR(INDEX('[1]EF3.0emissions'!$F$2:$F$1709,MATCH(A430,'[1]EF3.0emissions'!$A$2:$A$1709,0))),-1,INDEX('[1]EF3.0emissions'!$F$2:$F$1709,MATCH(A430,'[1]EF3.0emissions'!$A$2:$A$1709))),IF(ISERROR(INDEX(#REF!,MATCH(A430,#REF!,0))),-1,INDEX(#REF!,MATCH(A430,#REF!,0))*1.5*1000),IF(ISERROR(INDEX(#REF!,MATCH(A430,#REF!,0))),-1,INDEX(#REF!,MATCH(A430,#REF!,0))*1.5))</f>
        <v>0</v>
      </c>
      <c r="H430" s="135"/>
      <c r="I430" s="135"/>
      <c r="J430" s="135"/>
      <c r="K430" s="136">
        <f>IF(ISERROR(INDEX([1]biowin!$J:$J,MATCH(#REF!,[1]biowin!$A:$A,0))),-1,INDEX([1]biowin!$J:$J,MATCH(#REF!,[1]biowin!$A:$A,0)))</f>
        <v>-1</v>
      </c>
    </row>
    <row r="431" spans="1:11">
      <c r="A431" s="142" t="s">
        <v>2018</v>
      </c>
      <c r="B431" s="145" t="s">
        <v>2019</v>
      </c>
      <c r="C431" s="144">
        <f>MAX(IF(ISERROR(INDEX([1]JDS4!$K$2:$K$1709,MATCH(A431,[1]JDS4!$D$2:$D$1709,0))),-1,INDEX([1]JDS4!$K$2:$K$1709,MATCH(A431,[1]JDS4!$D$2:$D$1709,0))),IF(ISERROR(INDEX([1]UFZ!$K$2:$K$1709,MATCH(A431,[1]UFZ!$H$2:$H$1709,0))),-1,INDEX([1]UFZ!$K$2:$K$1709,MATCH(A431,[1]UFZ!$H$2:$H$1709,0))),IF(ISERROR(INDEX([1]WATSON!$G$2:$G$1709,MATCH(A431,[1]WATSON!$B$2:$B$1709,0))),-1,INDEX([1]WATSON!$G$2:$G$1709,MATCH(A431,[1]WATSON!$B$2:$B$1709,0))*1000),IF(ISERROR(INDEX('[1]EF3.0emissions'!$F$2:$F$1709,MATCH(A431,'[1]EF3.0emissions'!$A$2:$A$1709,0))),-1,INDEX('[1]EF3.0emissions'!$F$2:$F$1709,MATCH(A431,'[1]EF3.0emissions'!$A$2:$A$1709))),IF(ISERROR(INDEX(#REF!,MATCH(A431,#REF!,0))),-1,INDEX(#REF!,MATCH(A431,#REF!,0))*1.5*1000),IF(ISERROR(INDEX(#REF!,MATCH(A431,#REF!,0))),-1,INDEX(#REF!,MATCH(A431,#REF!,0))*1.5))</f>
        <v>-1</v>
      </c>
      <c r="D431" s="135">
        <v>0.36805962410439236</v>
      </c>
      <c r="E431" s="135">
        <v>0.18799370274673902</v>
      </c>
      <c r="F431" s="135">
        <v>0.55605828169894378</v>
      </c>
      <c r="G431" s="135">
        <v>0.44394171830106111</v>
      </c>
      <c r="H431" s="135">
        <v>0.19449666597965828</v>
      </c>
      <c r="I431" s="135">
        <v>0.56255921415291987</v>
      </c>
      <c r="J431" s="135">
        <v>0.43744078584708196</v>
      </c>
      <c r="K431" s="136">
        <f>IF(ISERROR(INDEX([1]biowin!$J:$J,MATCH(#REF!,[1]biowin!$A:$A,0))),-1,INDEX([1]biowin!$J:$J,MATCH(#REF!,[1]biowin!$A:$A,0)))</f>
        <v>-1</v>
      </c>
    </row>
    <row r="432" spans="1:11">
      <c r="A432" s="142" t="s">
        <v>2020</v>
      </c>
      <c r="B432" s="145" t="s">
        <v>2021</v>
      </c>
      <c r="C432" s="144">
        <f>MAX(IF(ISERROR(INDEX([1]JDS4!$K$2:$K$1709,MATCH(A432,[1]JDS4!$D$2:$D$1709,0))),-1,INDEX([1]JDS4!$K$2:$K$1709,MATCH(A432,[1]JDS4!$D$2:$D$1709,0))),IF(ISERROR(INDEX([1]UFZ!$K$2:$K$1709,MATCH(A432,[1]UFZ!$H$2:$H$1709,0))),-1,INDEX([1]UFZ!$K$2:$K$1709,MATCH(A432,[1]UFZ!$H$2:$H$1709,0))),IF(ISERROR(INDEX([1]WATSON!$G$2:$G$1709,MATCH(A432,[1]WATSON!$B$2:$B$1709,0))),-1,INDEX([1]WATSON!$G$2:$G$1709,MATCH(A432,[1]WATSON!$B$2:$B$1709,0))*1000),IF(ISERROR(INDEX('[1]EF3.0emissions'!$F$2:$F$1709,MATCH(A432,'[1]EF3.0emissions'!$A$2:$A$1709,0))),-1,INDEX('[1]EF3.0emissions'!$F$2:$F$1709,MATCH(A432,'[1]EF3.0emissions'!$A$2:$A$1709))),IF(ISERROR(INDEX(#REF!,MATCH(A432,#REF!,0))),-1,INDEX(#REF!,MATCH(A432,#REF!,0))*1.5*1000),IF(ISERROR(INDEX(#REF!,MATCH(A432,#REF!,0))),-1,INDEX(#REF!,MATCH(A432,#REF!,0))*1.5))</f>
        <v>-1</v>
      </c>
      <c r="D432" s="135">
        <v>1.5518699286884839E-2</v>
      </c>
      <c r="E432" s="135">
        <v>8.1998424621209948E-3</v>
      </c>
      <c r="F432" s="135">
        <v>2.3718559222767749E-2</v>
      </c>
      <c r="G432" s="135">
        <v>0.976281440777233</v>
      </c>
      <c r="H432" s="135">
        <v>8.6159022490465958E-3</v>
      </c>
      <c r="I432" s="135">
        <v>2.4134611956489679E-2</v>
      </c>
      <c r="J432" s="135">
        <v>0.97586538804351042</v>
      </c>
      <c r="K432" s="136">
        <f>IF(ISERROR(INDEX([1]biowin!$J:$J,MATCH(#REF!,[1]biowin!$A:$A,0))),-1,INDEX([1]biowin!$J:$J,MATCH(#REF!,[1]biowin!$A:$A,0)))</f>
        <v>-1</v>
      </c>
    </row>
    <row r="433" spans="1:11">
      <c r="A433" s="142" t="s">
        <v>2022</v>
      </c>
      <c r="B433" s="143" t="s">
        <v>2023</v>
      </c>
      <c r="C433" s="144">
        <f>MAX(IF(ISERROR(INDEX([1]JDS4!$K$2:$K$1709,MATCH(A433,[1]JDS4!$D$2:$D$1709,0))),-1,INDEX([1]JDS4!$K$2:$K$1709,MATCH(A433,[1]JDS4!$D$2:$D$1709,0))),IF(ISERROR(INDEX([1]UFZ!$K$2:$K$1709,MATCH(A433,[1]UFZ!$H$2:$H$1709,0))),-1,INDEX([1]UFZ!$K$2:$K$1709,MATCH(A433,[1]UFZ!$H$2:$H$1709,0))),IF(ISERROR(INDEX([1]WATSON!$G$2:$G$1709,MATCH(A433,[1]WATSON!$B$2:$B$1709,0))),-1,INDEX([1]WATSON!$G$2:$G$1709,MATCH(A433,[1]WATSON!$B$2:$B$1709,0))*1000),IF(ISERROR(INDEX('[1]EF3.0emissions'!$F$2:$F$1709,MATCH(A433,'[1]EF3.0emissions'!$A$2:$A$1709,0))),-1,INDEX('[1]EF3.0emissions'!$F$2:$F$1709,MATCH(A433,'[1]EF3.0emissions'!$A$2:$A$1709))),IF(ISERROR(INDEX(#REF!,MATCH(A433,#REF!,0))),-1,INDEX(#REF!,MATCH(A433,#REF!,0))*1.5*1000),IF(ISERROR(INDEX(#REF!,MATCH(A433,#REF!,0))),-1,INDEX(#REF!,MATCH(A433,#REF!,0))*1.5))</f>
        <v>45000</v>
      </c>
      <c r="D433" s="135">
        <v>8.8665164775775644E-5</v>
      </c>
      <c r="E433" s="135">
        <v>1.6039677292332351E-6</v>
      </c>
      <c r="F433" s="135">
        <v>0.97219522209839493</v>
      </c>
      <c r="G433" s="135">
        <v>2.7804777901604582E-2</v>
      </c>
      <c r="H433" s="135">
        <v>1.7366527255609761E-6</v>
      </c>
      <c r="I433" s="135">
        <v>0.97194391381452649</v>
      </c>
      <c r="J433" s="135">
        <v>2.8056086185473218E-2</v>
      </c>
      <c r="K433" s="136">
        <f>IF(ISERROR(INDEX([1]biowin!$J:$J,MATCH(#REF!,[1]biowin!$A:$A,0))),-1,INDEX([1]biowin!$J:$J,MATCH(#REF!,[1]biowin!$A:$A,0)))</f>
        <v>-1</v>
      </c>
    </row>
    <row r="434" spans="1:11">
      <c r="A434" s="142" t="s">
        <v>2024</v>
      </c>
      <c r="B434" s="145" t="s">
        <v>2025</v>
      </c>
      <c r="C434" s="144">
        <f>MAX(IF(ISERROR(INDEX([1]JDS4!$K$2:$K$1709,MATCH(A434,[1]JDS4!$D$2:$D$1709,0))),-1,INDEX([1]JDS4!$K$2:$K$1709,MATCH(A434,[1]JDS4!$D$2:$D$1709,0))),IF(ISERROR(INDEX([1]UFZ!$K$2:$K$1709,MATCH(A434,[1]UFZ!$H$2:$H$1709,0))),-1,INDEX([1]UFZ!$K$2:$K$1709,MATCH(A434,[1]UFZ!$H$2:$H$1709,0))),IF(ISERROR(INDEX([1]WATSON!$G$2:$G$1709,MATCH(A434,[1]WATSON!$B$2:$B$1709,0))),-1,INDEX([1]WATSON!$G$2:$G$1709,MATCH(A434,[1]WATSON!$B$2:$B$1709,0))*1000),IF(ISERROR(INDEX('[1]EF3.0emissions'!$F$2:$F$1709,MATCH(A434,'[1]EF3.0emissions'!$A$2:$A$1709,0))),-1,INDEX('[1]EF3.0emissions'!$F$2:$F$1709,MATCH(A434,'[1]EF3.0emissions'!$A$2:$A$1709))),IF(ISERROR(INDEX(#REF!,MATCH(A434,#REF!,0))),-1,INDEX(#REF!,MATCH(A434,#REF!,0))*1.5*1000),IF(ISERROR(INDEX(#REF!,MATCH(A434,#REF!,0))),-1,INDEX(#REF!,MATCH(A434,#REF!,0))*1.5))</f>
        <v>1.4156250000000001</v>
      </c>
      <c r="D434" s="135">
        <v>0.12501407473533499</v>
      </c>
      <c r="E434" s="135">
        <v>6.5546768236292657E-2</v>
      </c>
      <c r="F434" s="135">
        <v>0.19056387727998203</v>
      </c>
      <c r="G434" s="135">
        <v>0.8094361227199951</v>
      </c>
      <c r="H434" s="135">
        <v>6.8620358932083278E-2</v>
      </c>
      <c r="I434" s="135">
        <v>0.19363623865545754</v>
      </c>
      <c r="J434" s="135">
        <v>0.80636376134454535</v>
      </c>
      <c r="K434" s="136">
        <f>IF(ISERROR(INDEX([1]biowin!$J:$J,MATCH(#REF!,[1]biowin!$A:$A,0))),-1,INDEX([1]biowin!$J:$J,MATCH(#REF!,[1]biowin!$A:$A,0)))</f>
        <v>-1</v>
      </c>
    </row>
    <row r="435" spans="1:11">
      <c r="A435" s="142" t="s">
        <v>2026</v>
      </c>
      <c r="B435" s="145" t="s">
        <v>2027</v>
      </c>
      <c r="C435" s="144">
        <f>MAX(IF(ISERROR(INDEX([1]JDS4!$K$2:$K$1709,MATCH(A435,[1]JDS4!$D$2:$D$1709,0))),-1,INDEX([1]JDS4!$K$2:$K$1709,MATCH(A435,[1]JDS4!$D$2:$D$1709,0))),IF(ISERROR(INDEX([1]UFZ!$K$2:$K$1709,MATCH(A435,[1]UFZ!$H$2:$H$1709,0))),-1,INDEX([1]UFZ!$K$2:$K$1709,MATCH(A435,[1]UFZ!$H$2:$H$1709,0))),IF(ISERROR(INDEX([1]WATSON!$G$2:$G$1709,MATCH(A435,[1]WATSON!$B$2:$B$1709,0))),-1,INDEX([1]WATSON!$G$2:$G$1709,MATCH(A435,[1]WATSON!$B$2:$B$1709,0))*1000),IF(ISERROR(INDEX('[1]EF3.0emissions'!$F$2:$F$1709,MATCH(A435,'[1]EF3.0emissions'!$A$2:$A$1709,0))),-1,INDEX('[1]EF3.0emissions'!$F$2:$F$1709,MATCH(A435,'[1]EF3.0emissions'!$A$2:$A$1709))),IF(ISERROR(INDEX(#REF!,MATCH(A435,#REF!,0))),-1,INDEX(#REF!,MATCH(A435,#REF!,0))*1.5*1000),IF(ISERROR(INDEX(#REF!,MATCH(A435,#REF!,0))),-1,INDEX(#REF!,MATCH(A435,#REF!,0))*1.5))</f>
        <v>98.550936068287669</v>
      </c>
      <c r="D435" s="135">
        <v>6.3704583852533794E-3</v>
      </c>
      <c r="E435" s="135">
        <v>3.3666226221141238E-3</v>
      </c>
      <c r="F435" s="135">
        <v>1.0341105625371348E-2</v>
      </c>
      <c r="G435" s="135">
        <v>0.98965889437462784</v>
      </c>
      <c r="H435" s="135">
        <v>3.5392850295259074E-3</v>
      </c>
      <c r="I435" s="135">
        <v>1.0270194670150008E-2</v>
      </c>
      <c r="J435" s="135">
        <v>0.98972980532984978</v>
      </c>
      <c r="K435" s="136">
        <f>IF(ISERROR(INDEX([1]biowin!$J:$J,MATCH(#REF!,[1]biowin!$A:$A,0))),-1,INDEX([1]biowin!$J:$J,MATCH(#REF!,[1]biowin!$A:$A,0)))</f>
        <v>-1</v>
      </c>
    </row>
    <row r="436" spans="1:11">
      <c r="A436" s="142" t="s">
        <v>2028</v>
      </c>
      <c r="B436" s="145" t="s">
        <v>2029</v>
      </c>
      <c r="C436" s="144">
        <f>MAX(IF(ISERROR(INDEX([1]JDS4!$K$2:$K$1709,MATCH(A436,[1]JDS4!$D$2:$D$1709,0))),-1,INDEX([1]JDS4!$K$2:$K$1709,MATCH(A436,[1]JDS4!$D$2:$D$1709,0))),IF(ISERROR(INDEX([1]UFZ!$K$2:$K$1709,MATCH(A436,[1]UFZ!$H$2:$H$1709,0))),-1,INDEX([1]UFZ!$K$2:$K$1709,MATCH(A436,[1]UFZ!$H$2:$H$1709,0))),IF(ISERROR(INDEX([1]WATSON!$G$2:$G$1709,MATCH(A436,[1]WATSON!$B$2:$B$1709,0))),-1,INDEX([1]WATSON!$G$2:$G$1709,MATCH(A436,[1]WATSON!$B$2:$B$1709,0))*1000),IF(ISERROR(INDEX('[1]EF3.0emissions'!$F$2:$F$1709,MATCH(A436,'[1]EF3.0emissions'!$A$2:$A$1709,0))),-1,INDEX('[1]EF3.0emissions'!$F$2:$F$1709,MATCH(A436,'[1]EF3.0emissions'!$A$2:$A$1709))),IF(ISERROR(INDEX(#REF!,MATCH(A436,#REF!,0))),-1,INDEX(#REF!,MATCH(A436,#REF!,0))*1.5*1000),IF(ISERROR(INDEX(#REF!,MATCH(A436,#REF!,0))),-1,INDEX(#REF!,MATCH(A436,#REF!,0))*1.5))</f>
        <v>-1</v>
      </c>
      <c r="D436" s="135">
        <v>4.5285537227847377E-3</v>
      </c>
      <c r="E436" s="135">
        <v>2.3944588359286908E-3</v>
      </c>
      <c r="F436" s="135">
        <v>6.9231753149733757E-3</v>
      </c>
      <c r="G436" s="135">
        <v>0.99307682468502723</v>
      </c>
      <c r="H436" s="135">
        <v>2.5167832486785256E-3</v>
      </c>
      <c r="I436" s="135">
        <v>7.0454340539116006E-3</v>
      </c>
      <c r="J436" s="135">
        <v>0.99295456594608833</v>
      </c>
      <c r="K436" s="136">
        <f>IF(ISERROR(INDEX([1]biowin!$J:$J,MATCH(#REF!,[1]biowin!$A:$A,0))),-1,INDEX([1]biowin!$J:$J,MATCH(#REF!,[1]biowin!$A:$A,0)))</f>
        <v>-1</v>
      </c>
    </row>
    <row r="437" spans="1:11">
      <c r="A437" s="142" t="s">
        <v>2030</v>
      </c>
      <c r="B437" s="145" t="s">
        <v>2031</v>
      </c>
      <c r="C437" s="144">
        <f>MAX(IF(ISERROR(INDEX([1]JDS4!$K$2:$K$1709,MATCH(A437,[1]JDS4!$D$2:$D$1709,0))),-1,INDEX([1]JDS4!$K$2:$K$1709,MATCH(A437,[1]JDS4!$D$2:$D$1709,0))),IF(ISERROR(INDEX([1]UFZ!$K$2:$K$1709,MATCH(A437,[1]UFZ!$H$2:$H$1709,0))),-1,INDEX([1]UFZ!$K$2:$K$1709,MATCH(A437,[1]UFZ!$H$2:$H$1709,0))),IF(ISERROR(INDEX([1]WATSON!$G$2:$G$1709,MATCH(A437,[1]WATSON!$B$2:$B$1709,0))),-1,INDEX([1]WATSON!$G$2:$G$1709,MATCH(A437,[1]WATSON!$B$2:$B$1709,0))*1000),IF(ISERROR(INDEX('[1]EF3.0emissions'!$F$2:$F$1709,MATCH(A437,'[1]EF3.0emissions'!$A$2:$A$1709,0))),-1,INDEX('[1]EF3.0emissions'!$F$2:$F$1709,MATCH(A437,'[1]EF3.0emissions'!$A$2:$A$1709))),IF(ISERROR(INDEX(#REF!,MATCH(A437,#REF!,0))),-1,INDEX(#REF!,MATCH(A437,#REF!,0))*1.5*1000),IF(ISERROR(INDEX(#REF!,MATCH(A437,#REF!,0))),-1,INDEX(#REF!,MATCH(A437,#REF!,0))*1.5))</f>
        <v>12.22931155630137</v>
      </c>
      <c r="D437" s="135">
        <v>0.23311461593543406</v>
      </c>
      <c r="E437" s="135">
        <v>0.12104701269672449</v>
      </c>
      <c r="F437" s="135">
        <v>0.35416214716611993</v>
      </c>
      <c r="G437" s="135">
        <v>0.64583785283387896</v>
      </c>
      <c r="H437" s="135">
        <v>0.12615596114838901</v>
      </c>
      <c r="I437" s="135">
        <v>0.35927088460073753</v>
      </c>
      <c r="J437" s="135">
        <v>0.64072911539926092</v>
      </c>
      <c r="K437" s="136">
        <f>IF(ISERROR(INDEX([1]biowin!$J:$J,MATCH(#REF!,[1]biowin!$A:$A,0))),-1,INDEX([1]biowin!$J:$J,MATCH(#REF!,[1]biowin!$A:$A,0)))</f>
        <v>-1</v>
      </c>
    </row>
    <row r="438" spans="1:11">
      <c r="A438" s="142" t="s">
        <v>2032</v>
      </c>
      <c r="B438" s="145" t="s">
        <v>2033</v>
      </c>
      <c r="C438" s="144">
        <f>MAX(IF(ISERROR(INDEX([1]JDS4!$K$2:$K$1709,MATCH(A438,[1]JDS4!$D$2:$D$1709,0))),-1,INDEX([1]JDS4!$K$2:$K$1709,MATCH(A438,[1]JDS4!$D$2:$D$1709,0))),IF(ISERROR(INDEX([1]UFZ!$K$2:$K$1709,MATCH(A438,[1]UFZ!$H$2:$H$1709,0))),-1,INDEX([1]UFZ!$K$2:$K$1709,MATCH(A438,[1]UFZ!$H$2:$H$1709,0))),IF(ISERROR(INDEX([1]WATSON!$G$2:$G$1709,MATCH(A438,[1]WATSON!$B$2:$B$1709,0))),-1,INDEX([1]WATSON!$G$2:$G$1709,MATCH(A438,[1]WATSON!$B$2:$B$1709,0))*1000),IF(ISERROR(INDEX('[1]EF3.0emissions'!$F$2:$F$1709,MATCH(A438,'[1]EF3.0emissions'!$A$2:$A$1709,0))),-1,INDEX('[1]EF3.0emissions'!$F$2:$F$1709,MATCH(A438,'[1]EF3.0emissions'!$A$2:$A$1709))),IF(ISERROR(INDEX(#REF!,MATCH(A438,#REF!,0))),-1,INDEX(#REF!,MATCH(A438,#REF!,0))*1.5*1000),IF(ISERROR(INDEX(#REF!,MATCH(A438,#REF!,0))),-1,INDEX(#REF!,MATCH(A438,#REF!,0))*1.5))</f>
        <v>4.0999999999999899</v>
      </c>
      <c r="D438" s="135">
        <v>8.0325113240971406E-3</v>
      </c>
      <c r="E438" s="135">
        <v>1.4610760362003764E-4</v>
      </c>
      <c r="F438" s="135">
        <v>0.97240163974394078</v>
      </c>
      <c r="G438" s="135">
        <v>2.7598360256058833E-2</v>
      </c>
      <c r="H438" s="135">
        <v>1.5859802046350546E-4</v>
      </c>
      <c r="I438" s="135">
        <v>0.97215170545111995</v>
      </c>
      <c r="J438" s="135">
        <v>2.7848294548880138E-2</v>
      </c>
      <c r="K438" s="136">
        <f>IF(ISERROR(INDEX([1]biowin!$J:$J,MATCH(#REF!,[1]biowin!$A:$A,0))),-1,INDEX([1]biowin!$J:$J,MATCH(#REF!,[1]biowin!$A:$A,0)))</f>
        <v>-1</v>
      </c>
    </row>
    <row r="439" spans="1:11">
      <c r="A439" s="142" t="s">
        <v>2034</v>
      </c>
      <c r="B439" s="145" t="s">
        <v>2035</v>
      </c>
      <c r="C439" s="144">
        <f>MAX(IF(ISERROR(INDEX([1]JDS4!$K$2:$K$1709,MATCH(A439,[1]JDS4!$D$2:$D$1709,0))),-1,INDEX([1]JDS4!$K$2:$K$1709,MATCH(A439,[1]JDS4!$D$2:$D$1709,0))),IF(ISERROR(INDEX([1]UFZ!$K$2:$K$1709,MATCH(A439,[1]UFZ!$H$2:$H$1709,0))),-1,INDEX([1]UFZ!$K$2:$K$1709,MATCH(A439,[1]UFZ!$H$2:$H$1709,0))),IF(ISERROR(INDEX([1]WATSON!$G$2:$G$1709,MATCH(A439,[1]WATSON!$B$2:$B$1709,0))),-1,INDEX([1]WATSON!$G$2:$G$1709,MATCH(A439,[1]WATSON!$B$2:$B$1709,0))*1000),IF(ISERROR(INDEX('[1]EF3.0emissions'!$F$2:$F$1709,MATCH(A439,'[1]EF3.0emissions'!$A$2:$A$1709,0))),-1,INDEX('[1]EF3.0emissions'!$F$2:$F$1709,MATCH(A439,'[1]EF3.0emissions'!$A$2:$A$1709))),IF(ISERROR(INDEX(#REF!,MATCH(A439,#REF!,0))),-1,INDEX(#REF!,MATCH(A439,#REF!,0))*1.5*1000),IF(ISERROR(INDEX(#REF!,MATCH(A439,#REF!,0))),-1,INDEX(#REF!,MATCH(A439,#REF!,0))*1.5))</f>
        <v>39.821874999999999</v>
      </c>
      <c r="D439" s="135">
        <v>0.12351954570567689</v>
      </c>
      <c r="E439" s="135">
        <v>6.4770635341351579E-2</v>
      </c>
      <c r="F439" s="135">
        <v>0.18829662971414568</v>
      </c>
      <c r="G439" s="135">
        <v>0.81170337028586326</v>
      </c>
      <c r="H439" s="135">
        <v>6.7811693591554312E-2</v>
      </c>
      <c r="I439" s="135">
        <v>0.19133507550694778</v>
      </c>
      <c r="J439" s="135">
        <v>0.8086649244930556</v>
      </c>
      <c r="K439" s="136">
        <f>IF(ISERROR(INDEX([1]biowin!$J:$J,MATCH(#REF!,[1]biowin!$A:$A,0))),-1,INDEX([1]biowin!$J:$J,MATCH(#REF!,[1]biowin!$A:$A,0)))</f>
        <v>-1</v>
      </c>
    </row>
    <row r="440" spans="1:11">
      <c r="A440" s="142" t="s">
        <v>2036</v>
      </c>
      <c r="B440" s="145" t="s">
        <v>2037</v>
      </c>
      <c r="C440" s="144">
        <f>MAX(IF(ISERROR(INDEX([1]JDS4!$K$2:$K$1709,MATCH(A440,[1]JDS4!$D$2:$D$1709,0))),-1,INDEX([1]JDS4!$K$2:$K$1709,MATCH(A440,[1]JDS4!$D$2:$D$1709,0))),IF(ISERROR(INDEX([1]UFZ!$K$2:$K$1709,MATCH(A440,[1]UFZ!$H$2:$H$1709,0))),-1,INDEX([1]UFZ!$K$2:$K$1709,MATCH(A440,[1]UFZ!$H$2:$H$1709,0))),IF(ISERROR(INDEX([1]WATSON!$G$2:$G$1709,MATCH(A440,[1]WATSON!$B$2:$B$1709,0))),-1,INDEX([1]WATSON!$G$2:$G$1709,MATCH(A440,[1]WATSON!$B$2:$B$1709,0))*1000),IF(ISERROR(INDEX('[1]EF3.0emissions'!$F$2:$F$1709,MATCH(A440,'[1]EF3.0emissions'!$A$2:$A$1709,0))),-1,INDEX('[1]EF3.0emissions'!$F$2:$F$1709,MATCH(A440,'[1]EF3.0emissions'!$A$2:$A$1709))),IF(ISERROR(INDEX(#REF!,MATCH(A440,#REF!,0))),-1,INDEX(#REF!,MATCH(A440,#REF!,0))*1.5*1000),IF(ISERROR(INDEX(#REF!,MATCH(A440,#REF!,0))),-1,INDEX(#REF!,MATCH(A440,#REF!,0))*1.5))</f>
        <v>-1</v>
      </c>
      <c r="D440" s="135">
        <v>3.4794827749869861E-2</v>
      </c>
      <c r="E440" s="135">
        <v>8.4761754238297561E-4</v>
      </c>
      <c r="F440" s="135">
        <v>0.94701593386744709</v>
      </c>
      <c r="G440" s="135">
        <v>5.298406613255334E-2</v>
      </c>
      <c r="H440" s="135">
        <v>2.405043250573021E-3</v>
      </c>
      <c r="I440" s="135">
        <v>0.857018873643141</v>
      </c>
      <c r="J440" s="135">
        <v>0.14298112635685903</v>
      </c>
      <c r="K440" s="136">
        <f>IF(ISERROR(INDEX([1]biowin!$J:$J,MATCH(#REF!,[1]biowin!$A:$A,0))),-1,INDEX([1]biowin!$J:$J,MATCH(#REF!,[1]biowin!$A:$A,0)))</f>
        <v>-1</v>
      </c>
    </row>
    <row r="441" spans="1:11">
      <c r="A441" s="142" t="s">
        <v>2038</v>
      </c>
      <c r="B441" s="145" t="s">
        <v>2039</v>
      </c>
      <c r="C441" s="144">
        <f>MAX(IF(ISERROR(INDEX([1]JDS4!$K$2:$K$1709,MATCH(A441,[1]JDS4!$D$2:$D$1709,0))),-1,INDEX([1]JDS4!$K$2:$K$1709,MATCH(A441,[1]JDS4!$D$2:$D$1709,0))),IF(ISERROR(INDEX([1]UFZ!$K$2:$K$1709,MATCH(A441,[1]UFZ!$H$2:$H$1709,0))),-1,INDEX([1]UFZ!$K$2:$K$1709,MATCH(A441,[1]UFZ!$H$2:$H$1709,0))),IF(ISERROR(INDEX([1]WATSON!$G$2:$G$1709,MATCH(A441,[1]WATSON!$B$2:$B$1709,0))),-1,INDEX([1]WATSON!$G$2:$G$1709,MATCH(A441,[1]WATSON!$B$2:$B$1709,0))*1000),IF(ISERROR(INDEX('[1]EF3.0emissions'!$F$2:$F$1709,MATCH(A441,'[1]EF3.0emissions'!$A$2:$A$1709,0))),-1,INDEX('[1]EF3.0emissions'!$F$2:$F$1709,MATCH(A441,'[1]EF3.0emissions'!$A$2:$A$1709))),IF(ISERROR(INDEX(#REF!,MATCH(A441,#REF!,0))),-1,INDEX(#REF!,MATCH(A441,#REF!,0))*1.5*1000),IF(ISERROR(INDEX(#REF!,MATCH(A441,#REF!,0))),-1,INDEX(#REF!,MATCH(A441,#REF!,0))*1.5))</f>
        <v>26.349942419246577</v>
      </c>
      <c r="D441" s="135">
        <v>2.0968470048902479E-2</v>
      </c>
      <c r="E441" s="135">
        <v>1.1075155318675993E-2</v>
      </c>
      <c r="F441" s="135">
        <v>3.2101905291562892E-2</v>
      </c>
      <c r="G441" s="135">
        <v>0.96789809470843358</v>
      </c>
      <c r="H441" s="135">
        <v>1.1635458011217174E-2</v>
      </c>
      <c r="I441" s="135">
        <v>3.2638681215463754E-2</v>
      </c>
      <c r="J441" s="135">
        <v>0.96736131878453724</v>
      </c>
      <c r="K441" s="136">
        <f>IF(ISERROR(INDEX([1]biowin!$J:$J,MATCH(#REF!,[1]biowin!$A:$A,0))),-1,INDEX([1]biowin!$J:$J,MATCH(#REF!,[1]biowin!$A:$A,0)))</f>
        <v>-1</v>
      </c>
    </row>
    <row r="442" spans="1:11">
      <c r="A442" s="142" t="s">
        <v>2040</v>
      </c>
      <c r="B442" s="145" t="s">
        <v>2041</v>
      </c>
      <c r="C442" s="144">
        <f>MAX(IF(ISERROR(INDEX([1]JDS4!$K$2:$K$1709,MATCH(A442,[1]JDS4!$D$2:$D$1709,0))),-1,INDEX([1]JDS4!$K$2:$K$1709,MATCH(A442,[1]JDS4!$D$2:$D$1709,0))),IF(ISERROR(INDEX([1]UFZ!$K$2:$K$1709,MATCH(A442,[1]UFZ!$H$2:$H$1709,0))),-1,INDEX([1]UFZ!$K$2:$K$1709,MATCH(A442,[1]UFZ!$H$2:$H$1709,0))),IF(ISERROR(INDEX([1]WATSON!$G$2:$G$1709,MATCH(A442,[1]WATSON!$B$2:$B$1709,0))),-1,INDEX([1]WATSON!$G$2:$G$1709,MATCH(A442,[1]WATSON!$B$2:$B$1709,0))*1000),IF(ISERROR(INDEX('[1]EF3.0emissions'!$F$2:$F$1709,MATCH(A442,'[1]EF3.0emissions'!$A$2:$A$1709,0))),-1,INDEX('[1]EF3.0emissions'!$F$2:$F$1709,MATCH(A442,'[1]EF3.0emissions'!$A$2:$A$1709))),IF(ISERROR(INDEX(#REF!,MATCH(A442,#REF!,0))),-1,INDEX(#REF!,MATCH(A442,#REF!,0))*1.5*1000),IF(ISERROR(INDEX(#REF!,MATCH(A442,#REF!,0))),-1,INDEX(#REF!,MATCH(A442,#REF!,0))*1.5))</f>
        <v>1200</v>
      </c>
      <c r="D442" s="135">
        <v>5.5290554891389038E-2</v>
      </c>
      <c r="E442" s="135">
        <v>2.8753623343486051E-2</v>
      </c>
      <c r="F442" s="135">
        <v>0.10269779251980693</v>
      </c>
      <c r="G442" s="135">
        <v>0.89730220748018674</v>
      </c>
      <c r="H442" s="135">
        <v>3.041439951368716E-2</v>
      </c>
      <c r="I442" s="135">
        <v>9.6998025982845529E-2</v>
      </c>
      <c r="J442" s="135">
        <v>0.90300197401715554</v>
      </c>
      <c r="K442" s="136">
        <f>IF(ISERROR(INDEX([1]biowin!$J:$J,MATCH(#REF!,[1]biowin!$A:$A,0))),-1,INDEX([1]biowin!$J:$J,MATCH(#REF!,[1]biowin!$A:$A,0)))</f>
        <v>-1</v>
      </c>
    </row>
    <row r="443" spans="1:11">
      <c r="A443" s="142" t="s">
        <v>2042</v>
      </c>
      <c r="B443" s="145" t="s">
        <v>2043</v>
      </c>
      <c r="C443" s="144">
        <f>MAX(IF(ISERROR(INDEX([1]JDS4!$K$2:$K$1709,MATCH(A443,[1]JDS4!$D$2:$D$1709,0))),-1,INDEX([1]JDS4!$K$2:$K$1709,MATCH(A443,[1]JDS4!$D$2:$D$1709,0))),IF(ISERROR(INDEX([1]UFZ!$K$2:$K$1709,MATCH(A443,[1]UFZ!$H$2:$H$1709,0))),-1,INDEX([1]UFZ!$K$2:$K$1709,MATCH(A443,[1]UFZ!$H$2:$H$1709,0))),IF(ISERROR(INDEX([1]WATSON!$G$2:$G$1709,MATCH(A443,[1]WATSON!$B$2:$B$1709,0))),-1,INDEX([1]WATSON!$G$2:$G$1709,MATCH(A443,[1]WATSON!$B$2:$B$1709,0))*1000),IF(ISERROR(INDEX('[1]EF3.0emissions'!$F$2:$F$1709,MATCH(A443,'[1]EF3.0emissions'!$A$2:$A$1709,0))),-1,INDEX('[1]EF3.0emissions'!$F$2:$F$1709,MATCH(A443,'[1]EF3.0emissions'!$A$2:$A$1709))),IF(ISERROR(INDEX(#REF!,MATCH(A443,#REF!,0))),-1,INDEX(#REF!,MATCH(A443,#REF!,0))*1.5*1000),IF(ISERROR(INDEX(#REF!,MATCH(A443,#REF!,0))),-1,INDEX(#REF!,MATCH(A443,#REF!,0))*1.5))</f>
        <v>-1</v>
      </c>
      <c r="D443" s="135">
        <v>7.2224394490134252E-3</v>
      </c>
      <c r="E443" s="135">
        <v>2.4304114913381935E-4</v>
      </c>
      <c r="F443" s="135">
        <v>0.92750921517798746</v>
      </c>
      <c r="G443" s="135">
        <v>7.2490784822013113E-2</v>
      </c>
      <c r="H443" s="135">
        <v>6.6859285833552101E-4</v>
      </c>
      <c r="I443" s="135">
        <v>0.8103267272365714</v>
      </c>
      <c r="J443" s="135">
        <v>0.18967327276342857</v>
      </c>
      <c r="K443" s="136">
        <f>IF(ISERROR(INDEX([1]biowin!$J:$J,MATCH(#REF!,[1]biowin!$A:$A,0))),-1,INDEX([1]biowin!$J:$J,MATCH(#REF!,[1]biowin!$A:$A,0)))</f>
        <v>-1</v>
      </c>
    </row>
    <row r="444" spans="1:11">
      <c r="A444" s="142" t="s">
        <v>2044</v>
      </c>
      <c r="B444" s="145" t="s">
        <v>2045</v>
      </c>
      <c r="C444" s="144">
        <f>MAX(IF(ISERROR(INDEX([1]JDS4!$K$2:$K$1709,MATCH(A444,[1]JDS4!$D$2:$D$1709,0))),-1,INDEX([1]JDS4!$K$2:$K$1709,MATCH(A444,[1]JDS4!$D$2:$D$1709,0))),IF(ISERROR(INDEX([1]UFZ!$K$2:$K$1709,MATCH(A444,[1]UFZ!$H$2:$H$1709,0))),-1,INDEX([1]UFZ!$K$2:$K$1709,MATCH(A444,[1]UFZ!$H$2:$H$1709,0))),IF(ISERROR(INDEX([1]WATSON!$G$2:$G$1709,MATCH(A444,[1]WATSON!$B$2:$B$1709,0))),-1,INDEX([1]WATSON!$G$2:$G$1709,MATCH(A444,[1]WATSON!$B$2:$B$1709,0))*1000),IF(ISERROR(INDEX('[1]EF3.0emissions'!$F$2:$F$1709,MATCH(A444,'[1]EF3.0emissions'!$A$2:$A$1709,0))),-1,INDEX('[1]EF3.0emissions'!$F$2:$F$1709,MATCH(A444,'[1]EF3.0emissions'!$A$2:$A$1709))),IF(ISERROR(INDEX(#REF!,MATCH(A444,#REF!,0))),-1,INDEX(#REF!,MATCH(A444,#REF!,0))*1.5*1000),IF(ISERROR(INDEX(#REF!,MATCH(A444,#REF!,0))),-1,INDEX(#REF!,MATCH(A444,#REF!,0))*1.5))</f>
        <v>-1</v>
      </c>
      <c r="H444" s="135"/>
      <c r="I444" s="135"/>
      <c r="J444" s="135"/>
      <c r="K444" s="136">
        <f>IF(ISERROR(INDEX([1]biowin!$J:$J,MATCH(#REF!,[1]biowin!$A:$A,0))),-1,INDEX([1]biowin!$J:$J,MATCH(#REF!,[1]biowin!$A:$A,0)))</f>
        <v>-1</v>
      </c>
    </row>
    <row r="445" spans="1:11">
      <c r="A445" s="142" t="s">
        <v>2046</v>
      </c>
      <c r="B445" s="145" t="s">
        <v>2047</v>
      </c>
      <c r="C445" s="144">
        <f>MAX(IF(ISERROR(INDEX([1]JDS4!$K$2:$K$1709,MATCH(A445,[1]JDS4!$D$2:$D$1709,0))),-1,INDEX([1]JDS4!$K$2:$K$1709,MATCH(A445,[1]JDS4!$D$2:$D$1709,0))),IF(ISERROR(INDEX([1]UFZ!$K$2:$K$1709,MATCH(A445,[1]UFZ!$H$2:$H$1709,0))),-1,INDEX([1]UFZ!$K$2:$K$1709,MATCH(A445,[1]UFZ!$H$2:$H$1709,0))),IF(ISERROR(INDEX([1]WATSON!$G$2:$G$1709,MATCH(A445,[1]WATSON!$B$2:$B$1709,0))),-1,INDEX([1]WATSON!$G$2:$G$1709,MATCH(A445,[1]WATSON!$B$2:$B$1709,0))*1000),IF(ISERROR(INDEX('[1]EF3.0emissions'!$F$2:$F$1709,MATCH(A445,'[1]EF3.0emissions'!$A$2:$A$1709,0))),-1,INDEX('[1]EF3.0emissions'!$F$2:$F$1709,MATCH(A445,'[1]EF3.0emissions'!$A$2:$A$1709))),IF(ISERROR(INDEX(#REF!,MATCH(A445,#REF!,0))),-1,INDEX(#REF!,MATCH(A445,#REF!,0))*1.5*1000),IF(ISERROR(INDEX(#REF!,MATCH(A445,#REF!,0))),-1,INDEX(#REF!,MATCH(A445,#REF!,0))*1.5))</f>
        <v>81000</v>
      </c>
      <c r="D445" s="135">
        <v>6.4116838710677096E-2</v>
      </c>
      <c r="E445" s="135">
        <v>5.3130139851466354E-3</v>
      </c>
      <c r="F445" s="135">
        <v>0.84966631114391966</v>
      </c>
      <c r="G445" s="135">
        <v>0.15033368885607959</v>
      </c>
      <c r="H445" s="135">
        <v>1.2560637071375473E-2</v>
      </c>
      <c r="I445" s="135">
        <v>0.66190108726662977</v>
      </c>
      <c r="J445" s="135">
        <v>0.33809891273336978</v>
      </c>
      <c r="K445" s="136">
        <f>IF(ISERROR(INDEX([1]biowin!$J:$J,MATCH(#REF!,[1]biowin!$A:$A,0))),-1,INDEX([1]biowin!$J:$J,MATCH(#REF!,[1]biowin!$A:$A,0)))</f>
        <v>-1</v>
      </c>
    </row>
    <row r="446" spans="1:11">
      <c r="A446" s="142" t="s">
        <v>2048</v>
      </c>
      <c r="B446" s="145" t="s">
        <v>2049</v>
      </c>
      <c r="C446" s="144">
        <f>MAX(IF(ISERROR(INDEX([1]JDS4!$K$2:$K$1709,MATCH(A446,[1]JDS4!$D$2:$D$1709,0))),-1,INDEX([1]JDS4!$K$2:$K$1709,MATCH(A446,[1]JDS4!$D$2:$D$1709,0))),IF(ISERROR(INDEX([1]UFZ!$K$2:$K$1709,MATCH(A446,[1]UFZ!$H$2:$H$1709,0))),-1,INDEX([1]UFZ!$K$2:$K$1709,MATCH(A446,[1]UFZ!$H$2:$H$1709,0))),IF(ISERROR(INDEX([1]WATSON!$G$2:$G$1709,MATCH(A446,[1]WATSON!$B$2:$B$1709,0))),-1,INDEX([1]WATSON!$G$2:$G$1709,MATCH(A446,[1]WATSON!$B$2:$B$1709,0))*1000),IF(ISERROR(INDEX('[1]EF3.0emissions'!$F$2:$F$1709,MATCH(A446,'[1]EF3.0emissions'!$A$2:$A$1709,0))),-1,INDEX('[1]EF3.0emissions'!$F$2:$F$1709,MATCH(A446,'[1]EF3.0emissions'!$A$2:$A$1709))),IF(ISERROR(INDEX(#REF!,MATCH(A446,#REF!,0))),-1,INDEX(#REF!,MATCH(A446,#REF!,0))*1.5*1000),IF(ISERROR(INDEX(#REF!,MATCH(A446,#REF!,0))),-1,INDEX(#REF!,MATCH(A446,#REF!,0))*1.5))</f>
        <v>-1</v>
      </c>
      <c r="H446" s="135"/>
      <c r="I446" s="135"/>
      <c r="J446" s="135"/>
      <c r="K446" s="136">
        <f>IF(ISERROR(INDEX([1]biowin!$J:$J,MATCH(#REF!,[1]biowin!$A:$A,0))),-1,INDEX([1]biowin!$J:$J,MATCH(#REF!,[1]biowin!$A:$A,0)))</f>
        <v>-1</v>
      </c>
    </row>
    <row r="447" spans="1:11">
      <c r="A447" s="142" t="s">
        <v>2050</v>
      </c>
      <c r="B447" s="145" t="s">
        <v>2051</v>
      </c>
      <c r="C447" s="144">
        <f>MAX(IF(ISERROR(INDEX([1]JDS4!$K$2:$K$1709,MATCH(A447,[1]JDS4!$D$2:$D$1709,0))),-1,INDEX([1]JDS4!$K$2:$K$1709,MATCH(A447,[1]JDS4!$D$2:$D$1709,0))),IF(ISERROR(INDEX([1]UFZ!$K$2:$K$1709,MATCH(A447,[1]UFZ!$H$2:$H$1709,0))),-1,INDEX([1]UFZ!$K$2:$K$1709,MATCH(A447,[1]UFZ!$H$2:$H$1709,0))),IF(ISERROR(INDEX([1]WATSON!$G$2:$G$1709,MATCH(A447,[1]WATSON!$B$2:$B$1709,0))),-1,INDEX([1]WATSON!$G$2:$G$1709,MATCH(A447,[1]WATSON!$B$2:$B$1709,0))*1000),IF(ISERROR(INDEX('[1]EF3.0emissions'!$F$2:$F$1709,MATCH(A447,'[1]EF3.0emissions'!$A$2:$A$1709,0))),-1,INDEX('[1]EF3.0emissions'!$F$2:$F$1709,MATCH(A447,'[1]EF3.0emissions'!$A$2:$A$1709))),IF(ISERROR(INDEX(#REF!,MATCH(A447,#REF!,0))),-1,INDEX(#REF!,MATCH(A447,#REF!,0))*1.5*1000),IF(ISERROR(INDEX(#REF!,MATCH(A447,#REF!,0))),-1,INDEX(#REF!,MATCH(A447,#REF!,0))*1.5))</f>
        <v>-1</v>
      </c>
      <c r="D447" s="135">
        <v>3.1677379775779243E-3</v>
      </c>
      <c r="E447" s="135">
        <v>1.6750717136056539E-3</v>
      </c>
      <c r="F447" s="135">
        <v>4.8433896550902113E-3</v>
      </c>
      <c r="G447" s="135">
        <v>0.99515661034490999</v>
      </c>
      <c r="H447" s="135">
        <v>1.7607165749969451E-3</v>
      </c>
      <c r="I447" s="135">
        <v>4.9288005048440629E-3</v>
      </c>
      <c r="J447" s="135">
        <v>0.99507119949515555</v>
      </c>
      <c r="K447" s="136">
        <f>IF(ISERROR(INDEX([1]biowin!$J:$J,MATCH(#REF!,[1]biowin!$A:$A,0))),-1,INDEX([1]biowin!$J:$J,MATCH(#REF!,[1]biowin!$A:$A,0)))</f>
        <v>-1</v>
      </c>
    </row>
    <row r="448" spans="1:11">
      <c r="A448" s="142" t="s">
        <v>2052</v>
      </c>
      <c r="B448" s="145" t="s">
        <v>2053</v>
      </c>
      <c r="C448" s="144">
        <f>MAX(IF(ISERROR(INDEX([1]JDS4!$K$2:$K$1709,MATCH(A448,[1]JDS4!$D$2:$D$1709,0))),-1,INDEX([1]JDS4!$K$2:$K$1709,MATCH(A448,[1]JDS4!$D$2:$D$1709,0))),IF(ISERROR(INDEX([1]UFZ!$K$2:$K$1709,MATCH(A448,[1]UFZ!$H$2:$H$1709,0))),-1,INDEX([1]UFZ!$K$2:$K$1709,MATCH(A448,[1]UFZ!$H$2:$H$1709,0))),IF(ISERROR(INDEX([1]WATSON!$G$2:$G$1709,MATCH(A448,[1]WATSON!$B$2:$B$1709,0))),-1,INDEX([1]WATSON!$G$2:$G$1709,MATCH(A448,[1]WATSON!$B$2:$B$1709,0))*1000),IF(ISERROR(INDEX('[1]EF3.0emissions'!$F$2:$F$1709,MATCH(A448,'[1]EF3.0emissions'!$A$2:$A$1709,0))),-1,INDEX('[1]EF3.0emissions'!$F$2:$F$1709,MATCH(A448,'[1]EF3.0emissions'!$A$2:$A$1709))),IF(ISERROR(INDEX(#REF!,MATCH(A448,#REF!,0))),-1,INDEX(#REF!,MATCH(A448,#REF!,0))*1.5*1000),IF(ISERROR(INDEX(#REF!,MATCH(A448,#REF!,0))),-1,INDEX(#REF!,MATCH(A448,#REF!,0))*1.5))</f>
        <v>1265.9468749999996</v>
      </c>
      <c r="D448" s="135">
        <v>7.19828803338569E-2</v>
      </c>
      <c r="E448" s="135">
        <v>3.7891624264391417E-2</v>
      </c>
      <c r="F448" s="135">
        <v>0.10987466910019433</v>
      </c>
      <c r="G448" s="135">
        <v>0.89012533089980816</v>
      </c>
      <c r="H448" s="135">
        <v>3.9742658184141501E-2</v>
      </c>
      <c r="I448" s="135">
        <v>0.11172563649849582</v>
      </c>
      <c r="J448" s="135">
        <v>0.88827436350150202</v>
      </c>
      <c r="K448" s="136">
        <f>IF(ISERROR(INDEX([1]biowin!$J:$J,MATCH(#REF!,[1]biowin!$A:$A,0))),-1,INDEX([1]biowin!$J:$J,MATCH(#REF!,[1]biowin!$A:$A,0)))</f>
        <v>-1</v>
      </c>
    </row>
    <row r="449" spans="1:11">
      <c r="A449" s="142" t="s">
        <v>2054</v>
      </c>
      <c r="B449" s="145" t="s">
        <v>2055</v>
      </c>
      <c r="C449" s="144">
        <f>MAX(IF(ISERROR(INDEX([1]JDS4!$K$2:$K$1709,MATCH(A449,[1]JDS4!$D$2:$D$1709,0))),-1,INDEX([1]JDS4!$K$2:$K$1709,MATCH(A449,[1]JDS4!$D$2:$D$1709,0))),IF(ISERROR(INDEX([1]UFZ!$K$2:$K$1709,MATCH(A449,[1]UFZ!$H$2:$H$1709,0))),-1,INDEX([1]UFZ!$K$2:$K$1709,MATCH(A449,[1]UFZ!$H$2:$H$1709,0))),IF(ISERROR(INDEX([1]WATSON!$G$2:$G$1709,MATCH(A449,[1]WATSON!$B$2:$B$1709,0))),-1,INDEX([1]WATSON!$G$2:$G$1709,MATCH(A449,[1]WATSON!$B$2:$B$1709,0))*1000),IF(ISERROR(INDEX('[1]EF3.0emissions'!$F$2:$F$1709,MATCH(A449,'[1]EF3.0emissions'!$A$2:$A$1709,0))),-1,INDEX('[1]EF3.0emissions'!$F$2:$F$1709,MATCH(A449,'[1]EF3.0emissions'!$A$2:$A$1709))),IF(ISERROR(INDEX(#REF!,MATCH(A449,#REF!,0))),-1,INDEX(#REF!,MATCH(A449,#REF!,0))*1.5*1000),IF(ISERROR(INDEX(#REF!,MATCH(A449,#REF!,0))),-1,INDEX(#REF!,MATCH(A449,#REF!,0))*1.5))</f>
        <v>-1</v>
      </c>
      <c r="D449" s="135">
        <v>0.39034140169965847</v>
      </c>
      <c r="E449" s="135">
        <v>0.1986940472917286</v>
      </c>
      <c r="F449" s="135">
        <v>0.58907380355101235</v>
      </c>
      <c r="G449" s="135">
        <v>0.41092619644898232</v>
      </c>
      <c r="H449" s="135">
        <v>0.20527147218571679</v>
      </c>
      <c r="I449" s="135">
        <v>0.5956354877809702</v>
      </c>
      <c r="J449" s="135">
        <v>0.40436451221903102</v>
      </c>
      <c r="K449" s="136">
        <f>IF(ISERROR(INDEX([1]biowin!$J:$J,MATCH(#REF!,[1]biowin!$A:$A,0))),-1,INDEX([1]biowin!$J:$J,MATCH(#REF!,[1]biowin!$A:$A,0)))</f>
        <v>-1</v>
      </c>
    </row>
    <row r="450" spans="1:11">
      <c r="A450" s="142" t="s">
        <v>2056</v>
      </c>
      <c r="B450" s="145" t="s">
        <v>2057</v>
      </c>
      <c r="C450" s="144">
        <f>MAX(IF(ISERROR(INDEX([1]JDS4!$K$2:$K$1709,MATCH(A450,[1]JDS4!$D$2:$D$1709,0))),-1,INDEX([1]JDS4!$K$2:$K$1709,MATCH(A450,[1]JDS4!$D$2:$D$1709,0))),IF(ISERROR(INDEX([1]UFZ!$K$2:$K$1709,MATCH(A450,[1]UFZ!$H$2:$H$1709,0))),-1,INDEX([1]UFZ!$K$2:$K$1709,MATCH(A450,[1]UFZ!$H$2:$H$1709,0))),IF(ISERROR(INDEX([1]WATSON!$G$2:$G$1709,MATCH(A450,[1]WATSON!$B$2:$B$1709,0))),-1,INDEX([1]WATSON!$G$2:$G$1709,MATCH(A450,[1]WATSON!$B$2:$B$1709,0))*1000),IF(ISERROR(INDEX('[1]EF3.0emissions'!$F$2:$F$1709,MATCH(A450,'[1]EF3.0emissions'!$A$2:$A$1709,0))),-1,INDEX('[1]EF3.0emissions'!$F$2:$F$1709,MATCH(A450,'[1]EF3.0emissions'!$A$2:$A$1709))),IF(ISERROR(INDEX(#REF!,MATCH(A450,#REF!,0))),-1,INDEX(#REF!,MATCH(A450,#REF!,0))*1.5*1000),IF(ISERROR(INDEX(#REF!,MATCH(A450,#REF!,0))),-1,INDEX(#REF!,MATCH(A450,#REF!,0))*1.5))</f>
        <v>6.4093749999999989</v>
      </c>
      <c r="D450" s="135">
        <v>7.7196968170860521E-4</v>
      </c>
      <c r="E450" s="135">
        <v>4.0827091863531112E-4</v>
      </c>
      <c r="F450" s="135">
        <v>1.1802766629276703E-3</v>
      </c>
      <c r="G450" s="135">
        <v>0.99881972333707225</v>
      </c>
      <c r="H450" s="135">
        <v>4.2917574344498863E-4</v>
      </c>
      <c r="I450" s="135">
        <v>1.2011669377600279E-3</v>
      </c>
      <c r="J450" s="135">
        <v>0.99879883306223982</v>
      </c>
      <c r="K450" s="136">
        <f>IF(ISERROR(INDEX([1]biowin!$J:$J,MATCH(#REF!,[1]biowin!$A:$A,0))),-1,INDEX([1]biowin!$J:$J,MATCH(#REF!,[1]biowin!$A:$A,0)))</f>
        <v>-1</v>
      </c>
    </row>
    <row r="451" spans="1:11">
      <c r="A451" s="142" t="s">
        <v>2058</v>
      </c>
      <c r="B451" s="145" t="s">
        <v>2059</v>
      </c>
      <c r="C451" s="144">
        <f>MAX(IF(ISERROR(INDEX([1]JDS4!$K$2:$K$1709,MATCH(A451,[1]JDS4!$D$2:$D$1709,0))),-1,INDEX([1]JDS4!$K$2:$K$1709,MATCH(A451,[1]JDS4!$D$2:$D$1709,0))),IF(ISERROR(INDEX([1]UFZ!$K$2:$K$1709,MATCH(A451,[1]UFZ!$H$2:$H$1709,0))),-1,INDEX([1]UFZ!$K$2:$K$1709,MATCH(A451,[1]UFZ!$H$2:$H$1709,0))),IF(ISERROR(INDEX([1]WATSON!$G$2:$G$1709,MATCH(A451,[1]WATSON!$B$2:$B$1709,0))),-1,INDEX([1]WATSON!$G$2:$G$1709,MATCH(A451,[1]WATSON!$B$2:$B$1709,0))*1000),IF(ISERROR(INDEX('[1]EF3.0emissions'!$F$2:$F$1709,MATCH(A451,'[1]EF3.0emissions'!$A$2:$A$1709,0))),-1,INDEX('[1]EF3.0emissions'!$F$2:$F$1709,MATCH(A451,'[1]EF3.0emissions'!$A$2:$A$1709))),IF(ISERROR(INDEX(#REF!,MATCH(A451,#REF!,0))),-1,INDEX(#REF!,MATCH(A451,#REF!,0))*1.5*1000),IF(ISERROR(INDEX(#REF!,MATCH(A451,#REF!,0))),-1,INDEX(#REF!,MATCH(A451,#REF!,0))*1.5))</f>
        <v>969.28749999999991</v>
      </c>
      <c r="D451" s="135">
        <v>2.2758156295637561E-2</v>
      </c>
      <c r="E451" s="135">
        <v>1.564046014115613E-4</v>
      </c>
      <c r="F451" s="135">
        <v>0.9798234889656855</v>
      </c>
      <c r="G451" s="135">
        <v>2.0176511034314403E-2</v>
      </c>
      <c r="H451" s="135">
        <v>4.7373995323932746E-4</v>
      </c>
      <c r="I451" s="135">
        <v>0.94189372334279364</v>
      </c>
      <c r="J451" s="135">
        <v>5.8106276657206399E-2</v>
      </c>
      <c r="K451" s="136">
        <f>IF(ISERROR(INDEX([1]biowin!$J:$J,MATCH(#REF!,[1]biowin!$A:$A,0))),-1,INDEX([1]biowin!$J:$J,MATCH(#REF!,[1]biowin!$A:$A,0)))</f>
        <v>-1</v>
      </c>
    </row>
    <row r="452" spans="1:11">
      <c r="A452" s="142" t="s">
        <v>2060</v>
      </c>
      <c r="B452" s="145" t="s">
        <v>2061</v>
      </c>
      <c r="C452" s="144">
        <f>MAX(IF(ISERROR(INDEX([1]JDS4!$K$2:$K$1709,MATCH(A452,[1]JDS4!$D$2:$D$1709,0))),-1,INDEX([1]JDS4!$K$2:$K$1709,MATCH(A452,[1]JDS4!$D$2:$D$1709,0))),IF(ISERROR(INDEX([1]UFZ!$K$2:$K$1709,MATCH(A452,[1]UFZ!$H$2:$H$1709,0))),-1,INDEX([1]UFZ!$K$2:$K$1709,MATCH(A452,[1]UFZ!$H$2:$H$1709,0))),IF(ISERROR(INDEX([1]WATSON!$G$2:$G$1709,MATCH(A452,[1]WATSON!$B$2:$B$1709,0))),-1,INDEX([1]WATSON!$G$2:$G$1709,MATCH(A452,[1]WATSON!$B$2:$B$1709,0))*1000),IF(ISERROR(INDEX('[1]EF3.0emissions'!$F$2:$F$1709,MATCH(A452,'[1]EF3.0emissions'!$A$2:$A$1709,0))),-1,INDEX('[1]EF3.0emissions'!$F$2:$F$1709,MATCH(A452,'[1]EF3.0emissions'!$A$2:$A$1709))),IF(ISERROR(INDEX(#REF!,MATCH(A452,#REF!,0))),-1,INDEX(#REF!,MATCH(A452,#REF!,0))*1.5*1000),IF(ISERROR(INDEX(#REF!,MATCH(A452,#REF!,0))),-1,INDEX(#REF!,MATCH(A452,#REF!,0))*1.5))</f>
        <v>2.4428571428571431</v>
      </c>
      <c r="D452" s="135">
        <v>1.5152457174634371E-2</v>
      </c>
      <c r="E452" s="135">
        <v>8.0064391323957478E-3</v>
      </c>
      <c r="F452" s="135">
        <v>2.3172191286757148E-2</v>
      </c>
      <c r="G452" s="135">
        <v>0.97682780871324515</v>
      </c>
      <c r="H452" s="135">
        <v>8.4128246817955048E-3</v>
      </c>
      <c r="I452" s="135">
        <v>2.3573210522395988E-2</v>
      </c>
      <c r="J452" s="135">
        <v>0.97642678947760442</v>
      </c>
      <c r="K452" s="136">
        <f>IF(ISERROR(INDEX([1]biowin!$J:$J,MATCH(#REF!,[1]biowin!$A:$A,0))),-1,INDEX([1]biowin!$J:$J,MATCH(#REF!,[1]biowin!$A:$A,0)))</f>
        <v>-1</v>
      </c>
    </row>
    <row r="453" spans="1:11">
      <c r="A453" s="142" t="s">
        <v>2062</v>
      </c>
      <c r="B453" s="145" t="s">
        <v>2063</v>
      </c>
      <c r="C453" s="144">
        <f>MAX(IF(ISERROR(INDEX([1]JDS4!$K$2:$K$1709,MATCH(A453,[1]JDS4!$D$2:$D$1709,0))),-1,INDEX([1]JDS4!$K$2:$K$1709,MATCH(A453,[1]JDS4!$D$2:$D$1709,0))),IF(ISERROR(INDEX([1]UFZ!$K$2:$K$1709,MATCH(A453,[1]UFZ!$H$2:$H$1709,0))),-1,INDEX([1]UFZ!$K$2:$K$1709,MATCH(A453,[1]UFZ!$H$2:$H$1709,0))),IF(ISERROR(INDEX([1]WATSON!$G$2:$G$1709,MATCH(A453,[1]WATSON!$B$2:$B$1709,0))),-1,INDEX([1]WATSON!$G$2:$G$1709,MATCH(A453,[1]WATSON!$B$2:$B$1709,0))*1000),IF(ISERROR(INDEX('[1]EF3.0emissions'!$F$2:$F$1709,MATCH(A453,'[1]EF3.0emissions'!$A$2:$A$1709,0))),-1,INDEX('[1]EF3.0emissions'!$F$2:$F$1709,MATCH(A453,'[1]EF3.0emissions'!$A$2:$A$1709))),IF(ISERROR(INDEX(#REF!,MATCH(A453,#REF!,0))),-1,INDEX(#REF!,MATCH(A453,#REF!,0))*1.5*1000),IF(ISERROR(INDEX(#REF!,MATCH(A453,#REF!,0))),-1,INDEX(#REF!,MATCH(A453,#REF!,0))*1.5))</f>
        <v>26.349942419246577</v>
      </c>
      <c r="D453" s="135">
        <v>2.4178711365202485E-3</v>
      </c>
      <c r="E453" s="135">
        <v>1.2785774791015815E-3</v>
      </c>
      <c r="F453" s="135">
        <v>3.7327483311992808E-3</v>
      </c>
      <c r="G453" s="135">
        <v>0.99626725166880037</v>
      </c>
      <c r="H453" s="135">
        <v>1.3439992195844915E-3</v>
      </c>
      <c r="I453" s="135">
        <v>3.78352430674963E-3</v>
      </c>
      <c r="J453" s="135">
        <v>0.99621647569325089</v>
      </c>
      <c r="K453" s="136">
        <f>IF(ISERROR(INDEX([1]biowin!$J:$J,MATCH(#REF!,[1]biowin!$A:$A,0))),-1,INDEX([1]biowin!$J:$J,MATCH(#REF!,[1]biowin!$A:$A,0)))</f>
        <v>-1</v>
      </c>
    </row>
    <row r="454" spans="1:11">
      <c r="A454" s="142" t="s">
        <v>2064</v>
      </c>
      <c r="B454" s="145" t="s">
        <v>2065</v>
      </c>
      <c r="C454" s="144">
        <f>MAX(IF(ISERROR(INDEX([1]JDS4!$K$2:$K$1709,MATCH(A454,[1]JDS4!$D$2:$D$1709,0))),-1,INDEX([1]JDS4!$K$2:$K$1709,MATCH(A454,[1]JDS4!$D$2:$D$1709,0))),IF(ISERROR(INDEX([1]UFZ!$K$2:$K$1709,MATCH(A454,[1]UFZ!$H$2:$H$1709,0))),-1,INDEX([1]UFZ!$K$2:$K$1709,MATCH(A454,[1]UFZ!$H$2:$H$1709,0))),IF(ISERROR(INDEX([1]WATSON!$G$2:$G$1709,MATCH(A454,[1]WATSON!$B$2:$B$1709,0))),-1,INDEX([1]WATSON!$G$2:$G$1709,MATCH(A454,[1]WATSON!$B$2:$B$1709,0))*1000),IF(ISERROR(INDEX('[1]EF3.0emissions'!$F$2:$F$1709,MATCH(A454,'[1]EF3.0emissions'!$A$2:$A$1709,0))),-1,INDEX('[1]EF3.0emissions'!$F$2:$F$1709,MATCH(A454,'[1]EF3.0emissions'!$A$2:$A$1709))),IF(ISERROR(INDEX(#REF!,MATCH(A454,#REF!,0))),-1,INDEX(#REF!,MATCH(A454,#REF!,0))*1.5*1000),IF(ISERROR(INDEX(#REF!,MATCH(A454,#REF!,0))),-1,INDEX(#REF!,MATCH(A454,#REF!,0))*1.5))</f>
        <v>116.159375</v>
      </c>
      <c r="D454" s="135">
        <v>2.1394443148696943E-2</v>
      </c>
      <c r="E454" s="135">
        <v>1.1300257331150561E-2</v>
      </c>
      <c r="F454" s="135">
        <v>3.2698278123927692E-2</v>
      </c>
      <c r="G454" s="135">
        <v>0.96730172187607089</v>
      </c>
      <c r="H454" s="135">
        <v>1.1871525824776977E-2</v>
      </c>
      <c r="I454" s="135">
        <v>3.3268102261870346E-2</v>
      </c>
      <c r="J454" s="135">
        <v>0.96673189773812906</v>
      </c>
      <c r="K454" s="136">
        <f>IF(ISERROR(INDEX([1]biowin!$J:$J,MATCH(#REF!,[1]biowin!$A:$A,0))),-1,INDEX([1]biowin!$J:$J,MATCH(#REF!,[1]biowin!$A:$A,0)))</f>
        <v>-1</v>
      </c>
    </row>
    <row r="455" spans="1:11">
      <c r="A455" s="142" t="s">
        <v>2066</v>
      </c>
      <c r="B455" s="145" t="s">
        <v>2067</v>
      </c>
      <c r="C455" s="144">
        <f>MAX(IF(ISERROR(INDEX([1]JDS4!$K$2:$K$1709,MATCH(A455,[1]JDS4!$D$2:$D$1709,0))),-1,INDEX([1]JDS4!$K$2:$K$1709,MATCH(A455,[1]JDS4!$D$2:$D$1709,0))),IF(ISERROR(INDEX([1]UFZ!$K$2:$K$1709,MATCH(A455,[1]UFZ!$H$2:$H$1709,0))),-1,INDEX([1]UFZ!$K$2:$K$1709,MATCH(A455,[1]UFZ!$H$2:$H$1709,0))),IF(ISERROR(INDEX([1]WATSON!$G$2:$G$1709,MATCH(A455,[1]WATSON!$B$2:$B$1709,0))),-1,INDEX([1]WATSON!$G$2:$G$1709,MATCH(A455,[1]WATSON!$B$2:$B$1709,0))*1000),IF(ISERROR(INDEX('[1]EF3.0emissions'!$F$2:$F$1709,MATCH(A455,'[1]EF3.0emissions'!$A$2:$A$1709,0))),-1,INDEX('[1]EF3.0emissions'!$F$2:$F$1709,MATCH(A455,'[1]EF3.0emissions'!$A$2:$A$1709))),IF(ISERROR(INDEX(#REF!,MATCH(A455,#REF!,0))),-1,INDEX(#REF!,MATCH(A455,#REF!,0))*1.5*1000),IF(ISERROR(INDEX(#REF!,MATCH(A455,#REF!,0))),-1,INDEX(#REF!,MATCH(A455,#REF!,0))*1.5))</f>
        <v>13.943750000000001</v>
      </c>
      <c r="D455" s="135">
        <v>1.0557542197973118E-2</v>
      </c>
      <c r="E455" s="135">
        <v>5.5801768372472343E-3</v>
      </c>
      <c r="F455" s="135">
        <v>1.6138530623612458E-2</v>
      </c>
      <c r="G455" s="135">
        <v>0.98386146937638741</v>
      </c>
      <c r="H455" s="135">
        <v>5.8641939335770821E-3</v>
      </c>
      <c r="I455" s="135">
        <v>1.6422220176078549E-2</v>
      </c>
      <c r="J455" s="135">
        <v>0.98357777982392147</v>
      </c>
      <c r="K455" s="136">
        <f>IF(ISERROR(INDEX([1]biowin!$J:$J,MATCH(#REF!,[1]biowin!$A:$A,0))),-1,INDEX([1]biowin!$J:$J,MATCH(#REF!,[1]biowin!$A:$A,0)))</f>
        <v>-1</v>
      </c>
    </row>
    <row r="456" spans="1:11">
      <c r="A456" s="142" t="s">
        <v>2068</v>
      </c>
      <c r="B456" s="145" t="s">
        <v>2069</v>
      </c>
      <c r="C456" s="144">
        <f>MAX(IF(ISERROR(INDEX([1]JDS4!$K$2:$K$1709,MATCH(A456,[1]JDS4!$D$2:$D$1709,0))),-1,INDEX([1]JDS4!$K$2:$K$1709,MATCH(A456,[1]JDS4!$D$2:$D$1709,0))),IF(ISERROR(INDEX([1]UFZ!$K$2:$K$1709,MATCH(A456,[1]UFZ!$H$2:$H$1709,0))),-1,INDEX([1]UFZ!$K$2:$K$1709,MATCH(A456,[1]UFZ!$H$2:$H$1709,0))),IF(ISERROR(INDEX([1]WATSON!$G$2:$G$1709,MATCH(A456,[1]WATSON!$B$2:$B$1709,0))),-1,INDEX([1]WATSON!$G$2:$G$1709,MATCH(A456,[1]WATSON!$B$2:$B$1709,0))*1000),IF(ISERROR(INDEX('[1]EF3.0emissions'!$F$2:$F$1709,MATCH(A456,'[1]EF3.0emissions'!$A$2:$A$1709,0))),-1,INDEX('[1]EF3.0emissions'!$F$2:$F$1709,MATCH(A456,'[1]EF3.0emissions'!$A$2:$A$1709))),IF(ISERROR(INDEX(#REF!,MATCH(A456,#REF!,0))),-1,INDEX(#REF!,MATCH(A456,#REF!,0))*1.5*1000),IF(ISERROR(INDEX(#REF!,MATCH(A456,#REF!,0))),-1,INDEX(#REF!,MATCH(A456,#REF!,0))*1.5))</f>
        <v>-1</v>
      </c>
      <c r="D456" s="135">
        <v>1.4401444925854769E-2</v>
      </c>
      <c r="E456" s="135">
        <v>3.1036474434409001E-3</v>
      </c>
      <c r="F456" s="135">
        <v>0.594439385505516</v>
      </c>
      <c r="G456" s="135">
        <v>0.40556061449448444</v>
      </c>
      <c r="H456" s="135">
        <v>5.3492640713742002E-3</v>
      </c>
      <c r="I456" s="135">
        <v>0.33505428669110682</v>
      </c>
      <c r="J456" s="135">
        <v>0.66494571330889363</v>
      </c>
      <c r="K456" s="136">
        <f>IF(ISERROR(INDEX([1]biowin!$J:$J,MATCH(#REF!,[1]biowin!$A:$A,0))),-1,INDEX([1]biowin!$J:$J,MATCH(#REF!,[1]biowin!$A:$A,0)))</f>
        <v>-1</v>
      </c>
    </row>
    <row r="457" spans="1:11">
      <c r="A457" s="142" t="s">
        <v>1721</v>
      </c>
      <c r="B457" s="143" t="s">
        <v>2070</v>
      </c>
      <c r="C457" s="144">
        <f>MAX(IF(ISERROR(INDEX([1]JDS4!$K$2:$K$1709,MATCH(A457,[1]JDS4!$D$2:$D$1709,0))),-1,INDEX([1]JDS4!$K$2:$K$1709,MATCH(A457,[1]JDS4!$D$2:$D$1709,0))),IF(ISERROR(INDEX([1]UFZ!$K$2:$K$1709,MATCH(A457,[1]UFZ!$H$2:$H$1709,0))),-1,INDEX([1]UFZ!$K$2:$K$1709,MATCH(A457,[1]UFZ!$H$2:$H$1709,0))),IF(ISERROR(INDEX([1]WATSON!$G$2:$G$1709,MATCH(A457,[1]WATSON!$B$2:$B$1709,0))),-1,INDEX([1]WATSON!$G$2:$G$1709,MATCH(A457,[1]WATSON!$B$2:$B$1709,0))*1000),IF(ISERROR(INDEX('[1]EF3.0emissions'!$F$2:$F$1709,MATCH(A457,'[1]EF3.0emissions'!$A$2:$A$1709,0))),-1,INDEX('[1]EF3.0emissions'!$F$2:$F$1709,MATCH(A457,'[1]EF3.0emissions'!$A$2:$A$1709))),IF(ISERROR(INDEX(#REF!,MATCH(A457,#REF!,0))),-1,INDEX(#REF!,MATCH(A457,#REF!,0))*1.5*1000),IF(ISERROR(INDEX(#REF!,MATCH(A457,#REF!,0))),-1,INDEX(#REF!,MATCH(A457,#REF!,0))*1.5))</f>
        <v>-1</v>
      </c>
      <c r="D457" s="135">
        <v>5.6172611194892925E-2</v>
      </c>
      <c r="E457" s="135">
        <v>3.6837056101836577E-3</v>
      </c>
      <c r="F457" s="135">
        <v>0.87725499574026278</v>
      </c>
      <c r="G457" s="135">
        <v>0.12274500425973631</v>
      </c>
      <c r="H457" s="135">
        <v>9.1587463173100712E-3</v>
      </c>
      <c r="I457" s="135">
        <v>0.70969683594519928</v>
      </c>
      <c r="J457" s="135">
        <v>0.29030316405480067</v>
      </c>
      <c r="K457" s="136">
        <f>IF(ISERROR(INDEX([1]biowin!$J:$J,MATCH(#REF!,[1]biowin!$A:$A,0))),-1,INDEX([1]biowin!$J:$J,MATCH(#REF!,[1]biowin!$A:$A,0)))</f>
        <v>-1</v>
      </c>
    </row>
    <row r="458" spans="1:11">
      <c r="A458" s="142" t="s">
        <v>2071</v>
      </c>
      <c r="B458" s="143" t="s">
        <v>2072</v>
      </c>
      <c r="C458" s="144">
        <f>MAX(IF(ISERROR(INDEX([1]JDS4!$K$2:$K$1709,MATCH(A458,[1]JDS4!$D$2:$D$1709,0))),-1,INDEX([1]JDS4!$K$2:$K$1709,MATCH(A458,[1]JDS4!$D$2:$D$1709,0))),IF(ISERROR(INDEX([1]UFZ!$K$2:$K$1709,MATCH(A458,[1]UFZ!$H$2:$H$1709,0))),-1,INDEX([1]UFZ!$K$2:$K$1709,MATCH(A458,[1]UFZ!$H$2:$H$1709,0))),IF(ISERROR(INDEX([1]WATSON!$G$2:$G$1709,MATCH(A458,[1]WATSON!$B$2:$B$1709,0))),-1,INDEX([1]WATSON!$G$2:$G$1709,MATCH(A458,[1]WATSON!$B$2:$B$1709,0))*1000),IF(ISERROR(INDEX('[1]EF3.0emissions'!$F$2:$F$1709,MATCH(A458,'[1]EF3.0emissions'!$A$2:$A$1709,0))),-1,INDEX('[1]EF3.0emissions'!$F$2:$F$1709,MATCH(A458,'[1]EF3.0emissions'!$A$2:$A$1709))),IF(ISERROR(INDEX(#REF!,MATCH(A458,#REF!,0))),-1,INDEX(#REF!,MATCH(A458,#REF!,0))*1.5*1000),IF(ISERROR(INDEX(#REF!,MATCH(A458,#REF!,0))),-1,INDEX(#REF!,MATCH(A458,#REF!,0))*1.5))</f>
        <v>-1</v>
      </c>
      <c r="D458" s="135">
        <v>3.5126841434395241E-2</v>
      </c>
      <c r="E458" s="135">
        <v>1.8537107037769823E-2</v>
      </c>
      <c r="F458" s="135">
        <v>5.3663983647178976E-2</v>
      </c>
      <c r="G458" s="135">
        <v>0.94633601635282361</v>
      </c>
      <c r="H458" s="135">
        <v>1.9465912952845076E-2</v>
      </c>
      <c r="I458" s="135">
        <v>5.4592775355319506E-2</v>
      </c>
      <c r="J458" s="135">
        <v>0.94540722464468163</v>
      </c>
      <c r="K458" s="136">
        <f>IF(ISERROR(INDEX([1]biowin!$J:$J,MATCH(#REF!,[1]biowin!$A:$A,0))),-1,INDEX([1]biowin!$J:$J,MATCH(#REF!,[1]biowin!$A:$A,0)))</f>
        <v>-1</v>
      </c>
    </row>
    <row r="459" spans="1:11">
      <c r="A459" s="142" t="s">
        <v>2073</v>
      </c>
      <c r="B459" s="145" t="s">
        <v>2074</v>
      </c>
      <c r="C459" s="144">
        <f>MAX(IF(ISERROR(INDEX([1]JDS4!$K$2:$K$1709,MATCH(A459,[1]JDS4!$D$2:$D$1709,0))),-1,INDEX([1]JDS4!$K$2:$K$1709,MATCH(A459,[1]JDS4!$D$2:$D$1709,0))),IF(ISERROR(INDEX([1]UFZ!$K$2:$K$1709,MATCH(A459,[1]UFZ!$H$2:$H$1709,0))),-1,INDEX([1]UFZ!$K$2:$K$1709,MATCH(A459,[1]UFZ!$H$2:$H$1709,0))),IF(ISERROR(INDEX([1]WATSON!$G$2:$G$1709,MATCH(A459,[1]WATSON!$B$2:$B$1709,0))),-1,INDEX([1]WATSON!$G$2:$G$1709,MATCH(A459,[1]WATSON!$B$2:$B$1709,0))*1000),IF(ISERROR(INDEX('[1]EF3.0emissions'!$F$2:$F$1709,MATCH(A459,'[1]EF3.0emissions'!$A$2:$A$1709,0))),-1,INDEX('[1]EF3.0emissions'!$F$2:$F$1709,MATCH(A459,'[1]EF3.0emissions'!$A$2:$A$1709))),IF(ISERROR(INDEX(#REF!,MATCH(A459,#REF!,0))),-1,INDEX(#REF!,MATCH(A459,#REF!,0))*1.5*1000),IF(ISERROR(INDEX(#REF!,MATCH(A459,#REF!,0))),-1,INDEX(#REF!,MATCH(A459,#REF!,0))*1.5))</f>
        <v>-1</v>
      </c>
      <c r="D459" s="135">
        <v>0.22607585096862556</v>
      </c>
      <c r="E459" s="135">
        <v>8.5160738866635888E-2</v>
      </c>
      <c r="F459" s="135">
        <v>0.57070146160389679</v>
      </c>
      <c r="G459" s="135">
        <v>0.42929853839610371</v>
      </c>
      <c r="H459" s="135">
        <v>9.6862388665447982E-2</v>
      </c>
      <c r="I459" s="135">
        <v>0.53561897233523781</v>
      </c>
      <c r="J459" s="135">
        <v>0.4643810276647633</v>
      </c>
      <c r="K459" s="136">
        <f>IF(ISERROR(INDEX([1]biowin!$J:$J,MATCH(#REF!,[1]biowin!$A:$A,0))),-1,INDEX([1]biowin!$J:$J,MATCH(#REF!,[1]biowin!$A:$A,0)))</f>
        <v>-1</v>
      </c>
    </row>
    <row r="460" spans="1:11">
      <c r="A460" s="142" t="s">
        <v>2075</v>
      </c>
      <c r="B460" s="145" t="s">
        <v>2076</v>
      </c>
      <c r="C460" s="144">
        <f>MAX(IF(ISERROR(INDEX([1]JDS4!$K$2:$K$1709,MATCH(A460,[1]JDS4!$D$2:$D$1709,0))),-1,INDEX([1]JDS4!$K$2:$K$1709,MATCH(A460,[1]JDS4!$D$2:$D$1709,0))),IF(ISERROR(INDEX([1]UFZ!$K$2:$K$1709,MATCH(A460,[1]UFZ!$H$2:$H$1709,0))),-1,INDEX([1]UFZ!$K$2:$K$1709,MATCH(A460,[1]UFZ!$H$2:$H$1709,0))),IF(ISERROR(INDEX([1]WATSON!$G$2:$G$1709,MATCH(A460,[1]WATSON!$B$2:$B$1709,0))),-1,INDEX([1]WATSON!$G$2:$G$1709,MATCH(A460,[1]WATSON!$B$2:$B$1709,0))*1000),IF(ISERROR(INDEX('[1]EF3.0emissions'!$F$2:$F$1709,MATCH(A460,'[1]EF3.0emissions'!$A$2:$A$1709,0))),-1,INDEX('[1]EF3.0emissions'!$F$2:$F$1709,MATCH(A460,'[1]EF3.0emissions'!$A$2:$A$1709))),IF(ISERROR(INDEX(#REF!,MATCH(A460,#REF!,0))),-1,INDEX(#REF!,MATCH(A460,#REF!,0))*1.5*1000),IF(ISERROR(INDEX(#REF!,MATCH(A460,#REF!,0))),-1,INDEX(#REF!,MATCH(A460,#REF!,0))*1.5))</f>
        <v>2362.0015409950411</v>
      </c>
      <c r="D460" s="135">
        <v>0.63081372993528018</v>
      </c>
      <c r="E460" s="135">
        <v>7.9739374528107351E-2</v>
      </c>
      <c r="F460" s="135">
        <v>0.9850239711095593</v>
      </c>
      <c r="G460" s="135">
        <v>1.4976028890441145E-2</v>
      </c>
      <c r="H460" s="135">
        <v>0.10700666255241091</v>
      </c>
      <c r="I460" s="135">
        <v>0.98247745532519515</v>
      </c>
      <c r="J460" s="135">
        <v>1.7522544674804637E-2</v>
      </c>
      <c r="K460" s="136">
        <f>IF(ISERROR(INDEX([1]biowin!$J:$J,MATCH(#REF!,[1]biowin!$A:$A,0))),-1,INDEX([1]biowin!$J:$J,MATCH(#REF!,[1]biowin!$A:$A,0)))</f>
        <v>-1</v>
      </c>
    </row>
    <row r="461" spans="1:11">
      <c r="A461" s="142" t="s">
        <v>2077</v>
      </c>
      <c r="B461" s="145" t="s">
        <v>2078</v>
      </c>
      <c r="C461" s="144">
        <f>MAX(IF(ISERROR(INDEX([1]JDS4!$K$2:$K$1709,MATCH(A461,[1]JDS4!$D$2:$D$1709,0))),-1,INDEX([1]JDS4!$K$2:$K$1709,MATCH(A461,[1]JDS4!$D$2:$D$1709,0))),IF(ISERROR(INDEX([1]UFZ!$K$2:$K$1709,MATCH(A461,[1]UFZ!$H$2:$H$1709,0))),-1,INDEX([1]UFZ!$K$2:$K$1709,MATCH(A461,[1]UFZ!$H$2:$H$1709,0))),IF(ISERROR(INDEX([1]WATSON!$G$2:$G$1709,MATCH(A461,[1]WATSON!$B$2:$B$1709,0))),-1,INDEX([1]WATSON!$G$2:$G$1709,MATCH(A461,[1]WATSON!$B$2:$B$1709,0))*1000),IF(ISERROR(INDEX('[1]EF3.0emissions'!$F$2:$F$1709,MATCH(A461,'[1]EF3.0emissions'!$A$2:$A$1709,0))),-1,INDEX('[1]EF3.0emissions'!$F$2:$F$1709,MATCH(A461,'[1]EF3.0emissions'!$A$2:$A$1709))),IF(ISERROR(INDEX(#REF!,MATCH(A461,#REF!,0))),-1,INDEX(#REF!,MATCH(A461,#REF!,0))*1.5*1000),IF(ISERROR(INDEX(#REF!,MATCH(A461,#REF!,0))),-1,INDEX(#REF!,MATCH(A461,#REF!,0))*1.5))</f>
        <v>18.218181818181815</v>
      </c>
      <c r="D461" s="135">
        <v>9.0277280567493314E-3</v>
      </c>
      <c r="E461" s="135">
        <v>4.77205287428485E-3</v>
      </c>
      <c r="F461" s="135">
        <v>1.3799825870797896E-2</v>
      </c>
      <c r="G461" s="135">
        <v>0.98620017412920169</v>
      </c>
      <c r="H461" s="135">
        <v>5.0151669238316602E-3</v>
      </c>
      <c r="I461" s="135">
        <v>1.4042921784216436E-2</v>
      </c>
      <c r="J461" s="135">
        <v>0.98595707821578349</v>
      </c>
      <c r="K461" s="136">
        <f>IF(ISERROR(INDEX([1]biowin!$J:$J,MATCH(#REF!,[1]biowin!$A:$A,0))),-1,INDEX([1]biowin!$J:$J,MATCH(#REF!,[1]biowin!$A:$A,0)))</f>
        <v>-1</v>
      </c>
    </row>
    <row r="462" spans="1:11">
      <c r="A462" s="142" t="s">
        <v>2079</v>
      </c>
      <c r="B462" s="145" t="s">
        <v>2080</v>
      </c>
      <c r="C462" s="144">
        <f>MAX(IF(ISERROR(INDEX([1]JDS4!$K$2:$K$1709,MATCH(A462,[1]JDS4!$D$2:$D$1709,0))),-1,INDEX([1]JDS4!$K$2:$K$1709,MATCH(A462,[1]JDS4!$D$2:$D$1709,0))),IF(ISERROR(INDEX([1]UFZ!$K$2:$K$1709,MATCH(A462,[1]UFZ!$H$2:$H$1709,0))),-1,INDEX([1]UFZ!$K$2:$K$1709,MATCH(A462,[1]UFZ!$H$2:$H$1709,0))),IF(ISERROR(INDEX([1]WATSON!$G$2:$G$1709,MATCH(A462,[1]WATSON!$B$2:$B$1709,0))),-1,INDEX([1]WATSON!$G$2:$G$1709,MATCH(A462,[1]WATSON!$B$2:$B$1709,0))*1000),IF(ISERROR(INDEX('[1]EF3.0emissions'!$F$2:$F$1709,MATCH(A462,'[1]EF3.0emissions'!$A$2:$A$1709,0))),-1,INDEX('[1]EF3.0emissions'!$F$2:$F$1709,MATCH(A462,'[1]EF3.0emissions'!$A$2:$A$1709))),IF(ISERROR(INDEX(#REF!,MATCH(A462,#REF!,0))),-1,INDEX(#REF!,MATCH(A462,#REF!,0))*1.5*1000),IF(ISERROR(INDEX(#REF!,MATCH(A462,#REF!,0))),-1,INDEX(#REF!,MATCH(A462,#REF!,0))*1.5))</f>
        <v>-1</v>
      </c>
      <c r="H462" s="135"/>
      <c r="I462" s="135"/>
      <c r="J462" s="135"/>
      <c r="K462" s="136">
        <f>IF(ISERROR(INDEX([1]biowin!$J:$J,MATCH(#REF!,[1]biowin!$A:$A,0))),-1,INDEX([1]biowin!$J:$J,MATCH(#REF!,[1]biowin!$A:$A,0)))</f>
        <v>-1</v>
      </c>
    </row>
    <row r="463" spans="1:11">
      <c r="A463" s="142" t="s">
        <v>2081</v>
      </c>
      <c r="B463" s="145" t="s">
        <v>2082</v>
      </c>
      <c r="C463" s="144">
        <f>MAX(IF(ISERROR(INDEX([1]JDS4!$K$2:$K$1709,MATCH(A463,[1]JDS4!$D$2:$D$1709,0))),-1,INDEX([1]JDS4!$K$2:$K$1709,MATCH(A463,[1]JDS4!$D$2:$D$1709,0))),IF(ISERROR(INDEX([1]UFZ!$K$2:$K$1709,MATCH(A463,[1]UFZ!$H$2:$H$1709,0))),-1,INDEX([1]UFZ!$K$2:$K$1709,MATCH(A463,[1]UFZ!$H$2:$H$1709,0))),IF(ISERROR(INDEX([1]WATSON!$G$2:$G$1709,MATCH(A463,[1]WATSON!$B$2:$B$1709,0))),-1,INDEX([1]WATSON!$G$2:$G$1709,MATCH(A463,[1]WATSON!$B$2:$B$1709,0))*1000),IF(ISERROR(INDEX('[1]EF3.0emissions'!$F$2:$F$1709,MATCH(A463,'[1]EF3.0emissions'!$A$2:$A$1709,0))),-1,INDEX('[1]EF3.0emissions'!$F$2:$F$1709,MATCH(A463,'[1]EF3.0emissions'!$A$2:$A$1709))),IF(ISERROR(INDEX(#REF!,MATCH(A463,#REF!,0))),-1,INDEX(#REF!,MATCH(A463,#REF!,0))*1.5*1000),IF(ISERROR(INDEX(#REF!,MATCH(A463,#REF!,0))),-1,INDEX(#REF!,MATCH(A463,#REF!,0))*1.5))</f>
        <v>0</v>
      </c>
      <c r="D463" s="135">
        <v>3.029663123066486E-3</v>
      </c>
      <c r="E463" s="135">
        <v>1.6020731479663693E-3</v>
      </c>
      <c r="F463" s="135">
        <v>4.6317720713493424E-3</v>
      </c>
      <c r="G463" s="135">
        <v>0.99536822792865065</v>
      </c>
      <c r="H463" s="135">
        <v>1.6839921794192774E-3</v>
      </c>
      <c r="I463" s="135">
        <v>4.7136766576600757E-3</v>
      </c>
      <c r="J463" s="135">
        <v>0.99528632334233913</v>
      </c>
      <c r="K463" s="136">
        <f>IF(ISERROR(INDEX([1]biowin!$J:$J,MATCH(#REF!,[1]biowin!$A:$A,0))),-1,INDEX([1]biowin!$J:$J,MATCH(#REF!,[1]biowin!$A:$A,0)))</f>
        <v>-1</v>
      </c>
    </row>
    <row r="464" spans="1:11">
      <c r="A464" s="142" t="s">
        <v>2083</v>
      </c>
      <c r="B464" s="145" t="s">
        <v>2084</v>
      </c>
      <c r="C464" s="144">
        <f>MAX(IF(ISERROR(INDEX([1]JDS4!$K$2:$K$1709,MATCH(A464,[1]JDS4!$D$2:$D$1709,0))),-1,INDEX([1]JDS4!$K$2:$K$1709,MATCH(A464,[1]JDS4!$D$2:$D$1709,0))),IF(ISERROR(INDEX([1]UFZ!$K$2:$K$1709,MATCH(A464,[1]UFZ!$H$2:$H$1709,0))),-1,INDEX([1]UFZ!$K$2:$K$1709,MATCH(A464,[1]UFZ!$H$2:$H$1709,0))),IF(ISERROR(INDEX([1]WATSON!$G$2:$G$1709,MATCH(A464,[1]WATSON!$B$2:$B$1709,0))),-1,INDEX([1]WATSON!$G$2:$G$1709,MATCH(A464,[1]WATSON!$B$2:$B$1709,0))*1000),IF(ISERROR(INDEX('[1]EF3.0emissions'!$F$2:$F$1709,MATCH(A464,'[1]EF3.0emissions'!$A$2:$A$1709,0))),-1,INDEX('[1]EF3.0emissions'!$F$2:$F$1709,MATCH(A464,'[1]EF3.0emissions'!$A$2:$A$1709))),IF(ISERROR(INDEX(#REF!,MATCH(A464,#REF!,0))),-1,INDEX(#REF!,MATCH(A464,#REF!,0))*1.5*1000),IF(ISERROR(INDEX(#REF!,MATCH(A464,#REF!,0))),-1,INDEX(#REF!,MATCH(A464,#REF!,0))*1.5))</f>
        <v>152.85312499999995</v>
      </c>
      <c r="D464" s="135">
        <v>0.30917556302656646</v>
      </c>
      <c r="E464" s="135">
        <v>0.15917629854701221</v>
      </c>
      <c r="F464" s="135">
        <v>0.46835896429497048</v>
      </c>
      <c r="G464" s="135">
        <v>0.5316410357050263</v>
      </c>
      <c r="H464" s="135">
        <v>0.1652584083336642</v>
      </c>
      <c r="I464" s="135">
        <v>0.47443817278083633</v>
      </c>
      <c r="J464" s="135">
        <v>0.52556182721916334</v>
      </c>
      <c r="K464" s="136">
        <f>IF(ISERROR(INDEX([1]biowin!$J:$J,MATCH(#REF!,[1]biowin!$A:$A,0))),-1,INDEX([1]biowin!$J:$J,MATCH(#REF!,[1]biowin!$A:$A,0)))</f>
        <v>-1</v>
      </c>
    </row>
    <row r="465" spans="1:11">
      <c r="A465" s="142" t="s">
        <v>2085</v>
      </c>
      <c r="B465" s="145" t="s">
        <v>2086</v>
      </c>
      <c r="C465" s="144">
        <f>MAX(IF(ISERROR(INDEX([1]JDS4!$K$2:$K$1709,MATCH(A465,[1]JDS4!$D$2:$D$1709,0))),-1,INDEX([1]JDS4!$K$2:$K$1709,MATCH(A465,[1]JDS4!$D$2:$D$1709,0))),IF(ISERROR(INDEX([1]UFZ!$K$2:$K$1709,MATCH(A465,[1]UFZ!$H$2:$H$1709,0))),-1,INDEX([1]UFZ!$K$2:$K$1709,MATCH(A465,[1]UFZ!$H$2:$H$1709,0))),IF(ISERROR(INDEX([1]WATSON!$G$2:$G$1709,MATCH(A465,[1]WATSON!$B$2:$B$1709,0))),-1,INDEX([1]WATSON!$G$2:$G$1709,MATCH(A465,[1]WATSON!$B$2:$B$1709,0))*1000),IF(ISERROR(INDEX('[1]EF3.0emissions'!$F$2:$F$1709,MATCH(A465,'[1]EF3.0emissions'!$A$2:$A$1709,0))),-1,INDEX('[1]EF3.0emissions'!$F$2:$F$1709,MATCH(A465,'[1]EF3.0emissions'!$A$2:$A$1709))),IF(ISERROR(INDEX(#REF!,MATCH(A465,#REF!,0))),-1,INDEX(#REF!,MATCH(A465,#REF!,0))*1.5*1000),IF(ISERROR(INDEX(#REF!,MATCH(A465,#REF!,0))),-1,INDEX(#REF!,MATCH(A465,#REF!,0))*1.5))</f>
        <v>-1</v>
      </c>
      <c r="H465" s="135"/>
      <c r="I465" s="135"/>
      <c r="J465" s="135"/>
      <c r="K465" s="136">
        <f>IF(ISERROR(INDEX([1]biowin!$J:$J,MATCH(#REF!,[1]biowin!$A:$A,0))),-1,INDEX([1]biowin!$J:$J,MATCH(#REF!,[1]biowin!$A:$A,0)))</f>
        <v>-1</v>
      </c>
    </row>
    <row r="466" spans="1:11">
      <c r="A466" s="142" t="s">
        <v>2087</v>
      </c>
      <c r="B466" s="145" t="s">
        <v>2088</v>
      </c>
      <c r="C466" s="144">
        <f>MAX(IF(ISERROR(INDEX([1]JDS4!$K$2:$K$1709,MATCH(A466,[1]JDS4!$D$2:$D$1709,0))),-1,INDEX([1]JDS4!$K$2:$K$1709,MATCH(A466,[1]JDS4!$D$2:$D$1709,0))),IF(ISERROR(INDEX([1]UFZ!$K$2:$K$1709,MATCH(A466,[1]UFZ!$H$2:$H$1709,0))),-1,INDEX([1]UFZ!$K$2:$K$1709,MATCH(A466,[1]UFZ!$H$2:$H$1709,0))),IF(ISERROR(INDEX([1]WATSON!$G$2:$G$1709,MATCH(A466,[1]WATSON!$B$2:$B$1709,0))),-1,INDEX([1]WATSON!$G$2:$G$1709,MATCH(A466,[1]WATSON!$B$2:$B$1709,0))*1000),IF(ISERROR(INDEX('[1]EF3.0emissions'!$F$2:$F$1709,MATCH(A466,'[1]EF3.0emissions'!$A$2:$A$1709,0))),-1,INDEX('[1]EF3.0emissions'!$F$2:$F$1709,MATCH(A466,'[1]EF3.0emissions'!$A$2:$A$1709))),IF(ISERROR(INDEX(#REF!,MATCH(A466,#REF!,0))),-1,INDEX(#REF!,MATCH(A466,#REF!,0))*1.5*1000),IF(ISERROR(INDEX(#REF!,MATCH(A466,#REF!,0))),-1,INDEX(#REF!,MATCH(A466,#REF!,0))*1.5))</f>
        <v>499.15312499999993</v>
      </c>
      <c r="D466" s="135">
        <v>3.3686431675250761E-2</v>
      </c>
      <c r="E466" s="135">
        <v>1.7778648047750416E-2</v>
      </c>
      <c r="F466" s="135">
        <v>5.1465341077399605E-2</v>
      </c>
      <c r="G466" s="135">
        <v>0.94853465892259436</v>
      </c>
      <c r="H466" s="135">
        <v>1.8670295242523918E-2</v>
      </c>
      <c r="I466" s="135">
        <v>5.2356882717866413E-2</v>
      </c>
      <c r="J466" s="135">
        <v>0.94764311728213235</v>
      </c>
      <c r="K466" s="136">
        <f>IF(ISERROR(INDEX([1]biowin!$J:$J,MATCH(#REF!,[1]biowin!$A:$A,0))),-1,INDEX([1]biowin!$J:$J,MATCH(#REF!,[1]biowin!$A:$A,0)))</f>
        <v>-1</v>
      </c>
    </row>
    <row r="467" spans="1:11">
      <c r="A467" s="142" t="s">
        <v>2089</v>
      </c>
      <c r="B467" s="143" t="s">
        <v>2090</v>
      </c>
      <c r="C467" s="144">
        <f>MAX(IF(ISERROR(INDEX([1]JDS4!$K$2:$K$1709,MATCH(A467,[1]JDS4!$D$2:$D$1709,0))),-1,INDEX([1]JDS4!$K$2:$K$1709,MATCH(A467,[1]JDS4!$D$2:$D$1709,0))),IF(ISERROR(INDEX([1]UFZ!$K$2:$K$1709,MATCH(A467,[1]UFZ!$H$2:$H$1709,0))),-1,INDEX([1]UFZ!$K$2:$K$1709,MATCH(A467,[1]UFZ!$H$2:$H$1709,0))),IF(ISERROR(INDEX([1]WATSON!$G$2:$G$1709,MATCH(A467,[1]WATSON!$B$2:$B$1709,0))),-1,INDEX([1]WATSON!$G$2:$G$1709,MATCH(A467,[1]WATSON!$B$2:$B$1709,0))*1000),IF(ISERROR(INDEX('[1]EF3.0emissions'!$F$2:$F$1709,MATCH(A467,'[1]EF3.0emissions'!$A$2:$A$1709,0))),-1,INDEX('[1]EF3.0emissions'!$F$2:$F$1709,MATCH(A467,'[1]EF3.0emissions'!$A$2:$A$1709))),IF(ISERROR(INDEX(#REF!,MATCH(A467,#REF!,0))),-1,INDEX(#REF!,MATCH(A467,#REF!,0))*1.5*1000),IF(ISERROR(INDEX(#REF!,MATCH(A467,#REF!,0))),-1,INDEX(#REF!,MATCH(A467,#REF!,0))*1.5))</f>
        <v>-1</v>
      </c>
      <c r="D467" s="135">
        <v>3.5517748459125122E-2</v>
      </c>
      <c r="E467" s="135">
        <v>1.8711394478135603E-2</v>
      </c>
      <c r="F467" s="135">
        <v>5.6676222086183947E-2</v>
      </c>
      <c r="G467" s="135">
        <v>0.94332377791381239</v>
      </c>
      <c r="H467" s="135">
        <v>1.9668800745413214E-2</v>
      </c>
      <c r="I467" s="135">
        <v>5.6648171127675701E-2</v>
      </c>
      <c r="J467" s="135">
        <v>0.94335182887232416</v>
      </c>
      <c r="K467" s="136">
        <f>IF(ISERROR(INDEX([1]biowin!$J:$J,MATCH(#REF!,[1]biowin!$A:$A,0))),-1,INDEX([1]biowin!$J:$J,MATCH(#REF!,[1]biowin!$A:$A,0)))</f>
        <v>-1</v>
      </c>
    </row>
    <row r="468" spans="1:11">
      <c r="A468" s="142" t="s">
        <v>2091</v>
      </c>
      <c r="B468" s="145" t="s">
        <v>2092</v>
      </c>
      <c r="C468" s="144">
        <f>MAX(IF(ISERROR(INDEX([1]JDS4!$K$2:$K$1709,MATCH(A468,[1]JDS4!$D$2:$D$1709,0))),-1,INDEX([1]JDS4!$K$2:$K$1709,MATCH(A468,[1]JDS4!$D$2:$D$1709,0))),IF(ISERROR(INDEX([1]UFZ!$K$2:$K$1709,MATCH(A468,[1]UFZ!$H$2:$H$1709,0))),-1,INDEX([1]UFZ!$K$2:$K$1709,MATCH(A468,[1]UFZ!$H$2:$H$1709,0))),IF(ISERROR(INDEX([1]WATSON!$G$2:$G$1709,MATCH(A468,[1]WATSON!$B$2:$B$1709,0))),-1,INDEX([1]WATSON!$G$2:$G$1709,MATCH(A468,[1]WATSON!$B$2:$B$1709,0))*1000),IF(ISERROR(INDEX('[1]EF3.0emissions'!$F$2:$F$1709,MATCH(A468,'[1]EF3.0emissions'!$A$2:$A$1709,0))),-1,INDEX('[1]EF3.0emissions'!$F$2:$F$1709,MATCH(A468,'[1]EF3.0emissions'!$A$2:$A$1709))),IF(ISERROR(INDEX(#REF!,MATCH(A468,#REF!,0))),-1,INDEX(#REF!,MATCH(A468,#REF!,0))*1.5*1000),IF(ISERROR(INDEX(#REF!,MATCH(A468,#REF!,0))),-1,INDEX(#REF!,MATCH(A468,#REF!,0))*1.5))</f>
        <v>25.25</v>
      </c>
      <c r="D468" s="135">
        <v>4.6046341047176317E-4</v>
      </c>
      <c r="E468" s="135">
        <v>2.4352947407943923E-4</v>
      </c>
      <c r="F468" s="135">
        <v>7.043160164768382E-4</v>
      </c>
      <c r="G468" s="135">
        <v>0.99929568398352353</v>
      </c>
      <c r="H468" s="135">
        <v>2.5600137310339719E-4</v>
      </c>
      <c r="I468" s="135">
        <v>7.1665754445652988E-4</v>
      </c>
      <c r="J468" s="135">
        <v>0.99928334245554362</v>
      </c>
      <c r="K468" s="136">
        <f>IF(ISERROR(INDEX([1]biowin!$J:$J,MATCH(#REF!,[1]biowin!$A:$A,0))),-1,INDEX([1]biowin!$J:$J,MATCH(#REF!,[1]biowin!$A:$A,0)))</f>
        <v>-1</v>
      </c>
    </row>
    <row r="469" spans="1:11">
      <c r="A469" s="142" t="s">
        <v>2093</v>
      </c>
      <c r="B469" s="145" t="s">
        <v>2094</v>
      </c>
      <c r="C469" s="144">
        <f>MAX(IF(ISERROR(INDEX([1]JDS4!$K$2:$K$1709,MATCH(A469,[1]JDS4!$D$2:$D$1709,0))),-1,INDEX([1]JDS4!$K$2:$K$1709,MATCH(A469,[1]JDS4!$D$2:$D$1709,0))),IF(ISERROR(INDEX([1]UFZ!$K$2:$K$1709,MATCH(A469,[1]UFZ!$H$2:$H$1709,0))),-1,INDEX([1]UFZ!$K$2:$K$1709,MATCH(A469,[1]UFZ!$H$2:$H$1709,0))),IF(ISERROR(INDEX([1]WATSON!$G$2:$G$1709,MATCH(A469,[1]WATSON!$B$2:$B$1709,0))),-1,INDEX([1]WATSON!$G$2:$G$1709,MATCH(A469,[1]WATSON!$B$2:$B$1709,0))*1000),IF(ISERROR(INDEX('[1]EF3.0emissions'!$F$2:$F$1709,MATCH(A469,'[1]EF3.0emissions'!$A$2:$A$1709,0))),-1,INDEX('[1]EF3.0emissions'!$F$2:$F$1709,MATCH(A469,'[1]EF3.0emissions'!$A$2:$A$1709))),IF(ISERROR(INDEX(#REF!,MATCH(A469,#REF!,0))),-1,INDEX(#REF!,MATCH(A469,#REF!,0))*1.5*1000),IF(ISERROR(INDEX(#REF!,MATCH(A469,#REF!,0))),-1,INDEX(#REF!,MATCH(A469,#REF!,0))*1.5))</f>
        <v>-1</v>
      </c>
      <c r="D469" s="135">
        <v>5.9895324018666991E-2</v>
      </c>
      <c r="E469" s="135">
        <v>3.155535394917823E-2</v>
      </c>
      <c r="F469" s="135">
        <v>9.1450808705296649E-2</v>
      </c>
      <c r="G469" s="135">
        <v>0.90854919129470468</v>
      </c>
      <c r="H469" s="135">
        <v>3.3110129295704616E-2</v>
      </c>
      <c r="I469" s="135">
        <v>9.3005531205474556E-2</v>
      </c>
      <c r="J469" s="135">
        <v>0.90699446879452783</v>
      </c>
      <c r="K469" s="136">
        <f>IF(ISERROR(INDEX([1]biowin!$J:$J,MATCH(#REF!,[1]biowin!$A:$A,0))),-1,INDEX([1]biowin!$J:$J,MATCH(#REF!,[1]biowin!$A:$A,0)))</f>
        <v>-1</v>
      </c>
    </row>
    <row r="470" spans="1:11">
      <c r="A470" s="142" t="s">
        <v>2095</v>
      </c>
      <c r="B470" s="145" t="s">
        <v>2096</v>
      </c>
      <c r="C470" s="144">
        <f>MAX(IF(ISERROR(INDEX([1]JDS4!$K$2:$K$1709,MATCH(A470,[1]JDS4!$D$2:$D$1709,0))),-1,INDEX([1]JDS4!$K$2:$K$1709,MATCH(A470,[1]JDS4!$D$2:$D$1709,0))),IF(ISERROR(INDEX([1]UFZ!$K$2:$K$1709,MATCH(A470,[1]UFZ!$H$2:$H$1709,0))),-1,INDEX([1]UFZ!$K$2:$K$1709,MATCH(A470,[1]UFZ!$H$2:$H$1709,0))),IF(ISERROR(INDEX([1]WATSON!$G$2:$G$1709,MATCH(A470,[1]WATSON!$B$2:$B$1709,0))),-1,INDEX([1]WATSON!$G$2:$G$1709,MATCH(A470,[1]WATSON!$B$2:$B$1709,0))*1000),IF(ISERROR(INDEX('[1]EF3.0emissions'!$F$2:$F$1709,MATCH(A470,'[1]EF3.0emissions'!$A$2:$A$1709,0))),-1,INDEX('[1]EF3.0emissions'!$F$2:$F$1709,MATCH(A470,'[1]EF3.0emissions'!$A$2:$A$1709))),IF(ISERROR(INDEX(#REF!,MATCH(A470,#REF!,0))),-1,INDEX(#REF!,MATCH(A470,#REF!,0))*1.5*1000),IF(ISERROR(INDEX(#REF!,MATCH(A470,#REF!,0))),-1,INDEX(#REF!,MATCH(A470,#REF!,0))*1.5))</f>
        <v>-1</v>
      </c>
      <c r="H470" s="135"/>
      <c r="I470" s="135"/>
      <c r="J470" s="135"/>
      <c r="K470" s="136">
        <f>IF(ISERROR(INDEX([1]biowin!$J:$J,MATCH(#REF!,[1]biowin!$A:$A,0))),-1,INDEX([1]biowin!$J:$J,MATCH(#REF!,[1]biowin!$A:$A,0)))</f>
        <v>-1</v>
      </c>
    </row>
    <row r="471" spans="1:11">
      <c r="A471" s="142" t="s">
        <v>2097</v>
      </c>
      <c r="B471" s="145" t="s">
        <v>2098</v>
      </c>
      <c r="C471" s="144">
        <f>MAX(IF(ISERROR(INDEX([1]JDS4!$K$2:$K$1709,MATCH(A471,[1]JDS4!$D$2:$D$1709,0))),-1,INDEX([1]JDS4!$K$2:$K$1709,MATCH(A471,[1]JDS4!$D$2:$D$1709,0))),IF(ISERROR(INDEX([1]UFZ!$K$2:$K$1709,MATCH(A471,[1]UFZ!$H$2:$H$1709,0))),-1,INDEX([1]UFZ!$K$2:$K$1709,MATCH(A471,[1]UFZ!$H$2:$H$1709,0))),IF(ISERROR(INDEX([1]WATSON!$G$2:$G$1709,MATCH(A471,[1]WATSON!$B$2:$B$1709,0))),-1,INDEX([1]WATSON!$G$2:$G$1709,MATCH(A471,[1]WATSON!$B$2:$B$1709,0))*1000),IF(ISERROR(INDEX('[1]EF3.0emissions'!$F$2:$F$1709,MATCH(A471,'[1]EF3.0emissions'!$A$2:$A$1709,0))),-1,INDEX('[1]EF3.0emissions'!$F$2:$F$1709,MATCH(A471,'[1]EF3.0emissions'!$A$2:$A$1709))),IF(ISERROR(INDEX(#REF!,MATCH(A471,#REF!,0))),-1,INDEX(#REF!,MATCH(A471,#REF!,0))*1.5*1000),IF(ISERROR(INDEX(#REF!,MATCH(A471,#REF!,0))),-1,INDEX(#REF!,MATCH(A471,#REF!,0))*1.5))</f>
        <v>61.683684064246577</v>
      </c>
      <c r="D471" s="135">
        <v>0.10690721799733201</v>
      </c>
      <c r="E471" s="135">
        <v>5.6131617007912776E-2</v>
      </c>
      <c r="F471" s="135">
        <v>0.16304613952232005</v>
      </c>
      <c r="G471" s="135">
        <v>0.83695386047766984</v>
      </c>
      <c r="H471" s="135">
        <v>5.8802638884830699E-2</v>
      </c>
      <c r="I471" s="135">
        <v>0.16571420402000042</v>
      </c>
      <c r="J471" s="135">
        <v>0.83428579597999908</v>
      </c>
      <c r="K471" s="136">
        <f>IF(ISERROR(INDEX([1]biowin!$J:$J,MATCH(#REF!,[1]biowin!$A:$A,0))),-1,INDEX([1]biowin!$J:$J,MATCH(#REF!,[1]biowin!$A:$A,0)))</f>
        <v>-1</v>
      </c>
    </row>
    <row r="472" spans="1:11">
      <c r="A472" s="142" t="s">
        <v>2099</v>
      </c>
      <c r="B472" s="145" t="s">
        <v>2100</v>
      </c>
      <c r="C472" s="144">
        <f>MAX(IF(ISERROR(INDEX([1]JDS4!$K$2:$K$1709,MATCH(A472,[1]JDS4!$D$2:$D$1709,0))),-1,INDEX([1]JDS4!$K$2:$K$1709,MATCH(A472,[1]JDS4!$D$2:$D$1709,0))),IF(ISERROR(INDEX([1]UFZ!$K$2:$K$1709,MATCH(A472,[1]UFZ!$H$2:$H$1709,0))),-1,INDEX([1]UFZ!$K$2:$K$1709,MATCH(A472,[1]UFZ!$H$2:$H$1709,0))),IF(ISERROR(INDEX([1]WATSON!$G$2:$G$1709,MATCH(A472,[1]WATSON!$B$2:$B$1709,0))),-1,INDEX([1]WATSON!$G$2:$G$1709,MATCH(A472,[1]WATSON!$B$2:$B$1709,0))*1000),IF(ISERROR(INDEX('[1]EF3.0emissions'!$F$2:$F$1709,MATCH(A472,'[1]EF3.0emissions'!$A$2:$A$1709,0))),-1,INDEX('[1]EF3.0emissions'!$F$2:$F$1709,MATCH(A472,'[1]EF3.0emissions'!$A$2:$A$1709))),IF(ISERROR(INDEX(#REF!,MATCH(A472,#REF!,0))),-1,INDEX(#REF!,MATCH(A472,#REF!,0))*1.5*1000),IF(ISERROR(INDEX(#REF!,MATCH(A472,#REF!,0))),-1,INDEX(#REF!,MATCH(A472,#REF!,0))*1.5))</f>
        <v>459.50614426260279</v>
      </c>
      <c r="D472" s="135">
        <v>0.10562319628264434</v>
      </c>
      <c r="E472" s="135">
        <v>5.546308951440914E-2</v>
      </c>
      <c r="F472" s="135">
        <v>0.16108770183010165</v>
      </c>
      <c r="G472" s="135">
        <v>0.83891229816989998</v>
      </c>
      <c r="H472" s="135">
        <v>5.8104814639113392E-2</v>
      </c>
      <c r="I472" s="135">
        <v>0.16372885366759321</v>
      </c>
      <c r="J472" s="135">
        <v>0.83627114633241351</v>
      </c>
      <c r="K472" s="136">
        <f>IF(ISERROR(INDEX([1]biowin!$J:$J,MATCH(#REF!,[1]biowin!$A:$A,0))),-1,INDEX([1]biowin!$J:$J,MATCH(#REF!,[1]biowin!$A:$A,0)))</f>
        <v>-1</v>
      </c>
    </row>
    <row r="473" spans="1:11">
      <c r="A473" s="142" t="s">
        <v>2101</v>
      </c>
      <c r="B473" s="145" t="s">
        <v>2102</v>
      </c>
      <c r="C473" s="144">
        <f>MAX(IF(ISERROR(INDEX([1]JDS4!$K$2:$K$1709,MATCH(A473,[1]JDS4!$D$2:$D$1709,0))),-1,INDEX([1]JDS4!$K$2:$K$1709,MATCH(A473,[1]JDS4!$D$2:$D$1709,0))),IF(ISERROR(INDEX([1]UFZ!$K$2:$K$1709,MATCH(A473,[1]UFZ!$H$2:$H$1709,0))),-1,INDEX([1]UFZ!$K$2:$K$1709,MATCH(A473,[1]UFZ!$H$2:$H$1709,0))),IF(ISERROR(INDEX([1]WATSON!$G$2:$G$1709,MATCH(A473,[1]WATSON!$B$2:$B$1709,0))),-1,INDEX([1]WATSON!$G$2:$G$1709,MATCH(A473,[1]WATSON!$B$2:$B$1709,0))*1000),IF(ISERROR(INDEX('[1]EF3.0emissions'!$F$2:$F$1709,MATCH(A473,'[1]EF3.0emissions'!$A$2:$A$1709,0))),-1,INDEX('[1]EF3.0emissions'!$F$2:$F$1709,MATCH(A473,'[1]EF3.0emissions'!$A$2:$A$1709))),IF(ISERROR(INDEX(#REF!,MATCH(A473,#REF!,0))),-1,INDEX(#REF!,MATCH(A473,#REF!,0))*1.5*1000),IF(ISERROR(INDEX(#REF!,MATCH(A473,#REF!,0))),-1,INDEX(#REF!,MATCH(A473,#REF!,0))*1.5))</f>
        <v>-1</v>
      </c>
      <c r="D473" s="135">
        <v>9.0532855400243155E-4</v>
      </c>
      <c r="E473" s="135">
        <v>6.6157088674208679E-5</v>
      </c>
      <c r="F473" s="135">
        <v>0.88518017779069358</v>
      </c>
      <c r="G473" s="135">
        <v>0.11481982220930655</v>
      </c>
      <c r="H473" s="135">
        <v>7.2263613625784946E-5</v>
      </c>
      <c r="I473" s="135">
        <v>0.88121721607784032</v>
      </c>
      <c r="J473" s="135">
        <v>0.11878278392215998</v>
      </c>
      <c r="K473" s="136">
        <f>IF(ISERROR(INDEX([1]biowin!$J:$J,MATCH(#REF!,[1]biowin!$A:$A,0))),-1,INDEX([1]biowin!$J:$J,MATCH(#REF!,[1]biowin!$A:$A,0)))</f>
        <v>-1</v>
      </c>
    </row>
    <row r="474" spans="1:11">
      <c r="A474" s="142" t="s">
        <v>2103</v>
      </c>
      <c r="B474" s="145" t="s">
        <v>2104</v>
      </c>
      <c r="C474" s="144">
        <f>MAX(IF(ISERROR(INDEX([1]JDS4!$K$2:$K$1709,MATCH(A474,[1]JDS4!$D$2:$D$1709,0))),-1,INDEX([1]JDS4!$K$2:$K$1709,MATCH(A474,[1]JDS4!$D$2:$D$1709,0))),IF(ISERROR(INDEX([1]UFZ!$K$2:$K$1709,MATCH(A474,[1]UFZ!$H$2:$H$1709,0))),-1,INDEX([1]UFZ!$K$2:$K$1709,MATCH(A474,[1]UFZ!$H$2:$H$1709,0))),IF(ISERROR(INDEX([1]WATSON!$G$2:$G$1709,MATCH(A474,[1]WATSON!$B$2:$B$1709,0))),-1,INDEX([1]WATSON!$G$2:$G$1709,MATCH(A474,[1]WATSON!$B$2:$B$1709,0))*1000),IF(ISERROR(INDEX('[1]EF3.0emissions'!$F$2:$F$1709,MATCH(A474,'[1]EF3.0emissions'!$A$2:$A$1709,0))),-1,INDEX('[1]EF3.0emissions'!$F$2:$F$1709,MATCH(A474,'[1]EF3.0emissions'!$A$2:$A$1709))),IF(ISERROR(INDEX(#REF!,MATCH(A474,#REF!,0))),-1,INDEX(#REF!,MATCH(A474,#REF!,0))*1.5*1000),IF(ISERROR(INDEX(#REF!,MATCH(A474,#REF!,0))),-1,INDEX(#REF!,MATCH(A474,#REF!,0))*1.5))</f>
        <v>0</v>
      </c>
      <c r="D474" s="135">
        <v>1.5000707142682625E-2</v>
      </c>
      <c r="E474" s="135">
        <v>7.9258651154956606E-3</v>
      </c>
      <c r="F474" s="135">
        <v>2.3027446146178396E-2</v>
      </c>
      <c r="G474" s="135">
        <v>0.97697255385382487</v>
      </c>
      <c r="H474" s="135">
        <v>8.3284979397505281E-3</v>
      </c>
      <c r="I474" s="135">
        <v>2.3389367137082472E-2</v>
      </c>
      <c r="J474" s="135">
        <v>0.97661063286291805</v>
      </c>
      <c r="K474" s="136">
        <f>IF(ISERROR(INDEX([1]biowin!$J:$J,MATCH(#REF!,[1]biowin!$A:$A,0))),-1,INDEX([1]biowin!$J:$J,MATCH(#REF!,[1]biowin!$A:$A,0)))</f>
        <v>-1</v>
      </c>
    </row>
    <row r="475" spans="1:11">
      <c r="A475" s="142" t="s">
        <v>2105</v>
      </c>
      <c r="B475" s="145" t="s">
        <v>2106</v>
      </c>
      <c r="C475" s="144">
        <f>MAX(IF(ISERROR(INDEX([1]JDS4!$K$2:$K$1709,MATCH(A475,[1]JDS4!$D$2:$D$1709,0))),-1,INDEX([1]JDS4!$K$2:$K$1709,MATCH(A475,[1]JDS4!$D$2:$D$1709,0))),IF(ISERROR(INDEX([1]UFZ!$K$2:$K$1709,MATCH(A475,[1]UFZ!$H$2:$H$1709,0))),-1,INDEX([1]UFZ!$K$2:$K$1709,MATCH(A475,[1]UFZ!$H$2:$H$1709,0))),IF(ISERROR(INDEX([1]WATSON!$G$2:$G$1709,MATCH(A475,[1]WATSON!$B$2:$B$1709,0))),-1,INDEX([1]WATSON!$G$2:$G$1709,MATCH(A475,[1]WATSON!$B$2:$B$1709,0))*1000),IF(ISERROR(INDEX('[1]EF3.0emissions'!$F$2:$F$1709,MATCH(A475,'[1]EF3.0emissions'!$A$2:$A$1709,0))),-1,INDEX('[1]EF3.0emissions'!$F$2:$F$1709,MATCH(A475,'[1]EF3.0emissions'!$A$2:$A$1709))),IF(ISERROR(INDEX(#REF!,MATCH(A475,#REF!,0))),-1,INDEX(#REF!,MATCH(A475,#REF!,0))*1.5*1000),IF(ISERROR(INDEX(#REF!,MATCH(A475,#REF!,0))),-1,INDEX(#REF!,MATCH(A475,#REF!,0))*1.5))</f>
        <v>11.231250000000001</v>
      </c>
      <c r="D475" s="135">
        <v>6.2450227908440493E-3</v>
      </c>
      <c r="E475" s="135">
        <v>3.3008621818997165E-3</v>
      </c>
      <c r="F475" s="135">
        <v>9.9210043749045282E-3</v>
      </c>
      <c r="G475" s="135">
        <v>0.99007899562509505</v>
      </c>
      <c r="H475" s="135">
        <v>3.4698424601297953E-3</v>
      </c>
      <c r="I475" s="135">
        <v>9.9386779325768403E-3</v>
      </c>
      <c r="J475" s="135">
        <v>0.9900613220674227</v>
      </c>
      <c r="K475" s="136">
        <f>IF(ISERROR(INDEX([1]biowin!$J:$J,MATCH(#REF!,[1]biowin!$A:$A,0))),-1,INDEX([1]biowin!$J:$J,MATCH(#REF!,[1]biowin!$A:$A,0)))</f>
        <v>-1</v>
      </c>
    </row>
    <row r="476" spans="1:11">
      <c r="A476" s="142" t="s">
        <v>2107</v>
      </c>
      <c r="B476" s="145" t="s">
        <v>2108</v>
      </c>
      <c r="C476" s="144">
        <f>MAX(IF(ISERROR(INDEX([1]JDS4!$K$2:$K$1709,MATCH(A476,[1]JDS4!$D$2:$D$1709,0))),-1,INDEX([1]JDS4!$K$2:$K$1709,MATCH(A476,[1]JDS4!$D$2:$D$1709,0))),IF(ISERROR(INDEX([1]UFZ!$K$2:$K$1709,MATCH(A476,[1]UFZ!$H$2:$H$1709,0))),-1,INDEX([1]UFZ!$K$2:$K$1709,MATCH(A476,[1]UFZ!$H$2:$H$1709,0))),IF(ISERROR(INDEX([1]WATSON!$G$2:$G$1709,MATCH(A476,[1]WATSON!$B$2:$B$1709,0))),-1,INDEX([1]WATSON!$G$2:$G$1709,MATCH(A476,[1]WATSON!$B$2:$B$1709,0))*1000),IF(ISERROR(INDEX('[1]EF3.0emissions'!$F$2:$F$1709,MATCH(A476,'[1]EF3.0emissions'!$A$2:$A$1709,0))),-1,INDEX('[1]EF3.0emissions'!$F$2:$F$1709,MATCH(A476,'[1]EF3.0emissions'!$A$2:$A$1709))),IF(ISERROR(INDEX(#REF!,MATCH(A476,#REF!,0))),-1,INDEX(#REF!,MATCH(A476,#REF!,0))*1.5*1000),IF(ISERROR(INDEX(#REF!,MATCH(A476,#REF!,0))),-1,INDEX(#REF!,MATCH(A476,#REF!,0))*1.5))</f>
        <v>-1</v>
      </c>
      <c r="D476" s="135">
        <v>1.9656556995528789E-3</v>
      </c>
      <c r="E476" s="135">
        <v>1.0394981454567816E-3</v>
      </c>
      <c r="F476" s="135">
        <v>3.0056624840852347E-3</v>
      </c>
      <c r="G476" s="135">
        <v>0.9969943375159146</v>
      </c>
      <c r="H476" s="135">
        <v>1.0926855727953334E-3</v>
      </c>
      <c r="I476" s="135">
        <v>3.05864468629625E-3</v>
      </c>
      <c r="J476" s="135">
        <v>0.99694135531370376</v>
      </c>
      <c r="K476" s="136">
        <f>IF(ISERROR(INDEX([1]biowin!$J:$J,MATCH(#REF!,[1]biowin!$A:$A,0))),-1,INDEX([1]biowin!$J:$J,MATCH(#REF!,[1]biowin!$A:$A,0)))</f>
        <v>-1</v>
      </c>
    </row>
    <row r="477" spans="1:11">
      <c r="A477" s="142" t="s">
        <v>2109</v>
      </c>
      <c r="B477" s="145" t="s">
        <v>2110</v>
      </c>
      <c r="C477" s="144">
        <f>MAX(IF(ISERROR(INDEX([1]JDS4!$K$2:$K$1709,MATCH(A477,[1]JDS4!$D$2:$D$1709,0))),-1,INDEX([1]JDS4!$K$2:$K$1709,MATCH(A477,[1]JDS4!$D$2:$D$1709,0))),IF(ISERROR(INDEX([1]UFZ!$K$2:$K$1709,MATCH(A477,[1]UFZ!$H$2:$H$1709,0))),-1,INDEX([1]UFZ!$K$2:$K$1709,MATCH(A477,[1]UFZ!$H$2:$H$1709,0))),IF(ISERROR(INDEX([1]WATSON!$G$2:$G$1709,MATCH(A477,[1]WATSON!$B$2:$B$1709,0))),-1,INDEX([1]WATSON!$G$2:$G$1709,MATCH(A477,[1]WATSON!$B$2:$B$1709,0))*1000),IF(ISERROR(INDEX('[1]EF3.0emissions'!$F$2:$F$1709,MATCH(A477,'[1]EF3.0emissions'!$A$2:$A$1709,0))),-1,INDEX('[1]EF3.0emissions'!$F$2:$F$1709,MATCH(A477,'[1]EF3.0emissions'!$A$2:$A$1709))),IF(ISERROR(INDEX(#REF!,MATCH(A477,#REF!,0))),-1,INDEX(#REF!,MATCH(A477,#REF!,0))*1.5*1000),IF(ISERROR(INDEX(#REF!,MATCH(A477,#REF!,0))),-1,INDEX(#REF!,MATCH(A477,#REF!,0))*1.5))</f>
        <v>1327.5</v>
      </c>
      <c r="D477" s="135">
        <v>2.6208774187683886E-2</v>
      </c>
      <c r="E477" s="135">
        <v>1.3838847890695293E-2</v>
      </c>
      <c r="F477" s="135">
        <v>4.005168783447817E-2</v>
      </c>
      <c r="G477" s="135">
        <v>0.95994831216552168</v>
      </c>
      <c r="H477" s="135">
        <v>1.4536303369888785E-2</v>
      </c>
      <c r="I477" s="135">
        <v>4.0747501653550157E-2</v>
      </c>
      <c r="J477" s="135">
        <v>0.9592524983464491</v>
      </c>
      <c r="K477" s="136">
        <f>IF(ISERROR(INDEX([1]biowin!$J:$J,MATCH(#REF!,[1]biowin!$A:$A,0))),-1,INDEX([1]biowin!$J:$J,MATCH(#REF!,[1]biowin!$A:$A,0)))</f>
        <v>-1</v>
      </c>
    </row>
    <row r="478" spans="1:11">
      <c r="A478" s="142" t="s">
        <v>2111</v>
      </c>
      <c r="B478" s="145" t="s">
        <v>2112</v>
      </c>
      <c r="C478" s="144">
        <f>MAX(IF(ISERROR(INDEX([1]JDS4!$K$2:$K$1709,MATCH(A478,[1]JDS4!$D$2:$D$1709,0))),-1,INDEX([1]JDS4!$K$2:$K$1709,MATCH(A478,[1]JDS4!$D$2:$D$1709,0))),IF(ISERROR(INDEX([1]UFZ!$K$2:$K$1709,MATCH(A478,[1]UFZ!$H$2:$H$1709,0))),-1,INDEX([1]UFZ!$K$2:$K$1709,MATCH(A478,[1]UFZ!$H$2:$H$1709,0))),IF(ISERROR(INDEX([1]WATSON!$G$2:$G$1709,MATCH(A478,[1]WATSON!$B$2:$B$1709,0))),-1,INDEX([1]WATSON!$G$2:$G$1709,MATCH(A478,[1]WATSON!$B$2:$B$1709,0))*1000),IF(ISERROR(INDEX('[1]EF3.0emissions'!$F$2:$F$1709,MATCH(A478,'[1]EF3.0emissions'!$A$2:$A$1709,0))),-1,INDEX('[1]EF3.0emissions'!$F$2:$F$1709,MATCH(A478,'[1]EF3.0emissions'!$A$2:$A$1709))),IF(ISERROR(INDEX(#REF!,MATCH(A478,#REF!,0))),-1,INDEX(#REF!,MATCH(A478,#REF!,0))*1.5*1000),IF(ISERROR(INDEX(#REF!,MATCH(A478,#REF!,0))),-1,INDEX(#REF!,MATCH(A478,#REF!,0))*1.5))</f>
        <v>2.5000000000000001E-2</v>
      </c>
      <c r="D478" s="135">
        <v>7.2061986994229513E-2</v>
      </c>
      <c r="E478" s="135">
        <v>3.7933042049864606E-2</v>
      </c>
      <c r="F478" s="135">
        <v>0.10999563122992903</v>
      </c>
      <c r="G478" s="135">
        <v>0.89000436877006917</v>
      </c>
      <c r="H478" s="135">
        <v>3.9786001251021413E-2</v>
      </c>
      <c r="I478" s="135">
        <v>0.11184834691810544</v>
      </c>
      <c r="J478" s="135">
        <v>0.88815165308189581</v>
      </c>
      <c r="K478" s="136">
        <f>IF(ISERROR(INDEX([1]biowin!$J:$J,MATCH(#REF!,[1]biowin!$A:$A,0))),-1,INDEX([1]biowin!$J:$J,MATCH(#REF!,[1]biowin!$A:$A,0)))</f>
        <v>-1</v>
      </c>
    </row>
    <row r="479" spans="1:11">
      <c r="A479" s="142" t="s">
        <v>2113</v>
      </c>
      <c r="B479" s="145" t="s">
        <v>2114</v>
      </c>
      <c r="C479" s="144">
        <f>MAX(IF(ISERROR(INDEX([1]JDS4!$K$2:$K$1709,MATCH(A479,[1]JDS4!$D$2:$D$1709,0))),-1,INDEX([1]JDS4!$K$2:$K$1709,MATCH(A479,[1]JDS4!$D$2:$D$1709,0))),IF(ISERROR(INDEX([1]UFZ!$K$2:$K$1709,MATCH(A479,[1]UFZ!$H$2:$H$1709,0))),-1,INDEX([1]UFZ!$K$2:$K$1709,MATCH(A479,[1]UFZ!$H$2:$H$1709,0))),IF(ISERROR(INDEX([1]WATSON!$G$2:$G$1709,MATCH(A479,[1]WATSON!$B$2:$B$1709,0))),-1,INDEX([1]WATSON!$G$2:$G$1709,MATCH(A479,[1]WATSON!$B$2:$B$1709,0))*1000),IF(ISERROR(INDEX('[1]EF3.0emissions'!$F$2:$F$1709,MATCH(A479,'[1]EF3.0emissions'!$A$2:$A$1709,0))),-1,INDEX('[1]EF3.0emissions'!$F$2:$F$1709,MATCH(A479,'[1]EF3.0emissions'!$A$2:$A$1709))),IF(ISERROR(INDEX(#REF!,MATCH(A479,#REF!,0))),-1,INDEX(#REF!,MATCH(A479,#REF!,0))*1.5*1000),IF(ISERROR(INDEX(#REF!,MATCH(A479,#REF!,0))),-1,INDEX(#REF!,MATCH(A479,#REF!,0))*1.5))</f>
        <v>1600</v>
      </c>
      <c r="D479" s="135">
        <v>6.7736129572231853E-3</v>
      </c>
      <c r="E479" s="135">
        <v>3.5772515500377034E-3</v>
      </c>
      <c r="F479" s="135">
        <v>1.1934259188170551E-2</v>
      </c>
      <c r="G479" s="135">
        <v>0.9880657408118293</v>
      </c>
      <c r="H479" s="135">
        <v>3.7621667942288675E-3</v>
      </c>
      <c r="I479" s="135">
        <v>1.1481387971232694E-2</v>
      </c>
      <c r="J479" s="135">
        <v>0.98851861202876712</v>
      </c>
      <c r="K479" s="136">
        <f>IF(ISERROR(INDEX([1]biowin!$J:$J,MATCH(#REF!,[1]biowin!$A:$A,0))),-1,INDEX([1]biowin!$J:$J,MATCH(#REF!,[1]biowin!$A:$A,0)))</f>
        <v>-1</v>
      </c>
    </row>
    <row r="480" spans="1:11">
      <c r="A480" s="142" t="s">
        <v>2115</v>
      </c>
      <c r="B480" s="145" t="s">
        <v>2116</v>
      </c>
      <c r="C480" s="144">
        <f>MAX(IF(ISERROR(INDEX([1]JDS4!$K$2:$K$1709,MATCH(A480,[1]JDS4!$D$2:$D$1709,0))),-1,INDEX([1]JDS4!$K$2:$K$1709,MATCH(A480,[1]JDS4!$D$2:$D$1709,0))),IF(ISERROR(INDEX([1]UFZ!$K$2:$K$1709,MATCH(A480,[1]UFZ!$H$2:$H$1709,0))),-1,INDEX([1]UFZ!$K$2:$K$1709,MATCH(A480,[1]UFZ!$H$2:$H$1709,0))),IF(ISERROR(INDEX([1]WATSON!$G$2:$G$1709,MATCH(A480,[1]WATSON!$B$2:$B$1709,0))),-1,INDEX([1]WATSON!$G$2:$G$1709,MATCH(A480,[1]WATSON!$B$2:$B$1709,0))*1000),IF(ISERROR(INDEX('[1]EF3.0emissions'!$F$2:$F$1709,MATCH(A480,'[1]EF3.0emissions'!$A$2:$A$1709,0))),-1,INDEX('[1]EF3.0emissions'!$F$2:$F$1709,MATCH(A480,'[1]EF3.0emissions'!$A$2:$A$1709))),IF(ISERROR(INDEX(#REF!,MATCH(A480,#REF!,0))),-1,INDEX(#REF!,MATCH(A480,#REF!,0))*1.5*1000),IF(ISERROR(INDEX(#REF!,MATCH(A480,#REF!,0))),-1,INDEX(#REF!,MATCH(A480,#REF!,0))*1.5))</f>
        <v>16.103741300753423</v>
      </c>
      <c r="D480" s="135">
        <v>7.7948461623809171E-3</v>
      </c>
      <c r="E480" s="135">
        <v>4.1206366101900786E-3</v>
      </c>
      <c r="F480" s="135">
        <v>1.1926931874514362E-2</v>
      </c>
      <c r="G480" s="135">
        <v>0.98807306812548445</v>
      </c>
      <c r="H480" s="135">
        <v>4.3307437787862887E-3</v>
      </c>
      <c r="I480" s="135">
        <v>1.2132418817202568E-2</v>
      </c>
      <c r="J480" s="135">
        <v>0.98786758118279772</v>
      </c>
      <c r="K480" s="136">
        <f>IF(ISERROR(INDEX([1]biowin!$J:$J,MATCH(#REF!,[1]biowin!$A:$A,0))),-1,INDEX([1]biowin!$J:$J,MATCH(#REF!,[1]biowin!$A:$A,0)))</f>
        <v>-1</v>
      </c>
    </row>
    <row r="481" spans="1:11">
      <c r="A481" s="142" t="s">
        <v>2117</v>
      </c>
      <c r="B481" s="145" t="s">
        <v>325</v>
      </c>
      <c r="C481" s="144">
        <f>MAX(IF(ISERROR(INDEX([1]JDS4!$K$2:$K$1709,MATCH(A481,[1]JDS4!$D$2:$D$1709,0))),-1,INDEX([1]JDS4!$K$2:$K$1709,MATCH(A481,[1]JDS4!$D$2:$D$1709,0))),IF(ISERROR(INDEX([1]UFZ!$K$2:$K$1709,MATCH(A481,[1]UFZ!$H$2:$H$1709,0))),-1,INDEX([1]UFZ!$K$2:$K$1709,MATCH(A481,[1]UFZ!$H$2:$H$1709,0))),IF(ISERROR(INDEX([1]WATSON!$G$2:$G$1709,MATCH(A481,[1]WATSON!$B$2:$B$1709,0))),-1,INDEX([1]WATSON!$G$2:$G$1709,MATCH(A481,[1]WATSON!$B$2:$B$1709,0))*1000),IF(ISERROR(INDEX('[1]EF3.0emissions'!$F$2:$F$1709,MATCH(A481,'[1]EF3.0emissions'!$A$2:$A$1709,0))),-1,INDEX('[1]EF3.0emissions'!$F$2:$F$1709,MATCH(A481,'[1]EF3.0emissions'!$A$2:$A$1709))),IF(ISERROR(INDEX(#REF!,MATCH(A481,#REF!,0))),-1,INDEX(#REF!,MATCH(A481,#REF!,0))*1.5*1000),IF(ISERROR(INDEX(#REF!,MATCH(A481,#REF!,0))),-1,INDEX(#REF!,MATCH(A481,#REF!,0))*1.5))</f>
        <v>436.99645720417806</v>
      </c>
      <c r="D481" s="135">
        <v>0.43527912376928629</v>
      </c>
      <c r="E481" s="135">
        <v>0.21921980573647282</v>
      </c>
      <c r="F481" s="135">
        <v>0.65703497019951151</v>
      </c>
      <c r="G481" s="135">
        <v>0.3429650298004881</v>
      </c>
      <c r="H481" s="135">
        <v>0.22615202502992832</v>
      </c>
      <c r="I481" s="135">
        <v>0.66293027258234027</v>
      </c>
      <c r="J481" s="135">
        <v>0.33706972741765839</v>
      </c>
      <c r="K481" s="136">
        <f>IF(ISERROR(INDEX([1]biowin!$J:$J,MATCH(#REF!,[1]biowin!$A:$A,0))),-1,INDEX([1]biowin!$J:$J,MATCH(#REF!,[1]biowin!$A:$A,0)))</f>
        <v>-1</v>
      </c>
    </row>
    <row r="482" spans="1:11">
      <c r="A482" s="142" t="s">
        <v>2118</v>
      </c>
      <c r="B482" s="145" t="s">
        <v>2119</v>
      </c>
      <c r="C482" s="144">
        <f>MAX(IF(ISERROR(INDEX([1]JDS4!$K$2:$K$1709,MATCH(A482,[1]JDS4!$D$2:$D$1709,0))),-1,INDEX([1]JDS4!$K$2:$K$1709,MATCH(A482,[1]JDS4!$D$2:$D$1709,0))),IF(ISERROR(INDEX([1]UFZ!$K$2:$K$1709,MATCH(A482,[1]UFZ!$H$2:$H$1709,0))),-1,INDEX([1]UFZ!$K$2:$K$1709,MATCH(A482,[1]UFZ!$H$2:$H$1709,0))),IF(ISERROR(INDEX([1]WATSON!$G$2:$G$1709,MATCH(A482,[1]WATSON!$B$2:$B$1709,0))),-1,INDEX([1]WATSON!$G$2:$G$1709,MATCH(A482,[1]WATSON!$B$2:$B$1709,0))*1000),IF(ISERROR(INDEX('[1]EF3.0emissions'!$F$2:$F$1709,MATCH(A482,'[1]EF3.0emissions'!$A$2:$A$1709,0))),-1,INDEX('[1]EF3.0emissions'!$F$2:$F$1709,MATCH(A482,'[1]EF3.0emissions'!$A$2:$A$1709))),IF(ISERROR(INDEX(#REF!,MATCH(A482,#REF!,0))),-1,INDEX(#REF!,MATCH(A482,#REF!,0))*1.5*1000),IF(ISERROR(INDEX(#REF!,MATCH(A482,#REF!,0))),-1,INDEX(#REF!,MATCH(A482,#REF!,0))*1.5))</f>
        <v>-1</v>
      </c>
      <c r="H482" s="135"/>
      <c r="I482" s="135"/>
      <c r="J482" s="135"/>
      <c r="K482" s="136">
        <f>IF(ISERROR(INDEX([1]biowin!$J:$J,MATCH(#REF!,[1]biowin!$A:$A,0))),-1,INDEX([1]biowin!$J:$J,MATCH(#REF!,[1]biowin!$A:$A,0)))</f>
        <v>-1</v>
      </c>
    </row>
    <row r="483" spans="1:11">
      <c r="A483" s="142" t="s">
        <v>2120</v>
      </c>
      <c r="B483" s="145" t="s">
        <v>2121</v>
      </c>
      <c r="C483" s="144">
        <f>MAX(IF(ISERROR(INDEX([1]JDS4!$K$2:$K$1709,MATCH(A483,[1]JDS4!$D$2:$D$1709,0))),-1,INDEX([1]JDS4!$K$2:$K$1709,MATCH(A483,[1]JDS4!$D$2:$D$1709,0))),IF(ISERROR(INDEX([1]UFZ!$K$2:$K$1709,MATCH(A483,[1]UFZ!$H$2:$H$1709,0))),-1,INDEX([1]UFZ!$K$2:$K$1709,MATCH(A483,[1]UFZ!$H$2:$H$1709,0))),IF(ISERROR(INDEX([1]WATSON!$G$2:$G$1709,MATCH(A483,[1]WATSON!$B$2:$B$1709,0))),-1,INDEX([1]WATSON!$G$2:$G$1709,MATCH(A483,[1]WATSON!$B$2:$B$1709,0))*1000),IF(ISERROR(INDEX('[1]EF3.0emissions'!$F$2:$F$1709,MATCH(A483,'[1]EF3.0emissions'!$A$2:$A$1709,0))),-1,INDEX('[1]EF3.0emissions'!$F$2:$F$1709,MATCH(A483,'[1]EF3.0emissions'!$A$2:$A$1709))),IF(ISERROR(INDEX(#REF!,MATCH(A483,#REF!,0))),-1,INDEX(#REF!,MATCH(A483,#REF!,0))*1.5*1000),IF(ISERROR(INDEX(#REF!,MATCH(A483,#REF!,0))),-1,INDEX(#REF!,MATCH(A483,#REF!,0))*1.5))</f>
        <v>-1</v>
      </c>
      <c r="D483" s="135">
        <v>0.40790337760042572</v>
      </c>
      <c r="E483" s="135">
        <v>0.2070468296284082</v>
      </c>
      <c r="F483" s="135">
        <v>0.61498398655033137</v>
      </c>
      <c r="G483" s="135">
        <v>0.38501601344966313</v>
      </c>
      <c r="H483" s="135">
        <v>0.21364076303254656</v>
      </c>
      <c r="I483" s="135">
        <v>0.62156404082199079</v>
      </c>
      <c r="J483" s="135">
        <v>0.3784359591780056</v>
      </c>
      <c r="K483" s="136">
        <f>IF(ISERROR(INDEX([1]biowin!$J:$J,MATCH(#REF!,[1]biowin!$A:$A,0))),-1,INDEX([1]biowin!$J:$J,MATCH(#REF!,[1]biowin!$A:$A,0)))</f>
        <v>-1</v>
      </c>
    </row>
    <row r="484" spans="1:11">
      <c r="A484" s="142" t="s">
        <v>2122</v>
      </c>
      <c r="B484" s="145" t="s">
        <v>2123</v>
      </c>
      <c r="C484" s="144">
        <f>MAX(IF(ISERROR(INDEX([1]JDS4!$K$2:$K$1709,MATCH(A484,[1]JDS4!$D$2:$D$1709,0))),-1,INDEX([1]JDS4!$K$2:$K$1709,MATCH(A484,[1]JDS4!$D$2:$D$1709,0))),IF(ISERROR(INDEX([1]UFZ!$K$2:$K$1709,MATCH(A484,[1]UFZ!$H$2:$H$1709,0))),-1,INDEX([1]UFZ!$K$2:$K$1709,MATCH(A484,[1]UFZ!$H$2:$H$1709,0))),IF(ISERROR(INDEX([1]WATSON!$G$2:$G$1709,MATCH(A484,[1]WATSON!$B$2:$B$1709,0))),-1,INDEX([1]WATSON!$G$2:$G$1709,MATCH(A484,[1]WATSON!$B$2:$B$1709,0))*1000),IF(ISERROR(INDEX('[1]EF3.0emissions'!$F$2:$F$1709,MATCH(A484,'[1]EF3.0emissions'!$A$2:$A$1709,0))),-1,INDEX('[1]EF3.0emissions'!$F$2:$F$1709,MATCH(A484,'[1]EF3.0emissions'!$A$2:$A$1709))),IF(ISERROR(INDEX(#REF!,MATCH(A484,#REF!,0))),-1,INDEX(#REF!,MATCH(A484,#REF!,0))*1.5*1000),IF(ISERROR(INDEX(#REF!,MATCH(A484,#REF!,0))),-1,INDEX(#REF!,MATCH(A484,#REF!,0))*1.5))</f>
        <v>-1</v>
      </c>
      <c r="D484" s="135">
        <v>4.934137105747834E-3</v>
      </c>
      <c r="E484" s="135">
        <v>5.3065146544725662E-4</v>
      </c>
      <c r="F484" s="135">
        <v>0.78921350650984345</v>
      </c>
      <c r="G484" s="135">
        <v>0.21078649349015591</v>
      </c>
      <c r="H484" s="135">
        <v>1.1745951064899695E-3</v>
      </c>
      <c r="I484" s="135">
        <v>0.55617839890979015</v>
      </c>
      <c r="J484" s="135">
        <v>0.44382160109021018</v>
      </c>
      <c r="K484" s="136">
        <f>IF(ISERROR(INDEX([1]biowin!$J:$J,MATCH(#REF!,[1]biowin!$A:$A,0))),-1,INDEX([1]biowin!$J:$J,MATCH(#REF!,[1]biowin!$A:$A,0)))</f>
        <v>-1</v>
      </c>
    </row>
    <row r="485" spans="1:11">
      <c r="A485" s="142" t="s">
        <v>2124</v>
      </c>
      <c r="B485" s="145" t="s">
        <v>2125</v>
      </c>
      <c r="C485" s="144">
        <f>MAX(IF(ISERROR(INDEX([1]JDS4!$K$2:$K$1709,MATCH(A485,[1]JDS4!$D$2:$D$1709,0))),-1,INDEX([1]JDS4!$K$2:$K$1709,MATCH(A485,[1]JDS4!$D$2:$D$1709,0))),IF(ISERROR(INDEX([1]UFZ!$K$2:$K$1709,MATCH(A485,[1]UFZ!$H$2:$H$1709,0))),-1,INDEX([1]UFZ!$K$2:$K$1709,MATCH(A485,[1]UFZ!$H$2:$H$1709,0))),IF(ISERROR(INDEX([1]WATSON!$G$2:$G$1709,MATCH(A485,[1]WATSON!$B$2:$B$1709,0))),-1,INDEX([1]WATSON!$G$2:$G$1709,MATCH(A485,[1]WATSON!$B$2:$B$1709,0))*1000),IF(ISERROR(INDEX('[1]EF3.0emissions'!$F$2:$F$1709,MATCH(A485,'[1]EF3.0emissions'!$A$2:$A$1709,0))),-1,INDEX('[1]EF3.0emissions'!$F$2:$F$1709,MATCH(A485,'[1]EF3.0emissions'!$A$2:$A$1709))),IF(ISERROR(INDEX(#REF!,MATCH(A485,#REF!,0))),-1,INDEX(#REF!,MATCH(A485,#REF!,0))*1.5*1000),IF(ISERROR(INDEX(#REF!,MATCH(A485,#REF!,0))),-1,INDEX(#REF!,MATCH(A485,#REF!,0))*1.5))</f>
        <v>-1</v>
      </c>
      <c r="H485" s="135"/>
      <c r="I485" s="135"/>
      <c r="J485" s="135"/>
      <c r="K485" s="136">
        <f>IF(ISERROR(INDEX([1]biowin!$J:$J,MATCH(#REF!,[1]biowin!$A:$A,0))),-1,INDEX([1]biowin!$J:$J,MATCH(#REF!,[1]biowin!$A:$A,0)))</f>
        <v>-1</v>
      </c>
    </row>
    <row r="486" spans="1:11">
      <c r="A486" s="142" t="s">
        <v>2126</v>
      </c>
      <c r="B486" s="145" t="s">
        <v>2127</v>
      </c>
      <c r="C486" s="144">
        <f>MAX(IF(ISERROR(INDEX([1]JDS4!$K$2:$K$1709,MATCH(A486,[1]JDS4!$D$2:$D$1709,0))),-1,INDEX([1]JDS4!$K$2:$K$1709,MATCH(A486,[1]JDS4!$D$2:$D$1709,0))),IF(ISERROR(INDEX([1]UFZ!$K$2:$K$1709,MATCH(A486,[1]UFZ!$H$2:$H$1709,0))),-1,INDEX([1]UFZ!$K$2:$K$1709,MATCH(A486,[1]UFZ!$H$2:$H$1709,0))),IF(ISERROR(INDEX([1]WATSON!$G$2:$G$1709,MATCH(A486,[1]WATSON!$B$2:$B$1709,0))),-1,INDEX([1]WATSON!$G$2:$G$1709,MATCH(A486,[1]WATSON!$B$2:$B$1709,0))*1000),IF(ISERROR(INDEX('[1]EF3.0emissions'!$F$2:$F$1709,MATCH(A486,'[1]EF3.0emissions'!$A$2:$A$1709,0))),-1,INDEX('[1]EF3.0emissions'!$F$2:$F$1709,MATCH(A486,'[1]EF3.0emissions'!$A$2:$A$1709))),IF(ISERROR(INDEX(#REF!,MATCH(A486,#REF!,0))),-1,INDEX(#REF!,MATCH(A486,#REF!,0))*1.5*1000),IF(ISERROR(INDEX(#REF!,MATCH(A486,#REF!,0))),-1,INDEX(#REF!,MATCH(A486,#REF!,0))*1.5))</f>
        <v>115.84730702367118</v>
      </c>
      <c r="D486" s="135">
        <v>0.3014192150695883</v>
      </c>
      <c r="E486" s="135">
        <v>0.15422966793504464</v>
      </c>
      <c r="F486" s="135">
        <v>0.46295482203740401</v>
      </c>
      <c r="G486" s="135">
        <v>0.5370451779626022</v>
      </c>
      <c r="H486" s="135">
        <v>0.16086543952973809</v>
      </c>
      <c r="I486" s="135">
        <v>0.46664889866098341</v>
      </c>
      <c r="J486" s="135">
        <v>0.53335110133901842</v>
      </c>
      <c r="K486" s="136">
        <f>IF(ISERROR(INDEX([1]biowin!$J:$J,MATCH(#REF!,[1]biowin!$A:$A,0))),-1,INDEX([1]biowin!$J:$J,MATCH(#REF!,[1]biowin!$A:$A,0)))</f>
        <v>-1</v>
      </c>
    </row>
    <row r="487" spans="1:11">
      <c r="A487" s="142" t="s">
        <v>2128</v>
      </c>
      <c r="B487" s="145" t="s">
        <v>2129</v>
      </c>
      <c r="C487" s="144">
        <f>MAX(IF(ISERROR(INDEX([1]JDS4!$K$2:$K$1709,MATCH(A487,[1]JDS4!$D$2:$D$1709,0))),-1,INDEX([1]JDS4!$K$2:$K$1709,MATCH(A487,[1]JDS4!$D$2:$D$1709,0))),IF(ISERROR(INDEX([1]UFZ!$K$2:$K$1709,MATCH(A487,[1]UFZ!$H$2:$H$1709,0))),-1,INDEX([1]UFZ!$K$2:$K$1709,MATCH(A487,[1]UFZ!$H$2:$H$1709,0))),IF(ISERROR(INDEX([1]WATSON!$G$2:$G$1709,MATCH(A487,[1]WATSON!$B$2:$B$1709,0))),-1,INDEX([1]WATSON!$G$2:$G$1709,MATCH(A487,[1]WATSON!$B$2:$B$1709,0))*1000),IF(ISERROR(INDEX('[1]EF3.0emissions'!$F$2:$F$1709,MATCH(A487,'[1]EF3.0emissions'!$A$2:$A$1709,0))),-1,INDEX('[1]EF3.0emissions'!$F$2:$F$1709,MATCH(A487,'[1]EF3.0emissions'!$A$2:$A$1709))),IF(ISERROR(INDEX(#REF!,MATCH(A487,#REF!,0))),-1,INDEX(#REF!,MATCH(A487,#REF!,0))*1.5*1000),IF(ISERROR(INDEX(#REF!,MATCH(A487,#REF!,0))),-1,INDEX(#REF!,MATCH(A487,#REF!,0))*1.5))</f>
        <v>0</v>
      </c>
      <c r="D487" s="135">
        <v>6.7280524228137961E-2</v>
      </c>
      <c r="E487" s="135">
        <v>3.5421647389243582E-2</v>
      </c>
      <c r="F487" s="135">
        <v>0.10295540202230716</v>
      </c>
      <c r="G487" s="135">
        <v>0.89704459797768221</v>
      </c>
      <c r="H487" s="135">
        <v>3.7161925327569872E-2</v>
      </c>
      <c r="I487" s="135">
        <v>0.10459332707295477</v>
      </c>
      <c r="J487" s="135">
        <v>0.89540667292704657</v>
      </c>
      <c r="K487" s="136">
        <f>IF(ISERROR(INDEX([1]biowin!$J:$J,MATCH(#REF!,[1]biowin!$A:$A,0))),-1,INDEX([1]biowin!$J:$J,MATCH(#REF!,[1]biowin!$A:$A,0)))</f>
        <v>-1</v>
      </c>
    </row>
    <row r="488" spans="1:11">
      <c r="A488" s="142" t="s">
        <v>2130</v>
      </c>
      <c r="B488" s="145" t="s">
        <v>2131</v>
      </c>
      <c r="C488" s="144">
        <f>MAX(IF(ISERROR(INDEX([1]JDS4!$K$2:$K$1709,MATCH(A488,[1]JDS4!$D$2:$D$1709,0))),-1,INDEX([1]JDS4!$K$2:$K$1709,MATCH(A488,[1]JDS4!$D$2:$D$1709,0))),IF(ISERROR(INDEX([1]UFZ!$K$2:$K$1709,MATCH(A488,[1]UFZ!$H$2:$H$1709,0))),-1,INDEX([1]UFZ!$K$2:$K$1709,MATCH(A488,[1]UFZ!$H$2:$H$1709,0))),IF(ISERROR(INDEX([1]WATSON!$G$2:$G$1709,MATCH(A488,[1]WATSON!$B$2:$B$1709,0))),-1,INDEX([1]WATSON!$G$2:$G$1709,MATCH(A488,[1]WATSON!$B$2:$B$1709,0))*1000),IF(ISERROR(INDEX('[1]EF3.0emissions'!$F$2:$F$1709,MATCH(A488,'[1]EF3.0emissions'!$A$2:$A$1709,0))),-1,INDEX('[1]EF3.0emissions'!$F$2:$F$1709,MATCH(A488,'[1]EF3.0emissions'!$A$2:$A$1709))),IF(ISERROR(INDEX(#REF!,MATCH(A488,#REF!,0))),-1,INDEX(#REF!,MATCH(A488,#REF!,0))*1.5*1000),IF(ISERROR(INDEX(#REF!,MATCH(A488,#REF!,0))),-1,INDEX(#REF!,MATCH(A488,#REF!,0))*1.5))</f>
        <v>-1</v>
      </c>
      <c r="H488" s="135"/>
      <c r="I488" s="135"/>
      <c r="J488" s="135"/>
      <c r="K488" s="136">
        <f>IF(ISERROR(INDEX([1]biowin!$J:$J,MATCH(#REF!,[1]biowin!$A:$A,0))),-1,INDEX([1]biowin!$J:$J,MATCH(#REF!,[1]biowin!$A:$A,0)))</f>
        <v>-1</v>
      </c>
    </row>
    <row r="489" spans="1:11">
      <c r="A489" s="142" t="s">
        <v>2132</v>
      </c>
      <c r="B489" s="145" t="s">
        <v>2133</v>
      </c>
      <c r="C489" s="144">
        <f>MAX(IF(ISERROR(INDEX([1]JDS4!$K$2:$K$1709,MATCH(A489,[1]JDS4!$D$2:$D$1709,0))),-1,INDEX([1]JDS4!$K$2:$K$1709,MATCH(A489,[1]JDS4!$D$2:$D$1709,0))),IF(ISERROR(INDEX([1]UFZ!$K$2:$K$1709,MATCH(A489,[1]UFZ!$H$2:$H$1709,0))),-1,INDEX([1]UFZ!$K$2:$K$1709,MATCH(A489,[1]UFZ!$H$2:$H$1709,0))),IF(ISERROR(INDEX([1]WATSON!$G$2:$G$1709,MATCH(A489,[1]WATSON!$B$2:$B$1709,0))),-1,INDEX([1]WATSON!$G$2:$G$1709,MATCH(A489,[1]WATSON!$B$2:$B$1709,0))*1000),IF(ISERROR(INDEX('[1]EF3.0emissions'!$F$2:$F$1709,MATCH(A489,'[1]EF3.0emissions'!$A$2:$A$1709,0))),-1,INDEX('[1]EF3.0emissions'!$F$2:$F$1709,MATCH(A489,'[1]EF3.0emissions'!$A$2:$A$1709))),IF(ISERROR(INDEX(#REF!,MATCH(A489,#REF!,0))),-1,INDEX(#REF!,MATCH(A489,#REF!,0))*1.5*1000),IF(ISERROR(INDEX(#REF!,MATCH(A489,#REF!,0))),-1,INDEX(#REF!,MATCH(A489,#REF!,0))*1.5))</f>
        <v>-1</v>
      </c>
      <c r="D489" s="135">
        <v>3.4028008940268986E-2</v>
      </c>
      <c r="E489" s="135">
        <v>1.7958503417098169E-2</v>
      </c>
      <c r="F489" s="135">
        <v>5.1988196105704904E-2</v>
      </c>
      <c r="G489" s="135">
        <v>0.94801180389429363</v>
      </c>
      <c r="H489" s="135">
        <v>1.8858980489422878E-2</v>
      </c>
      <c r="I489" s="135">
        <v>5.2887993149260515E-2</v>
      </c>
      <c r="J489" s="135">
        <v>0.94711200685073904</v>
      </c>
      <c r="K489" s="136">
        <f>IF(ISERROR(INDEX([1]biowin!$J:$J,MATCH(#REF!,[1]biowin!$A:$A,0))),-1,INDEX([1]biowin!$J:$J,MATCH(#REF!,[1]biowin!$A:$A,0)))</f>
        <v>-1</v>
      </c>
    </row>
    <row r="490" spans="1:11">
      <c r="A490" s="142" t="s">
        <v>2134</v>
      </c>
      <c r="B490" s="145" t="s">
        <v>356</v>
      </c>
      <c r="C490" s="144">
        <f>MAX(IF(ISERROR(INDEX([1]JDS4!$K$2:$K$1709,MATCH(A490,[1]JDS4!$D$2:$D$1709,0))),-1,INDEX([1]JDS4!$K$2:$K$1709,MATCH(A490,[1]JDS4!$D$2:$D$1709,0))),IF(ISERROR(INDEX([1]UFZ!$K$2:$K$1709,MATCH(A490,[1]UFZ!$H$2:$H$1709,0))),-1,INDEX([1]UFZ!$K$2:$K$1709,MATCH(A490,[1]UFZ!$H$2:$H$1709,0))),IF(ISERROR(INDEX([1]WATSON!$G$2:$G$1709,MATCH(A490,[1]WATSON!$B$2:$B$1709,0))),-1,INDEX([1]WATSON!$G$2:$G$1709,MATCH(A490,[1]WATSON!$B$2:$B$1709,0))*1000),IF(ISERROR(INDEX('[1]EF3.0emissions'!$F$2:$F$1709,MATCH(A490,'[1]EF3.0emissions'!$A$2:$A$1709,0))),-1,INDEX('[1]EF3.0emissions'!$F$2:$F$1709,MATCH(A490,'[1]EF3.0emissions'!$A$2:$A$1709))),IF(ISERROR(INDEX(#REF!,MATCH(A490,#REF!,0))),-1,INDEX(#REF!,MATCH(A490,#REF!,0))*1.5*1000),IF(ISERROR(INDEX(#REF!,MATCH(A490,#REF!,0))),-1,INDEX(#REF!,MATCH(A490,#REF!,0))*1.5))</f>
        <v>0</v>
      </c>
      <c r="D490" s="135">
        <v>0.56060047527951229</v>
      </c>
      <c r="E490" s="135">
        <v>7.4211417900730513E-3</v>
      </c>
      <c r="F490" s="135">
        <v>0.99430423683980151</v>
      </c>
      <c r="G490" s="135">
        <v>5.6957631601987808E-3</v>
      </c>
      <c r="H490" s="135">
        <v>2.2037689388051174E-2</v>
      </c>
      <c r="I490" s="135">
        <v>0.98395183830509558</v>
      </c>
      <c r="J490" s="135">
        <v>1.6048161694904913E-2</v>
      </c>
      <c r="K490" s="136">
        <f>IF(ISERROR(INDEX([1]biowin!$J:$J,MATCH(#REF!,[1]biowin!$A:$A,0))),-1,INDEX([1]biowin!$J:$J,MATCH(#REF!,[1]biowin!$A:$A,0)))</f>
        <v>-1</v>
      </c>
    </row>
    <row r="491" spans="1:11">
      <c r="A491" s="142" t="s">
        <v>2135</v>
      </c>
      <c r="B491" s="145" t="s">
        <v>2136</v>
      </c>
      <c r="C491" s="144">
        <f>MAX(IF(ISERROR(INDEX([1]JDS4!$K$2:$K$1709,MATCH(A491,[1]JDS4!$D$2:$D$1709,0))),-1,INDEX([1]JDS4!$K$2:$K$1709,MATCH(A491,[1]JDS4!$D$2:$D$1709,0))),IF(ISERROR(INDEX([1]UFZ!$K$2:$K$1709,MATCH(A491,[1]UFZ!$H$2:$H$1709,0))),-1,INDEX([1]UFZ!$K$2:$K$1709,MATCH(A491,[1]UFZ!$H$2:$H$1709,0))),IF(ISERROR(INDEX([1]WATSON!$G$2:$G$1709,MATCH(A491,[1]WATSON!$B$2:$B$1709,0))),-1,INDEX([1]WATSON!$G$2:$G$1709,MATCH(A491,[1]WATSON!$B$2:$B$1709,0))*1000),IF(ISERROR(INDEX('[1]EF3.0emissions'!$F$2:$F$1709,MATCH(A491,'[1]EF3.0emissions'!$A$2:$A$1709,0))),-1,INDEX('[1]EF3.0emissions'!$F$2:$F$1709,MATCH(A491,'[1]EF3.0emissions'!$A$2:$A$1709))),IF(ISERROR(INDEX(#REF!,MATCH(A491,#REF!,0))),-1,INDEX(#REF!,MATCH(A491,#REF!,0))*1.5*1000),IF(ISERROR(INDEX(#REF!,MATCH(A491,#REF!,0))),-1,INDEX(#REF!,MATCH(A491,#REF!,0))*1.5))</f>
        <v>-1</v>
      </c>
      <c r="D491" s="135">
        <v>1.6147159319813791E-2</v>
      </c>
      <c r="E491" s="135">
        <v>4.8457486872337713E-4</v>
      </c>
      <c r="F491" s="135">
        <v>0.93513515260209135</v>
      </c>
      <c r="G491" s="135">
        <v>6.4864847397909292E-2</v>
      </c>
      <c r="H491" s="135">
        <v>1.3491143456178479E-3</v>
      </c>
      <c r="I491" s="135">
        <v>0.82823663035705641</v>
      </c>
      <c r="J491" s="135">
        <v>0.17176336964294356</v>
      </c>
      <c r="K491" s="136">
        <f>IF(ISERROR(INDEX([1]biowin!$J:$J,MATCH(#REF!,[1]biowin!$A:$A,0))),-1,INDEX([1]biowin!$J:$J,MATCH(#REF!,[1]biowin!$A:$A,0)))</f>
        <v>-1</v>
      </c>
    </row>
    <row r="492" spans="1:11">
      <c r="A492" s="142" t="s">
        <v>2137</v>
      </c>
      <c r="B492" s="145" t="s">
        <v>2138</v>
      </c>
      <c r="C492" s="144">
        <f>MAX(IF(ISERROR(INDEX([1]JDS4!$K$2:$K$1709,MATCH(A492,[1]JDS4!$D$2:$D$1709,0))),-1,INDEX([1]JDS4!$K$2:$K$1709,MATCH(A492,[1]JDS4!$D$2:$D$1709,0))),IF(ISERROR(INDEX([1]UFZ!$K$2:$K$1709,MATCH(A492,[1]UFZ!$H$2:$H$1709,0))),-1,INDEX([1]UFZ!$K$2:$K$1709,MATCH(A492,[1]UFZ!$H$2:$H$1709,0))),IF(ISERROR(INDEX([1]WATSON!$G$2:$G$1709,MATCH(A492,[1]WATSON!$B$2:$B$1709,0))),-1,INDEX([1]WATSON!$G$2:$G$1709,MATCH(A492,[1]WATSON!$B$2:$B$1709,0))*1000),IF(ISERROR(INDEX('[1]EF3.0emissions'!$F$2:$F$1709,MATCH(A492,'[1]EF3.0emissions'!$A$2:$A$1709,0))),-1,INDEX('[1]EF3.0emissions'!$F$2:$F$1709,MATCH(A492,'[1]EF3.0emissions'!$A$2:$A$1709))),IF(ISERROR(INDEX(#REF!,MATCH(A492,#REF!,0))),-1,INDEX(#REF!,MATCH(A492,#REF!,0))*1.5*1000),IF(ISERROR(INDEX(#REF!,MATCH(A492,#REF!,0))),-1,INDEX(#REF!,MATCH(A492,#REF!,0))*1.5))</f>
        <v>388.20000000000005</v>
      </c>
      <c r="D492" s="135">
        <v>0.14118714792256462</v>
      </c>
      <c r="E492" s="135">
        <v>6.7849420588677836E-2</v>
      </c>
      <c r="F492" s="135">
        <v>0.2814326218031068</v>
      </c>
      <c r="G492" s="135">
        <v>0.71856737819689442</v>
      </c>
      <c r="H492" s="135">
        <v>7.5043322259681286E-2</v>
      </c>
      <c r="I492" s="135">
        <v>0.24369049392975811</v>
      </c>
      <c r="J492" s="135">
        <v>0.75630950607024039</v>
      </c>
      <c r="K492" s="136">
        <f>IF(ISERROR(INDEX([1]biowin!$J:$J,MATCH(#REF!,[1]biowin!$A:$A,0))),-1,INDEX([1]biowin!$J:$J,MATCH(#REF!,[1]biowin!$A:$A,0)))</f>
        <v>-1</v>
      </c>
    </row>
    <row r="493" spans="1:11">
      <c r="A493" s="142" t="s">
        <v>2139</v>
      </c>
      <c r="B493" s="145" t="s">
        <v>2140</v>
      </c>
      <c r="C493" s="144">
        <f>MAX(IF(ISERROR(INDEX([1]JDS4!$K$2:$K$1709,MATCH(A493,[1]JDS4!$D$2:$D$1709,0))),-1,INDEX([1]JDS4!$K$2:$K$1709,MATCH(A493,[1]JDS4!$D$2:$D$1709,0))),IF(ISERROR(INDEX([1]UFZ!$K$2:$K$1709,MATCH(A493,[1]UFZ!$H$2:$H$1709,0))),-1,INDEX([1]UFZ!$K$2:$K$1709,MATCH(A493,[1]UFZ!$H$2:$H$1709,0))),IF(ISERROR(INDEX([1]WATSON!$G$2:$G$1709,MATCH(A493,[1]WATSON!$B$2:$B$1709,0))),-1,INDEX([1]WATSON!$G$2:$G$1709,MATCH(A493,[1]WATSON!$B$2:$B$1709,0))*1000),IF(ISERROR(INDEX('[1]EF3.0emissions'!$F$2:$F$1709,MATCH(A493,'[1]EF3.0emissions'!$A$2:$A$1709,0))),-1,INDEX('[1]EF3.0emissions'!$F$2:$F$1709,MATCH(A493,'[1]EF3.0emissions'!$A$2:$A$1709))),IF(ISERROR(INDEX(#REF!,MATCH(A493,#REF!,0))),-1,INDEX(#REF!,MATCH(A493,#REF!,0))*1.5*1000),IF(ISERROR(INDEX(#REF!,MATCH(A493,#REF!,0))),-1,INDEX(#REF!,MATCH(A493,#REF!,0))*1.5))</f>
        <v>554.9</v>
      </c>
      <c r="D493" s="135">
        <v>0.10063497358504682</v>
      </c>
      <c r="E493" s="135">
        <v>7.5336976711425077E-3</v>
      </c>
      <c r="F493" s="135">
        <v>0.87114147300960709</v>
      </c>
      <c r="G493" s="135">
        <v>0.12885852699039071</v>
      </c>
      <c r="H493" s="135">
        <v>1.821215223757677E-2</v>
      </c>
      <c r="I493" s="135">
        <v>0.70365401625729362</v>
      </c>
      <c r="J493" s="135">
        <v>0.29634598374270776</v>
      </c>
      <c r="K493" s="136">
        <f>IF(ISERROR(INDEX([1]biowin!$J:$J,MATCH(#REF!,[1]biowin!$A:$A,0))),-1,INDEX([1]biowin!$J:$J,MATCH(#REF!,[1]biowin!$A:$A,0)))</f>
        <v>-1</v>
      </c>
    </row>
    <row r="494" spans="1:11">
      <c r="A494" s="142" t="s">
        <v>2141</v>
      </c>
      <c r="B494" s="145" t="s">
        <v>2142</v>
      </c>
      <c r="C494" s="144">
        <f>MAX(IF(ISERROR(INDEX([1]JDS4!$K$2:$K$1709,MATCH(A494,[1]JDS4!$D$2:$D$1709,0))),-1,INDEX([1]JDS4!$K$2:$K$1709,MATCH(A494,[1]JDS4!$D$2:$D$1709,0))),IF(ISERROR(INDEX([1]UFZ!$K$2:$K$1709,MATCH(A494,[1]UFZ!$H$2:$H$1709,0))),-1,INDEX([1]UFZ!$K$2:$K$1709,MATCH(A494,[1]UFZ!$H$2:$H$1709,0))),IF(ISERROR(INDEX([1]WATSON!$G$2:$G$1709,MATCH(A494,[1]WATSON!$B$2:$B$1709,0))),-1,INDEX([1]WATSON!$G$2:$G$1709,MATCH(A494,[1]WATSON!$B$2:$B$1709,0))*1000),IF(ISERROR(INDEX('[1]EF3.0emissions'!$F$2:$F$1709,MATCH(A494,'[1]EF3.0emissions'!$A$2:$A$1709,0))),-1,INDEX('[1]EF3.0emissions'!$F$2:$F$1709,MATCH(A494,'[1]EF3.0emissions'!$A$2:$A$1709))),IF(ISERROR(INDEX(#REF!,MATCH(A494,#REF!,0))),-1,INDEX(#REF!,MATCH(A494,#REF!,0))*1.5*1000),IF(ISERROR(INDEX(#REF!,MATCH(A494,#REF!,0))),-1,INDEX(#REF!,MATCH(A494,#REF!,0))*1.5))</f>
        <v>-1</v>
      </c>
      <c r="D494" s="135">
        <v>4.2451431602400773E-2</v>
      </c>
      <c r="E494" s="135">
        <v>2.2391604083846911E-2</v>
      </c>
      <c r="F494" s="135">
        <v>6.4843120693035924E-2</v>
      </c>
      <c r="G494" s="135">
        <v>0.93515687930696201</v>
      </c>
      <c r="H494" s="135">
        <v>2.3508104615671158E-2</v>
      </c>
      <c r="I494" s="135">
        <v>6.5959586883194837E-2</v>
      </c>
      <c r="J494" s="135">
        <v>0.93404041311680541</v>
      </c>
      <c r="K494" s="136">
        <f>IF(ISERROR(INDEX([1]biowin!$J:$J,MATCH(#REF!,[1]biowin!$A:$A,0))),-1,INDEX([1]biowin!$J:$J,MATCH(#REF!,[1]biowin!$A:$A,0)))</f>
        <v>-1</v>
      </c>
    </row>
    <row r="495" spans="1:11">
      <c r="A495" s="142" t="s">
        <v>2143</v>
      </c>
      <c r="B495" s="145" t="s">
        <v>2144</v>
      </c>
      <c r="C495" s="144">
        <f>MAX(IF(ISERROR(INDEX([1]JDS4!$K$2:$K$1709,MATCH(A495,[1]JDS4!$D$2:$D$1709,0))),-1,INDEX([1]JDS4!$K$2:$K$1709,MATCH(A495,[1]JDS4!$D$2:$D$1709,0))),IF(ISERROR(INDEX([1]UFZ!$K$2:$K$1709,MATCH(A495,[1]UFZ!$H$2:$H$1709,0))),-1,INDEX([1]UFZ!$K$2:$K$1709,MATCH(A495,[1]UFZ!$H$2:$H$1709,0))),IF(ISERROR(INDEX([1]WATSON!$G$2:$G$1709,MATCH(A495,[1]WATSON!$B$2:$B$1709,0))),-1,INDEX([1]WATSON!$G$2:$G$1709,MATCH(A495,[1]WATSON!$B$2:$B$1709,0))*1000),IF(ISERROR(INDEX('[1]EF3.0emissions'!$F$2:$F$1709,MATCH(A495,'[1]EF3.0emissions'!$A$2:$A$1709,0))),-1,INDEX('[1]EF3.0emissions'!$F$2:$F$1709,MATCH(A495,'[1]EF3.0emissions'!$A$2:$A$1709))),IF(ISERROR(INDEX(#REF!,MATCH(A495,#REF!,0))),-1,INDEX(#REF!,MATCH(A495,#REF!,0))*1.5*1000),IF(ISERROR(INDEX(#REF!,MATCH(A495,#REF!,0))),-1,INDEX(#REF!,MATCH(A495,#REF!,0))*1.5))</f>
        <v>227.20937499999997</v>
      </c>
      <c r="D495" s="135">
        <v>5.9263668617693298E-2</v>
      </c>
      <c r="E495" s="135">
        <v>3.1223574512888874E-2</v>
      </c>
      <c r="F495" s="135">
        <v>9.050350060506937E-2</v>
      </c>
      <c r="G495" s="135">
        <v>0.90949649939493549</v>
      </c>
      <c r="H495" s="135">
        <v>3.2762907773321075E-2</v>
      </c>
      <c r="I495" s="135">
        <v>9.2036262580575345E-2</v>
      </c>
      <c r="J495" s="135">
        <v>0.90796373741942449</v>
      </c>
      <c r="K495" s="136">
        <f>IF(ISERROR(INDEX([1]biowin!$J:$J,MATCH(#REF!,[1]biowin!$A:$A,0))),-1,INDEX([1]biowin!$J:$J,MATCH(#REF!,[1]biowin!$A:$A,0)))</f>
        <v>-1</v>
      </c>
    </row>
    <row r="496" spans="1:11">
      <c r="A496" s="142" t="s">
        <v>2145</v>
      </c>
      <c r="B496" s="145" t="s">
        <v>2146</v>
      </c>
      <c r="C496" s="144">
        <f>MAX(IF(ISERROR(INDEX([1]JDS4!$K$2:$K$1709,MATCH(A496,[1]JDS4!$D$2:$D$1709,0))),-1,INDEX([1]JDS4!$K$2:$K$1709,MATCH(A496,[1]JDS4!$D$2:$D$1709,0))),IF(ISERROR(INDEX([1]UFZ!$K$2:$K$1709,MATCH(A496,[1]UFZ!$H$2:$H$1709,0))),-1,INDEX([1]UFZ!$K$2:$K$1709,MATCH(A496,[1]UFZ!$H$2:$H$1709,0))),IF(ISERROR(INDEX([1]WATSON!$G$2:$G$1709,MATCH(A496,[1]WATSON!$B$2:$B$1709,0))),-1,INDEX([1]WATSON!$G$2:$G$1709,MATCH(A496,[1]WATSON!$B$2:$B$1709,0))*1000),IF(ISERROR(INDEX('[1]EF3.0emissions'!$F$2:$F$1709,MATCH(A496,'[1]EF3.0emissions'!$A$2:$A$1709,0))),-1,INDEX('[1]EF3.0emissions'!$F$2:$F$1709,MATCH(A496,'[1]EF3.0emissions'!$A$2:$A$1709))),IF(ISERROR(INDEX(#REF!,MATCH(A496,#REF!,0))),-1,INDEX(#REF!,MATCH(A496,#REF!,0))*1.5*1000),IF(ISERROR(INDEX(#REF!,MATCH(A496,#REF!,0))),-1,INDEX(#REF!,MATCH(A496,#REF!,0))*1.5))</f>
        <v>-1</v>
      </c>
      <c r="H496" s="135"/>
      <c r="I496" s="135"/>
      <c r="J496" s="135"/>
      <c r="K496" s="136">
        <f>IF(ISERROR(INDEX([1]biowin!$J:$J,MATCH(#REF!,[1]biowin!$A:$A,0))),-1,INDEX([1]biowin!$J:$J,MATCH(#REF!,[1]biowin!$A:$A,0)))</f>
        <v>-1</v>
      </c>
    </row>
    <row r="497" spans="1:11">
      <c r="A497" s="142" t="s">
        <v>2147</v>
      </c>
      <c r="B497" s="145" t="s">
        <v>2148</v>
      </c>
      <c r="C497" s="144">
        <f>MAX(IF(ISERROR(INDEX([1]JDS4!$K$2:$K$1709,MATCH(A497,[1]JDS4!$D$2:$D$1709,0))),-1,INDEX([1]JDS4!$K$2:$K$1709,MATCH(A497,[1]JDS4!$D$2:$D$1709,0))),IF(ISERROR(INDEX([1]UFZ!$K$2:$K$1709,MATCH(A497,[1]UFZ!$H$2:$H$1709,0))),-1,INDEX([1]UFZ!$K$2:$K$1709,MATCH(A497,[1]UFZ!$H$2:$H$1709,0))),IF(ISERROR(INDEX([1]WATSON!$G$2:$G$1709,MATCH(A497,[1]WATSON!$B$2:$B$1709,0))),-1,INDEX([1]WATSON!$G$2:$G$1709,MATCH(A497,[1]WATSON!$B$2:$B$1709,0))*1000),IF(ISERROR(INDEX('[1]EF3.0emissions'!$F$2:$F$1709,MATCH(A497,'[1]EF3.0emissions'!$A$2:$A$1709,0))),-1,INDEX('[1]EF3.0emissions'!$F$2:$F$1709,MATCH(A497,'[1]EF3.0emissions'!$A$2:$A$1709))),IF(ISERROR(INDEX(#REF!,MATCH(A497,#REF!,0))),-1,INDEX(#REF!,MATCH(A497,#REF!,0))*1.5*1000),IF(ISERROR(INDEX(#REF!,MATCH(A497,#REF!,0))),-1,INDEX(#REF!,MATCH(A497,#REF!,0))*1.5))</f>
        <v>0</v>
      </c>
      <c r="D497" s="135">
        <v>0.15259584537554516</v>
      </c>
      <c r="E497" s="135">
        <v>7.9828832885049439E-2</v>
      </c>
      <c r="F497" s="135">
        <v>0.23242470517610003</v>
      </c>
      <c r="G497" s="135">
        <v>0.7675752948238902</v>
      </c>
      <c r="H497" s="135">
        <v>8.3484160708285585E-2</v>
      </c>
      <c r="I497" s="135">
        <v>0.23608002208327183</v>
      </c>
      <c r="J497" s="135">
        <v>0.76391997791673061</v>
      </c>
      <c r="K497" s="136">
        <f>IF(ISERROR(INDEX([1]biowin!$J:$J,MATCH(#REF!,[1]biowin!$A:$A,0))),-1,INDEX([1]biowin!$J:$J,MATCH(#REF!,[1]biowin!$A:$A,0)))</f>
        <v>-1</v>
      </c>
    </row>
    <row r="498" spans="1:11">
      <c r="A498" s="142" t="s">
        <v>2149</v>
      </c>
      <c r="B498" s="145" t="s">
        <v>2150</v>
      </c>
      <c r="C498" s="144">
        <f>MAX(IF(ISERROR(INDEX([1]JDS4!$K$2:$K$1709,MATCH(A498,[1]JDS4!$D$2:$D$1709,0))),-1,INDEX([1]JDS4!$K$2:$K$1709,MATCH(A498,[1]JDS4!$D$2:$D$1709,0))),IF(ISERROR(INDEX([1]UFZ!$K$2:$K$1709,MATCH(A498,[1]UFZ!$H$2:$H$1709,0))),-1,INDEX([1]UFZ!$K$2:$K$1709,MATCH(A498,[1]UFZ!$H$2:$H$1709,0))),IF(ISERROR(INDEX([1]WATSON!$G$2:$G$1709,MATCH(A498,[1]WATSON!$B$2:$B$1709,0))),-1,INDEX([1]WATSON!$G$2:$G$1709,MATCH(A498,[1]WATSON!$B$2:$B$1709,0))*1000),IF(ISERROR(INDEX('[1]EF3.0emissions'!$F$2:$F$1709,MATCH(A498,'[1]EF3.0emissions'!$A$2:$A$1709,0))),-1,INDEX('[1]EF3.0emissions'!$F$2:$F$1709,MATCH(A498,'[1]EF3.0emissions'!$A$2:$A$1709))),IF(ISERROR(INDEX(#REF!,MATCH(A498,#REF!,0))),-1,INDEX(#REF!,MATCH(A498,#REF!,0))*1.5*1000),IF(ISERROR(INDEX(#REF!,MATCH(A498,#REF!,0))),-1,INDEX(#REF!,MATCH(A498,#REF!,0))*1.5))</f>
        <v>-1</v>
      </c>
      <c r="D498" s="135">
        <v>0.27564762878145044</v>
      </c>
      <c r="E498" s="135">
        <v>0.14127937390081174</v>
      </c>
      <c r="F498" s="135">
        <v>0.42594752632871613</v>
      </c>
      <c r="G498" s="135">
        <v>0.57405247367128176</v>
      </c>
      <c r="H498" s="135">
        <v>0.14767522553771248</v>
      </c>
      <c r="I498" s="135">
        <v>0.42872494813095796</v>
      </c>
      <c r="J498" s="135">
        <v>0.5712750518690406</v>
      </c>
      <c r="K498" s="136">
        <f>IF(ISERROR(INDEX([1]biowin!$J:$J,MATCH(#REF!,[1]biowin!$A:$A,0))),-1,INDEX([1]biowin!$J:$J,MATCH(#REF!,[1]biowin!$A:$A,0)))</f>
        <v>-1</v>
      </c>
    </row>
    <row r="499" spans="1:11">
      <c r="A499" s="142" t="s">
        <v>2151</v>
      </c>
      <c r="B499" s="145" t="s">
        <v>2152</v>
      </c>
      <c r="C499" s="144">
        <f>MAX(IF(ISERROR(INDEX([1]JDS4!$K$2:$K$1709,MATCH(A499,[1]JDS4!$D$2:$D$1709,0))),-1,INDEX([1]JDS4!$K$2:$K$1709,MATCH(A499,[1]JDS4!$D$2:$D$1709,0))),IF(ISERROR(INDEX([1]UFZ!$K$2:$K$1709,MATCH(A499,[1]UFZ!$H$2:$H$1709,0))),-1,INDEX([1]UFZ!$K$2:$K$1709,MATCH(A499,[1]UFZ!$H$2:$H$1709,0))),IF(ISERROR(INDEX([1]WATSON!$G$2:$G$1709,MATCH(A499,[1]WATSON!$B$2:$B$1709,0))),-1,INDEX([1]WATSON!$G$2:$G$1709,MATCH(A499,[1]WATSON!$B$2:$B$1709,0))*1000),IF(ISERROR(INDEX('[1]EF3.0emissions'!$F$2:$F$1709,MATCH(A499,'[1]EF3.0emissions'!$A$2:$A$1709,0))),-1,INDEX('[1]EF3.0emissions'!$F$2:$F$1709,MATCH(A499,'[1]EF3.0emissions'!$A$2:$A$1709))),IF(ISERROR(INDEX(#REF!,MATCH(A499,#REF!,0))),-1,INDEX(#REF!,MATCH(A499,#REF!,0))*1.5*1000),IF(ISERROR(INDEX(#REF!,MATCH(A499,#REF!,0))),-1,INDEX(#REF!,MATCH(A499,#REF!,0))*1.5))</f>
        <v>-1</v>
      </c>
      <c r="D499" s="135">
        <v>3.1447899659433745E-2</v>
      </c>
      <c r="E499" s="135">
        <v>1.6599644311947995E-2</v>
      </c>
      <c r="F499" s="135">
        <v>4.804769506886436E-2</v>
      </c>
      <c r="G499" s="135">
        <v>0.95195230493113692</v>
      </c>
      <c r="H499" s="135">
        <v>1.7433378695537079E-2</v>
      </c>
      <c r="I499" s="135">
        <v>4.888136843238599E-2</v>
      </c>
      <c r="J499" s="135">
        <v>0.95111863156761323</v>
      </c>
      <c r="K499" s="136">
        <f>IF(ISERROR(INDEX([1]biowin!$J:$J,MATCH(#REF!,[1]biowin!$A:$A,0))),-1,INDEX([1]biowin!$J:$J,MATCH(#REF!,[1]biowin!$A:$A,0)))</f>
        <v>-1</v>
      </c>
    </row>
    <row r="500" spans="1:11">
      <c r="A500" s="142" t="s">
        <v>2153</v>
      </c>
      <c r="B500" s="145" t="s">
        <v>2154</v>
      </c>
      <c r="C500" s="144">
        <f>MAX(IF(ISERROR(INDEX([1]JDS4!$K$2:$K$1709,MATCH(A500,[1]JDS4!$D$2:$D$1709,0))),-1,INDEX([1]JDS4!$K$2:$K$1709,MATCH(A500,[1]JDS4!$D$2:$D$1709,0))),IF(ISERROR(INDEX([1]UFZ!$K$2:$K$1709,MATCH(A500,[1]UFZ!$H$2:$H$1709,0))),-1,INDEX([1]UFZ!$K$2:$K$1709,MATCH(A500,[1]UFZ!$H$2:$H$1709,0))),IF(ISERROR(INDEX([1]WATSON!$G$2:$G$1709,MATCH(A500,[1]WATSON!$B$2:$B$1709,0))),-1,INDEX([1]WATSON!$G$2:$G$1709,MATCH(A500,[1]WATSON!$B$2:$B$1709,0))*1000),IF(ISERROR(INDEX('[1]EF3.0emissions'!$F$2:$F$1709,MATCH(A500,'[1]EF3.0emissions'!$A$2:$A$1709,0))),-1,INDEX('[1]EF3.0emissions'!$F$2:$F$1709,MATCH(A500,'[1]EF3.0emissions'!$A$2:$A$1709))),IF(ISERROR(INDEX(#REF!,MATCH(A500,#REF!,0))),-1,INDEX(#REF!,MATCH(A500,#REF!,0))*1.5*1000),IF(ISERROR(INDEX(#REF!,MATCH(A500,#REF!,0))),-1,INDEX(#REF!,MATCH(A500,#REF!,0))*1.5))</f>
        <v>-1</v>
      </c>
      <c r="D500" s="135">
        <v>5.7603779602633132E-2</v>
      </c>
      <c r="E500" s="135">
        <v>3.0352851463295229E-2</v>
      </c>
      <c r="F500" s="135">
        <v>8.7956806782008082E-2</v>
      </c>
      <c r="G500" s="135">
        <v>0.91204319321798621</v>
      </c>
      <c r="H500" s="135">
        <v>3.1850767627314168E-2</v>
      </c>
      <c r="I500" s="135">
        <v>8.9454651923920409E-2</v>
      </c>
      <c r="J500" s="135">
        <v>0.91054534807607956</v>
      </c>
      <c r="K500" s="136">
        <f>IF(ISERROR(INDEX([1]biowin!$J:$J,MATCH(#REF!,[1]biowin!$A:$A,0))),-1,INDEX([1]biowin!$J:$J,MATCH(#REF!,[1]biowin!$A:$A,0)))</f>
        <v>-1</v>
      </c>
    </row>
    <row r="501" spans="1:11">
      <c r="A501" s="142" t="s">
        <v>2155</v>
      </c>
      <c r="B501" s="145" t="s">
        <v>2156</v>
      </c>
      <c r="C501" s="144">
        <f>MAX(IF(ISERROR(INDEX([1]JDS4!$K$2:$K$1709,MATCH(A501,[1]JDS4!$D$2:$D$1709,0))),-1,INDEX([1]JDS4!$K$2:$K$1709,MATCH(A501,[1]JDS4!$D$2:$D$1709,0))),IF(ISERROR(INDEX([1]UFZ!$K$2:$K$1709,MATCH(A501,[1]UFZ!$H$2:$H$1709,0))),-1,INDEX([1]UFZ!$K$2:$K$1709,MATCH(A501,[1]UFZ!$H$2:$H$1709,0))),IF(ISERROR(INDEX([1]WATSON!$G$2:$G$1709,MATCH(A501,[1]WATSON!$B$2:$B$1709,0))),-1,INDEX([1]WATSON!$G$2:$G$1709,MATCH(A501,[1]WATSON!$B$2:$B$1709,0))*1000),IF(ISERROR(INDEX('[1]EF3.0emissions'!$F$2:$F$1709,MATCH(A501,'[1]EF3.0emissions'!$A$2:$A$1709,0))),-1,INDEX('[1]EF3.0emissions'!$F$2:$F$1709,MATCH(A501,'[1]EF3.0emissions'!$A$2:$A$1709))),IF(ISERROR(INDEX(#REF!,MATCH(A501,#REF!,0))),-1,INDEX(#REF!,MATCH(A501,#REF!,0))*1.5*1000),IF(ISERROR(INDEX(#REF!,MATCH(A501,#REF!,0))),-1,INDEX(#REF!,MATCH(A501,#REF!,0))*1.5))</f>
        <v>0</v>
      </c>
      <c r="D501" s="135">
        <v>4.8367374635072964E-2</v>
      </c>
      <c r="E501" s="135">
        <v>2.549627197355684E-2</v>
      </c>
      <c r="F501" s="135">
        <v>7.4183994164414152E-2</v>
      </c>
      <c r="G501" s="135">
        <v>0.9258160058355891</v>
      </c>
      <c r="H501" s="135">
        <v>2.6766154777162987E-2</v>
      </c>
      <c r="I501" s="135">
        <v>7.5324486473083874E-2</v>
      </c>
      <c r="J501" s="135">
        <v>0.92467551352691668</v>
      </c>
      <c r="K501" s="136">
        <f>IF(ISERROR(INDEX([1]biowin!$J:$J,MATCH(#REF!,[1]biowin!$A:$A,0))),-1,INDEX([1]biowin!$J:$J,MATCH(#REF!,[1]biowin!$A:$A,0)))</f>
        <v>-1</v>
      </c>
    </row>
    <row r="502" spans="1:11">
      <c r="A502" s="142" t="s">
        <v>2157</v>
      </c>
      <c r="B502" s="145" t="s">
        <v>2158</v>
      </c>
      <c r="C502" s="144">
        <f>MAX(IF(ISERROR(INDEX([1]JDS4!$K$2:$K$1709,MATCH(A502,[1]JDS4!$D$2:$D$1709,0))),-1,INDEX([1]JDS4!$K$2:$K$1709,MATCH(A502,[1]JDS4!$D$2:$D$1709,0))),IF(ISERROR(INDEX([1]UFZ!$K$2:$K$1709,MATCH(A502,[1]UFZ!$H$2:$H$1709,0))),-1,INDEX([1]UFZ!$K$2:$K$1709,MATCH(A502,[1]UFZ!$H$2:$H$1709,0))),IF(ISERROR(INDEX([1]WATSON!$G$2:$G$1709,MATCH(A502,[1]WATSON!$B$2:$B$1709,0))),-1,INDEX([1]WATSON!$G$2:$G$1709,MATCH(A502,[1]WATSON!$B$2:$B$1709,0))*1000),IF(ISERROR(INDEX('[1]EF3.0emissions'!$F$2:$F$1709,MATCH(A502,'[1]EF3.0emissions'!$A$2:$A$1709,0))),-1,INDEX('[1]EF3.0emissions'!$F$2:$F$1709,MATCH(A502,'[1]EF3.0emissions'!$A$2:$A$1709))),IF(ISERROR(INDEX(#REF!,MATCH(A502,#REF!,0))),-1,INDEX(#REF!,MATCH(A502,#REF!,0))*1.5*1000),IF(ISERROR(INDEX(#REF!,MATCH(A502,#REF!,0))),-1,INDEX(#REF!,MATCH(A502,#REF!,0))*1.5))</f>
        <v>4.3875000000000002</v>
      </c>
      <c r="D502" s="135">
        <v>8.1419995758873556E-3</v>
      </c>
      <c r="E502" s="135">
        <v>1.1123218256201333E-4</v>
      </c>
      <c r="F502" s="135">
        <v>0.96585900691505056</v>
      </c>
      <c r="G502" s="135">
        <v>3.4140993084949368E-2</v>
      </c>
      <c r="H502" s="135">
        <v>3.2821403852306686E-4</v>
      </c>
      <c r="I502" s="135">
        <v>0.90419669630828237</v>
      </c>
      <c r="J502" s="135">
        <v>9.5803303691717245E-2</v>
      </c>
      <c r="K502" s="136">
        <f>IF(ISERROR(INDEX([1]biowin!$J:$J,MATCH(#REF!,[1]biowin!$A:$A,0))),-1,INDEX([1]biowin!$J:$J,MATCH(#REF!,[1]biowin!$A:$A,0)))</f>
        <v>-1</v>
      </c>
    </row>
    <row r="503" spans="1:11">
      <c r="A503" s="142" t="s">
        <v>2159</v>
      </c>
      <c r="B503" s="145" t="s">
        <v>2160</v>
      </c>
      <c r="C503" s="144">
        <f>MAX(IF(ISERROR(INDEX([1]JDS4!$K$2:$K$1709,MATCH(A503,[1]JDS4!$D$2:$D$1709,0))),-1,INDEX([1]JDS4!$K$2:$K$1709,MATCH(A503,[1]JDS4!$D$2:$D$1709,0))),IF(ISERROR(INDEX([1]UFZ!$K$2:$K$1709,MATCH(A503,[1]UFZ!$H$2:$H$1709,0))),-1,INDEX([1]UFZ!$K$2:$K$1709,MATCH(A503,[1]UFZ!$H$2:$H$1709,0))),IF(ISERROR(INDEX([1]WATSON!$G$2:$G$1709,MATCH(A503,[1]WATSON!$B$2:$B$1709,0))),-1,INDEX([1]WATSON!$G$2:$G$1709,MATCH(A503,[1]WATSON!$B$2:$B$1709,0))*1000),IF(ISERROR(INDEX('[1]EF3.0emissions'!$F$2:$F$1709,MATCH(A503,'[1]EF3.0emissions'!$A$2:$A$1709,0))),-1,INDEX('[1]EF3.0emissions'!$F$2:$F$1709,MATCH(A503,'[1]EF3.0emissions'!$A$2:$A$1709))),IF(ISERROR(INDEX(#REF!,MATCH(A503,#REF!,0))),-1,INDEX(#REF!,MATCH(A503,#REF!,0))*1.5*1000),IF(ISERROR(INDEX(#REF!,MATCH(A503,#REF!,0))),-1,INDEX(#REF!,MATCH(A503,#REF!,0))*1.5))</f>
        <v>8.4863540563013711</v>
      </c>
      <c r="D503" s="135">
        <v>8.90082486852566E-2</v>
      </c>
      <c r="E503" s="135">
        <v>4.679388130063427E-2</v>
      </c>
      <c r="F503" s="135">
        <v>0.13587722324238588</v>
      </c>
      <c r="G503" s="135">
        <v>0.86412277675760707</v>
      </c>
      <c r="H503" s="135">
        <v>4.9052954229349931E-2</v>
      </c>
      <c r="I503" s="135">
        <v>0.13810591507545045</v>
      </c>
      <c r="J503" s="135">
        <v>0.86189408492454844</v>
      </c>
      <c r="K503" s="136">
        <f>IF(ISERROR(INDEX([1]biowin!$J:$J,MATCH(#REF!,[1]biowin!$A:$A,0))),-1,INDEX([1]biowin!$J:$J,MATCH(#REF!,[1]biowin!$A:$A,0)))</f>
        <v>-1</v>
      </c>
    </row>
    <row r="504" spans="1:11">
      <c r="A504" s="142" t="s">
        <v>2161</v>
      </c>
      <c r="B504" s="145" t="s">
        <v>2162</v>
      </c>
      <c r="C504" s="144">
        <f>MAX(IF(ISERROR(INDEX([1]JDS4!$K$2:$K$1709,MATCH(A504,[1]JDS4!$D$2:$D$1709,0))),-1,INDEX([1]JDS4!$K$2:$K$1709,MATCH(A504,[1]JDS4!$D$2:$D$1709,0))),IF(ISERROR(INDEX([1]UFZ!$K$2:$K$1709,MATCH(A504,[1]UFZ!$H$2:$H$1709,0))),-1,INDEX([1]UFZ!$K$2:$K$1709,MATCH(A504,[1]UFZ!$H$2:$H$1709,0))),IF(ISERROR(INDEX([1]WATSON!$G$2:$G$1709,MATCH(A504,[1]WATSON!$B$2:$B$1709,0))),-1,INDEX([1]WATSON!$G$2:$G$1709,MATCH(A504,[1]WATSON!$B$2:$B$1709,0))*1000),IF(ISERROR(INDEX('[1]EF3.0emissions'!$F$2:$F$1709,MATCH(A504,'[1]EF3.0emissions'!$A$2:$A$1709,0))),-1,INDEX('[1]EF3.0emissions'!$F$2:$F$1709,MATCH(A504,'[1]EF3.0emissions'!$A$2:$A$1709))),IF(ISERROR(INDEX(#REF!,MATCH(A504,#REF!,0))),-1,INDEX(#REF!,MATCH(A504,#REF!,0))*1.5*1000),IF(ISERROR(INDEX(#REF!,MATCH(A504,#REF!,0))),-1,INDEX(#REF!,MATCH(A504,#REF!,0))*1.5))</f>
        <v>-1</v>
      </c>
      <c r="D504" s="135">
        <v>2.7394684313162051E-2</v>
      </c>
      <c r="E504" s="135">
        <v>1.4463967336426499E-2</v>
      </c>
      <c r="F504" s="135">
        <v>4.1858984240888998E-2</v>
      </c>
      <c r="G504" s="135">
        <v>0.95814101575911381</v>
      </c>
      <c r="H504" s="135">
        <v>1.5192347645800817E-2</v>
      </c>
      <c r="I504" s="135">
        <v>4.2587230251854805E-2</v>
      </c>
      <c r="J504" s="135">
        <v>0.95741276974814415</v>
      </c>
      <c r="K504" s="136">
        <f>IF(ISERROR(INDEX([1]biowin!$J:$J,MATCH(#REF!,[1]biowin!$A:$A,0))),-1,INDEX([1]biowin!$J:$J,MATCH(#REF!,[1]biowin!$A:$A,0)))</f>
        <v>-1</v>
      </c>
    </row>
    <row r="505" spans="1:11">
      <c r="A505" s="142" t="s">
        <v>2163</v>
      </c>
      <c r="B505" s="145" t="s">
        <v>2164</v>
      </c>
      <c r="C505" s="144">
        <f>MAX(IF(ISERROR(INDEX([1]JDS4!$K$2:$K$1709,MATCH(A505,[1]JDS4!$D$2:$D$1709,0))),-1,INDEX([1]JDS4!$K$2:$K$1709,MATCH(A505,[1]JDS4!$D$2:$D$1709,0))),IF(ISERROR(INDEX([1]UFZ!$K$2:$K$1709,MATCH(A505,[1]UFZ!$H$2:$H$1709,0))),-1,INDEX([1]UFZ!$K$2:$K$1709,MATCH(A505,[1]UFZ!$H$2:$H$1709,0))),IF(ISERROR(INDEX([1]WATSON!$G$2:$G$1709,MATCH(A505,[1]WATSON!$B$2:$B$1709,0))),-1,INDEX([1]WATSON!$G$2:$G$1709,MATCH(A505,[1]WATSON!$B$2:$B$1709,0))*1000),IF(ISERROR(INDEX('[1]EF3.0emissions'!$F$2:$F$1709,MATCH(A505,'[1]EF3.0emissions'!$A$2:$A$1709,0))),-1,INDEX('[1]EF3.0emissions'!$F$2:$F$1709,MATCH(A505,'[1]EF3.0emissions'!$A$2:$A$1709))),IF(ISERROR(INDEX(#REF!,MATCH(A505,#REF!,0))),-1,INDEX(#REF!,MATCH(A505,#REF!,0))*1.5*1000),IF(ISERROR(INDEX(#REF!,MATCH(A505,#REF!,0))),-1,INDEX(#REF!,MATCH(A505,#REF!,0))*1.5))</f>
        <v>0.79687500000000022</v>
      </c>
      <c r="D505" s="135">
        <v>1.0143153596902219E-2</v>
      </c>
      <c r="E505" s="135">
        <v>5.3612805234664242E-3</v>
      </c>
      <c r="F505" s="135">
        <v>1.5508133950175014E-2</v>
      </c>
      <c r="G505" s="135">
        <v>0.98449186604982575</v>
      </c>
      <c r="H505" s="135">
        <v>5.6342330414972056E-3</v>
      </c>
      <c r="I505" s="135">
        <v>1.5779593300992732E-2</v>
      </c>
      <c r="J505" s="135">
        <v>0.98422040669900823</v>
      </c>
      <c r="K505" s="136">
        <f>IF(ISERROR(INDEX([1]biowin!$J:$J,MATCH(#REF!,[1]biowin!$A:$A,0))),-1,INDEX([1]biowin!$J:$J,MATCH(#REF!,[1]biowin!$A:$A,0)))</f>
        <v>-1</v>
      </c>
    </row>
    <row r="506" spans="1:11">
      <c r="A506" s="142" t="s">
        <v>2165</v>
      </c>
      <c r="B506" s="145" t="s">
        <v>2166</v>
      </c>
      <c r="C506" s="144">
        <f>MAX(IF(ISERROR(INDEX([1]JDS4!$K$2:$K$1709,MATCH(A506,[1]JDS4!$D$2:$D$1709,0))),-1,INDEX([1]JDS4!$K$2:$K$1709,MATCH(A506,[1]JDS4!$D$2:$D$1709,0))),IF(ISERROR(INDEX([1]UFZ!$K$2:$K$1709,MATCH(A506,[1]UFZ!$H$2:$H$1709,0))),-1,INDEX([1]UFZ!$K$2:$K$1709,MATCH(A506,[1]UFZ!$H$2:$H$1709,0))),IF(ISERROR(INDEX([1]WATSON!$G$2:$G$1709,MATCH(A506,[1]WATSON!$B$2:$B$1709,0))),-1,INDEX([1]WATSON!$G$2:$G$1709,MATCH(A506,[1]WATSON!$B$2:$B$1709,0))*1000),IF(ISERROR(INDEX('[1]EF3.0emissions'!$F$2:$F$1709,MATCH(A506,'[1]EF3.0emissions'!$A$2:$A$1709,0))),-1,INDEX('[1]EF3.0emissions'!$F$2:$F$1709,MATCH(A506,'[1]EF3.0emissions'!$A$2:$A$1709))),IF(ISERROR(INDEX(#REF!,MATCH(A506,#REF!,0))),-1,INDEX(#REF!,MATCH(A506,#REF!,0))*1.5*1000),IF(ISERROR(INDEX(#REF!,MATCH(A506,#REF!,0))),-1,INDEX(#REF!,MATCH(A506,#REF!,0))*1.5))</f>
        <v>58.803125000000001</v>
      </c>
      <c r="D506" s="135">
        <v>0.33935858462563606</v>
      </c>
      <c r="E506" s="135">
        <v>0.17403440052217573</v>
      </c>
      <c r="F506" s="135">
        <v>0.51340368686229554</v>
      </c>
      <c r="G506" s="135">
        <v>0.48659631313770124</v>
      </c>
      <c r="H506" s="135">
        <v>0.18037309769700027</v>
      </c>
      <c r="I506" s="135">
        <v>0.51973800535499837</v>
      </c>
      <c r="J506" s="135">
        <v>0.4802619946450018</v>
      </c>
      <c r="K506" s="136">
        <f>IF(ISERROR(INDEX([1]biowin!$J:$J,MATCH(#REF!,[1]biowin!$A:$A,0))),-1,INDEX([1]biowin!$J:$J,MATCH(#REF!,[1]biowin!$A:$A,0)))</f>
        <v>-1</v>
      </c>
    </row>
    <row r="507" spans="1:11">
      <c r="A507" s="142" t="s">
        <v>2167</v>
      </c>
      <c r="B507" s="145" t="s">
        <v>2168</v>
      </c>
      <c r="C507" s="144">
        <f>MAX(IF(ISERROR(INDEX([1]JDS4!$K$2:$K$1709,MATCH(A507,[1]JDS4!$D$2:$D$1709,0))),-1,INDEX([1]JDS4!$K$2:$K$1709,MATCH(A507,[1]JDS4!$D$2:$D$1709,0))),IF(ISERROR(INDEX([1]UFZ!$K$2:$K$1709,MATCH(A507,[1]UFZ!$H$2:$H$1709,0))),-1,INDEX([1]UFZ!$K$2:$K$1709,MATCH(A507,[1]UFZ!$H$2:$H$1709,0))),IF(ISERROR(INDEX([1]WATSON!$G$2:$G$1709,MATCH(A507,[1]WATSON!$B$2:$B$1709,0))),-1,INDEX([1]WATSON!$G$2:$G$1709,MATCH(A507,[1]WATSON!$B$2:$B$1709,0))*1000),IF(ISERROR(INDEX('[1]EF3.0emissions'!$F$2:$F$1709,MATCH(A507,'[1]EF3.0emissions'!$A$2:$A$1709,0))),-1,INDEX('[1]EF3.0emissions'!$F$2:$F$1709,MATCH(A507,'[1]EF3.0emissions'!$A$2:$A$1709))),IF(ISERROR(INDEX(#REF!,MATCH(A507,#REF!,0))),-1,INDEX(#REF!,MATCH(A507,#REF!,0))*1.5*1000),IF(ISERROR(INDEX(#REF!,MATCH(A507,#REF!,0))),-1,INDEX(#REF!,MATCH(A507,#REF!,0))*1.5))</f>
        <v>6.1062500000000011</v>
      </c>
      <c r="D507" s="135">
        <v>1.1492241475298929E-2</v>
      </c>
      <c r="E507" s="135">
        <v>6.0738398461718498E-3</v>
      </c>
      <c r="F507" s="135">
        <v>1.7570934407812711E-2</v>
      </c>
      <c r="G507" s="135">
        <v>0.98242906559218346</v>
      </c>
      <c r="H507" s="135">
        <v>6.3828144334784377E-3</v>
      </c>
      <c r="I507" s="135">
        <v>1.7877950321816174E-2</v>
      </c>
      <c r="J507" s="135">
        <v>0.98212204967818417</v>
      </c>
      <c r="K507" s="136">
        <f>IF(ISERROR(INDEX([1]biowin!$J:$J,MATCH(#REF!,[1]biowin!$A:$A,0))),-1,INDEX([1]biowin!$J:$J,MATCH(#REF!,[1]biowin!$A:$A,0)))</f>
        <v>-1</v>
      </c>
    </row>
    <row r="508" spans="1:11">
      <c r="A508" s="142" t="s">
        <v>2169</v>
      </c>
      <c r="B508" s="145" t="s">
        <v>459</v>
      </c>
      <c r="C508" s="144">
        <f>MAX(IF(ISERROR(INDEX([1]JDS4!$K$2:$K$1709,MATCH(A508,[1]JDS4!$D$2:$D$1709,0))),-1,INDEX([1]JDS4!$K$2:$K$1709,MATCH(A508,[1]JDS4!$D$2:$D$1709,0))),IF(ISERROR(INDEX([1]UFZ!$K$2:$K$1709,MATCH(A508,[1]UFZ!$H$2:$H$1709,0))),-1,INDEX([1]UFZ!$K$2:$K$1709,MATCH(A508,[1]UFZ!$H$2:$H$1709,0))),IF(ISERROR(INDEX([1]WATSON!$G$2:$G$1709,MATCH(A508,[1]WATSON!$B$2:$B$1709,0))),-1,INDEX([1]WATSON!$G$2:$G$1709,MATCH(A508,[1]WATSON!$B$2:$B$1709,0))*1000),IF(ISERROR(INDEX('[1]EF3.0emissions'!$F$2:$F$1709,MATCH(A508,'[1]EF3.0emissions'!$A$2:$A$1709,0))),-1,INDEX('[1]EF3.0emissions'!$F$2:$F$1709,MATCH(A508,'[1]EF3.0emissions'!$A$2:$A$1709))),IF(ISERROR(INDEX(#REF!,MATCH(A508,#REF!,0))),-1,INDEX(#REF!,MATCH(A508,#REF!,0))*1.5*1000),IF(ISERROR(INDEX(#REF!,MATCH(A508,#REF!,0))),-1,INDEX(#REF!,MATCH(A508,#REF!,0))*1.5))</f>
        <v>15.818750000000001</v>
      </c>
      <c r="D508" s="135">
        <v>0.48020293546721521</v>
      </c>
      <c r="E508" s="135">
        <v>0.24039950199800048</v>
      </c>
      <c r="F508" s="135">
        <v>0.72083511992666538</v>
      </c>
      <c r="G508" s="135">
        <v>0.2791648800733314</v>
      </c>
      <c r="H508" s="135">
        <v>0.24669274680119369</v>
      </c>
      <c r="I508" s="135">
        <v>0.72703231110593547</v>
      </c>
      <c r="J508" s="135">
        <v>0.27296768889406398</v>
      </c>
      <c r="K508" s="136">
        <f>IF(ISERROR(INDEX([1]biowin!$J:$J,MATCH(#REF!,[1]biowin!$A:$A,0))),-1,INDEX([1]biowin!$J:$J,MATCH(#REF!,[1]biowin!$A:$A,0)))</f>
        <v>-1</v>
      </c>
    </row>
    <row r="509" spans="1:11">
      <c r="A509" s="142" t="s">
        <v>2170</v>
      </c>
      <c r="B509" s="145" t="s">
        <v>2171</v>
      </c>
      <c r="C509" s="144">
        <f>MAX(IF(ISERROR(INDEX([1]JDS4!$K$2:$K$1709,MATCH(A509,[1]JDS4!$D$2:$D$1709,0))),-1,INDEX([1]JDS4!$K$2:$K$1709,MATCH(A509,[1]JDS4!$D$2:$D$1709,0))),IF(ISERROR(INDEX([1]UFZ!$K$2:$K$1709,MATCH(A509,[1]UFZ!$H$2:$H$1709,0))),-1,INDEX([1]UFZ!$K$2:$K$1709,MATCH(A509,[1]UFZ!$H$2:$H$1709,0))),IF(ISERROR(INDEX([1]WATSON!$G$2:$G$1709,MATCH(A509,[1]WATSON!$B$2:$B$1709,0))),-1,INDEX([1]WATSON!$G$2:$G$1709,MATCH(A509,[1]WATSON!$B$2:$B$1709,0))*1000),IF(ISERROR(INDEX('[1]EF3.0emissions'!$F$2:$F$1709,MATCH(A509,'[1]EF3.0emissions'!$A$2:$A$1709,0))),-1,INDEX('[1]EF3.0emissions'!$F$2:$F$1709,MATCH(A509,'[1]EF3.0emissions'!$A$2:$A$1709))),IF(ISERROR(INDEX(#REF!,MATCH(A509,#REF!,0))),-1,INDEX(#REF!,MATCH(A509,#REF!,0))*1.5*1000),IF(ISERROR(INDEX(#REF!,MATCH(A509,#REF!,0))),-1,INDEX(#REF!,MATCH(A509,#REF!,0))*1.5))</f>
        <v>93.090909090909093</v>
      </c>
      <c r="D509" s="135">
        <v>0.25918627968007663</v>
      </c>
      <c r="E509" s="135">
        <v>0.1342165376947192</v>
      </c>
      <c r="F509" s="135">
        <v>0.3934055517499298</v>
      </c>
      <c r="G509" s="135">
        <v>0.60659444825006226</v>
      </c>
      <c r="H509" s="135">
        <v>0.13970754065620616</v>
      </c>
      <c r="I509" s="135">
        <v>0.3988954406024719</v>
      </c>
      <c r="J509" s="135">
        <v>0.60110455939752838</v>
      </c>
      <c r="K509" s="136">
        <f>IF(ISERROR(INDEX([1]biowin!$J:$J,MATCH(#REF!,[1]biowin!$A:$A,0))),-1,INDEX([1]biowin!$J:$J,MATCH(#REF!,[1]biowin!$A:$A,0)))</f>
        <v>-1</v>
      </c>
    </row>
    <row r="510" spans="1:11">
      <c r="A510" s="142" t="s">
        <v>2172</v>
      </c>
      <c r="B510" s="145" t="s">
        <v>2173</v>
      </c>
      <c r="C510" s="144">
        <f>MAX(IF(ISERROR(INDEX([1]JDS4!$K$2:$K$1709,MATCH(A510,[1]JDS4!$D$2:$D$1709,0))),-1,INDEX([1]JDS4!$K$2:$K$1709,MATCH(A510,[1]JDS4!$D$2:$D$1709,0))),IF(ISERROR(INDEX([1]UFZ!$K$2:$K$1709,MATCH(A510,[1]UFZ!$H$2:$H$1709,0))),-1,INDEX([1]UFZ!$K$2:$K$1709,MATCH(A510,[1]UFZ!$H$2:$H$1709,0))),IF(ISERROR(INDEX([1]WATSON!$G$2:$G$1709,MATCH(A510,[1]WATSON!$B$2:$B$1709,0))),-1,INDEX([1]WATSON!$G$2:$G$1709,MATCH(A510,[1]WATSON!$B$2:$B$1709,0))*1000),IF(ISERROR(INDEX('[1]EF3.0emissions'!$F$2:$F$1709,MATCH(A510,'[1]EF3.0emissions'!$A$2:$A$1709,0))),-1,INDEX('[1]EF3.0emissions'!$F$2:$F$1709,MATCH(A510,'[1]EF3.0emissions'!$A$2:$A$1709))),IF(ISERROR(INDEX(#REF!,MATCH(A510,#REF!,0))),-1,INDEX(#REF!,MATCH(A510,#REF!,0))*1.5*1000),IF(ISERROR(INDEX(#REF!,MATCH(A510,#REF!,0))),-1,INDEX(#REF!,MATCH(A510,#REF!,0))*1.5))</f>
        <v>800</v>
      </c>
      <c r="D510" s="135">
        <v>8.8665164775598675E-5</v>
      </c>
      <c r="E510" s="135">
        <v>1.5209292792807886E-6</v>
      </c>
      <c r="F510" s="135">
        <v>0.97327347812881404</v>
      </c>
      <c r="G510" s="135">
        <v>2.6726521871185783E-2</v>
      </c>
      <c r="H510" s="135">
        <v>1.6902514916947464E-6</v>
      </c>
      <c r="I510" s="135">
        <v>0.97231954017468714</v>
      </c>
      <c r="J510" s="135">
        <v>2.768045982531275E-2</v>
      </c>
      <c r="K510" s="136">
        <f>IF(ISERROR(INDEX([1]biowin!$J:$J,MATCH(#REF!,[1]biowin!$A:$A,0))),-1,INDEX([1]biowin!$J:$J,MATCH(#REF!,[1]biowin!$A:$A,0)))</f>
        <v>-1</v>
      </c>
    </row>
    <row r="511" spans="1:11">
      <c r="A511" s="142" t="s">
        <v>2174</v>
      </c>
      <c r="B511" s="145" t="s">
        <v>2175</v>
      </c>
      <c r="C511" s="144">
        <f>MAX(IF(ISERROR(INDEX([1]JDS4!$K$2:$K$1709,MATCH(A511,[1]JDS4!$D$2:$D$1709,0))),-1,INDEX([1]JDS4!$K$2:$K$1709,MATCH(A511,[1]JDS4!$D$2:$D$1709,0))),IF(ISERROR(INDEX([1]UFZ!$K$2:$K$1709,MATCH(A511,[1]UFZ!$H$2:$H$1709,0))),-1,INDEX([1]UFZ!$K$2:$K$1709,MATCH(A511,[1]UFZ!$H$2:$H$1709,0))),IF(ISERROR(INDEX([1]WATSON!$G$2:$G$1709,MATCH(A511,[1]WATSON!$B$2:$B$1709,0))),-1,INDEX([1]WATSON!$G$2:$G$1709,MATCH(A511,[1]WATSON!$B$2:$B$1709,0))*1000),IF(ISERROR(INDEX('[1]EF3.0emissions'!$F$2:$F$1709,MATCH(A511,'[1]EF3.0emissions'!$A$2:$A$1709,0))),-1,INDEX('[1]EF3.0emissions'!$F$2:$F$1709,MATCH(A511,'[1]EF3.0emissions'!$A$2:$A$1709))),IF(ISERROR(INDEX(#REF!,MATCH(A511,#REF!,0))),-1,INDEX(#REF!,MATCH(A511,#REF!,0))*1.5*1000),IF(ISERROR(INDEX(#REF!,MATCH(A511,#REF!,0))),-1,INDEX(#REF!,MATCH(A511,#REF!,0))*1.5))</f>
        <v>-1</v>
      </c>
      <c r="H511" s="135"/>
      <c r="I511" s="135"/>
      <c r="J511" s="135"/>
      <c r="K511" s="136">
        <f>IF(ISERROR(INDEX([1]biowin!$J:$J,MATCH(#REF!,[1]biowin!$A:$A,0))),-1,INDEX([1]biowin!$J:$J,MATCH(#REF!,[1]biowin!$A:$A,0)))</f>
        <v>-1</v>
      </c>
    </row>
    <row r="512" spans="1:11">
      <c r="A512" s="142" t="s">
        <v>2176</v>
      </c>
      <c r="B512" s="145" t="s">
        <v>2177</v>
      </c>
      <c r="C512" s="144">
        <f>MAX(IF(ISERROR(INDEX([1]JDS4!$K$2:$K$1709,MATCH(A512,[1]JDS4!$D$2:$D$1709,0))),-1,INDEX([1]JDS4!$K$2:$K$1709,MATCH(A512,[1]JDS4!$D$2:$D$1709,0))),IF(ISERROR(INDEX([1]UFZ!$K$2:$K$1709,MATCH(A512,[1]UFZ!$H$2:$H$1709,0))),-1,INDEX([1]UFZ!$K$2:$K$1709,MATCH(A512,[1]UFZ!$H$2:$H$1709,0))),IF(ISERROR(INDEX([1]WATSON!$G$2:$G$1709,MATCH(A512,[1]WATSON!$B$2:$B$1709,0))),-1,INDEX([1]WATSON!$G$2:$G$1709,MATCH(A512,[1]WATSON!$B$2:$B$1709,0))*1000),IF(ISERROR(INDEX('[1]EF3.0emissions'!$F$2:$F$1709,MATCH(A512,'[1]EF3.0emissions'!$A$2:$A$1709,0))),-1,INDEX('[1]EF3.0emissions'!$F$2:$F$1709,MATCH(A512,'[1]EF3.0emissions'!$A$2:$A$1709))),IF(ISERROR(INDEX(#REF!,MATCH(A512,#REF!,0))),-1,INDEX(#REF!,MATCH(A512,#REF!,0))*1.5*1000),IF(ISERROR(INDEX(#REF!,MATCH(A512,#REF!,0))),-1,INDEX(#REF!,MATCH(A512,#REF!,0))*1.5))</f>
        <v>234</v>
      </c>
      <c r="D512" s="135">
        <v>0.11115445551264731</v>
      </c>
      <c r="E512" s="135">
        <v>4.9690254663191423E-3</v>
      </c>
      <c r="F512" s="135">
        <v>0.92081096584587108</v>
      </c>
      <c r="G512" s="135">
        <v>7.9189034154128632E-2</v>
      </c>
      <c r="H512" s="135">
        <v>1.3167502956911605E-2</v>
      </c>
      <c r="I512" s="135">
        <v>0.80039264411895961</v>
      </c>
      <c r="J512" s="135">
        <v>0.19960735588104092</v>
      </c>
      <c r="K512" s="136">
        <f>IF(ISERROR(INDEX([1]biowin!$J:$J,MATCH(#REF!,[1]biowin!$A:$A,0))),-1,INDEX([1]biowin!$J:$J,MATCH(#REF!,[1]biowin!$A:$A,0)))</f>
        <v>-1</v>
      </c>
    </row>
    <row r="513" spans="1:11">
      <c r="A513" s="142" t="s">
        <v>2178</v>
      </c>
      <c r="B513" s="145" t="s">
        <v>2179</v>
      </c>
      <c r="C513" s="144">
        <f>MAX(IF(ISERROR(INDEX([1]JDS4!$K$2:$K$1709,MATCH(A513,[1]JDS4!$D$2:$D$1709,0))),-1,INDEX([1]JDS4!$K$2:$K$1709,MATCH(A513,[1]JDS4!$D$2:$D$1709,0))),IF(ISERROR(INDEX([1]UFZ!$K$2:$K$1709,MATCH(A513,[1]UFZ!$H$2:$H$1709,0))),-1,INDEX([1]UFZ!$K$2:$K$1709,MATCH(A513,[1]UFZ!$H$2:$H$1709,0))),IF(ISERROR(INDEX([1]WATSON!$G$2:$G$1709,MATCH(A513,[1]WATSON!$B$2:$B$1709,0))),-1,INDEX([1]WATSON!$G$2:$G$1709,MATCH(A513,[1]WATSON!$B$2:$B$1709,0))*1000),IF(ISERROR(INDEX('[1]EF3.0emissions'!$F$2:$F$1709,MATCH(A513,'[1]EF3.0emissions'!$A$2:$A$1709,0))),-1,INDEX('[1]EF3.0emissions'!$F$2:$F$1709,MATCH(A513,'[1]EF3.0emissions'!$A$2:$A$1709))),IF(ISERROR(INDEX(#REF!,MATCH(A513,#REF!,0))),-1,INDEX(#REF!,MATCH(A513,#REF!,0))*1.5*1000),IF(ISERROR(INDEX(#REF!,MATCH(A513,#REF!,0))),-1,INDEX(#REF!,MATCH(A513,#REF!,0))*1.5))</f>
        <v>447.2</v>
      </c>
      <c r="D513" s="135">
        <v>4.1757902373329228E-3</v>
      </c>
      <c r="E513" s="135">
        <v>1.8815090956017657E-4</v>
      </c>
      <c r="F513" s="135">
        <v>0.90570604904335261</v>
      </c>
      <c r="G513" s="135">
        <v>9.4293950956647679E-2</v>
      </c>
      <c r="H513" s="135">
        <v>4.9877299310127469E-4</v>
      </c>
      <c r="I513" s="135">
        <v>0.76224121777382692</v>
      </c>
      <c r="J513" s="135">
        <v>0.23775878222617308</v>
      </c>
      <c r="K513" s="136">
        <f>IF(ISERROR(INDEX([1]biowin!$J:$J,MATCH(#REF!,[1]biowin!$A:$A,0))),-1,INDEX([1]biowin!$J:$J,MATCH(#REF!,[1]biowin!$A:$A,0)))</f>
        <v>-1</v>
      </c>
    </row>
    <row r="514" spans="1:11">
      <c r="A514" s="142" t="s">
        <v>2180</v>
      </c>
      <c r="B514" s="145" t="s">
        <v>2181</v>
      </c>
      <c r="C514" s="144">
        <f>MAX(IF(ISERROR(INDEX([1]JDS4!$K$2:$K$1709,MATCH(A514,[1]JDS4!$D$2:$D$1709,0))),-1,INDEX([1]JDS4!$K$2:$K$1709,MATCH(A514,[1]JDS4!$D$2:$D$1709,0))),IF(ISERROR(INDEX([1]UFZ!$K$2:$K$1709,MATCH(A514,[1]UFZ!$H$2:$H$1709,0))),-1,INDEX([1]UFZ!$K$2:$K$1709,MATCH(A514,[1]UFZ!$H$2:$H$1709,0))),IF(ISERROR(INDEX([1]WATSON!$G$2:$G$1709,MATCH(A514,[1]WATSON!$B$2:$B$1709,0))),-1,INDEX([1]WATSON!$G$2:$G$1709,MATCH(A514,[1]WATSON!$B$2:$B$1709,0))*1000),IF(ISERROR(INDEX('[1]EF3.0emissions'!$F$2:$F$1709,MATCH(A514,'[1]EF3.0emissions'!$A$2:$A$1709,0))),-1,INDEX('[1]EF3.0emissions'!$F$2:$F$1709,MATCH(A514,'[1]EF3.0emissions'!$A$2:$A$1709))),IF(ISERROR(INDEX(#REF!,MATCH(A514,#REF!,0))),-1,INDEX(#REF!,MATCH(A514,#REF!,0))*1.5*1000),IF(ISERROR(INDEX(#REF!,MATCH(A514,#REF!,0))),-1,INDEX(#REF!,MATCH(A514,#REF!,0))*1.5))</f>
        <v>-1</v>
      </c>
      <c r="H514" s="135"/>
      <c r="I514" s="135"/>
      <c r="J514" s="135"/>
      <c r="K514" s="136">
        <f>IF(ISERROR(INDEX([1]biowin!$J:$J,MATCH(#REF!,[1]biowin!$A:$A,0))),-1,INDEX([1]biowin!$J:$J,MATCH(#REF!,[1]biowin!$A:$A,0)))</f>
        <v>-1</v>
      </c>
    </row>
    <row r="515" spans="1:11">
      <c r="A515" s="142" t="s">
        <v>2182</v>
      </c>
      <c r="B515" s="145" t="s">
        <v>2183</v>
      </c>
      <c r="C515" s="144">
        <f>MAX(IF(ISERROR(INDEX([1]JDS4!$K$2:$K$1709,MATCH(A515,[1]JDS4!$D$2:$D$1709,0))),-1,INDEX([1]JDS4!$K$2:$K$1709,MATCH(A515,[1]JDS4!$D$2:$D$1709,0))),IF(ISERROR(INDEX([1]UFZ!$K$2:$K$1709,MATCH(A515,[1]UFZ!$H$2:$H$1709,0))),-1,INDEX([1]UFZ!$K$2:$K$1709,MATCH(A515,[1]UFZ!$H$2:$H$1709,0))),IF(ISERROR(INDEX([1]WATSON!$G$2:$G$1709,MATCH(A515,[1]WATSON!$B$2:$B$1709,0))),-1,INDEX([1]WATSON!$G$2:$G$1709,MATCH(A515,[1]WATSON!$B$2:$B$1709,0))*1000),IF(ISERROR(INDEX('[1]EF3.0emissions'!$F$2:$F$1709,MATCH(A515,'[1]EF3.0emissions'!$A$2:$A$1709,0))),-1,INDEX('[1]EF3.0emissions'!$F$2:$F$1709,MATCH(A515,'[1]EF3.0emissions'!$A$2:$A$1709))),IF(ISERROR(INDEX(#REF!,MATCH(A515,#REF!,0))),-1,INDEX(#REF!,MATCH(A515,#REF!,0))*1.5*1000),IF(ISERROR(INDEX(#REF!,MATCH(A515,#REF!,0))),-1,INDEX(#REF!,MATCH(A515,#REF!,0))*1.5))</f>
        <v>-1</v>
      </c>
      <c r="H515" s="135"/>
      <c r="I515" s="135"/>
      <c r="J515" s="135"/>
      <c r="K515" s="136">
        <f>IF(ISERROR(INDEX([1]biowin!$J:$J,MATCH(#REF!,[1]biowin!$A:$A,0))),-1,INDEX([1]biowin!$J:$J,MATCH(#REF!,[1]biowin!$A:$A,0)))</f>
        <v>-1</v>
      </c>
    </row>
    <row r="516" spans="1:11">
      <c r="A516" s="142" t="s">
        <v>2184</v>
      </c>
      <c r="B516" s="145" t="s">
        <v>2185</v>
      </c>
      <c r="C516" s="144">
        <f>MAX(IF(ISERROR(INDEX([1]JDS4!$K$2:$K$1709,MATCH(A516,[1]JDS4!$D$2:$D$1709,0))),-1,INDEX([1]JDS4!$K$2:$K$1709,MATCH(A516,[1]JDS4!$D$2:$D$1709,0))),IF(ISERROR(INDEX([1]UFZ!$K$2:$K$1709,MATCH(A516,[1]UFZ!$H$2:$H$1709,0))),-1,INDEX([1]UFZ!$K$2:$K$1709,MATCH(A516,[1]UFZ!$H$2:$H$1709,0))),IF(ISERROR(INDEX([1]WATSON!$G$2:$G$1709,MATCH(A516,[1]WATSON!$B$2:$B$1709,0))),-1,INDEX([1]WATSON!$G$2:$G$1709,MATCH(A516,[1]WATSON!$B$2:$B$1709,0))*1000),IF(ISERROR(INDEX('[1]EF3.0emissions'!$F$2:$F$1709,MATCH(A516,'[1]EF3.0emissions'!$A$2:$A$1709,0))),-1,INDEX('[1]EF3.0emissions'!$F$2:$F$1709,MATCH(A516,'[1]EF3.0emissions'!$A$2:$A$1709))),IF(ISERROR(INDEX(#REF!,MATCH(A516,#REF!,0))),-1,INDEX(#REF!,MATCH(A516,#REF!,0))*1.5*1000),IF(ISERROR(INDEX(#REF!,MATCH(A516,#REF!,0))),-1,INDEX(#REF!,MATCH(A516,#REF!,0))*1.5))</f>
        <v>-1</v>
      </c>
      <c r="H516" s="135"/>
      <c r="I516" s="135"/>
      <c r="J516" s="135"/>
      <c r="K516" s="136">
        <f>IF(ISERROR(INDEX([1]biowin!$J:$J,MATCH(#REF!,[1]biowin!$A:$A,0))),-1,INDEX([1]biowin!$J:$J,MATCH(#REF!,[1]biowin!$A:$A,0)))</f>
        <v>-1</v>
      </c>
    </row>
    <row r="517" spans="1:11">
      <c r="A517" s="142" t="s">
        <v>2186</v>
      </c>
      <c r="B517" s="145" t="s">
        <v>2187</v>
      </c>
      <c r="C517" s="144">
        <f>MAX(IF(ISERROR(INDEX([1]JDS4!$K$2:$K$1709,MATCH(A517,[1]JDS4!$D$2:$D$1709,0))),-1,INDEX([1]JDS4!$K$2:$K$1709,MATCH(A517,[1]JDS4!$D$2:$D$1709,0))),IF(ISERROR(INDEX([1]UFZ!$K$2:$K$1709,MATCH(A517,[1]UFZ!$H$2:$H$1709,0))),-1,INDEX([1]UFZ!$K$2:$K$1709,MATCH(A517,[1]UFZ!$H$2:$H$1709,0))),IF(ISERROR(INDEX([1]WATSON!$G$2:$G$1709,MATCH(A517,[1]WATSON!$B$2:$B$1709,0))),-1,INDEX([1]WATSON!$G$2:$G$1709,MATCH(A517,[1]WATSON!$B$2:$B$1709,0))*1000),IF(ISERROR(INDEX('[1]EF3.0emissions'!$F$2:$F$1709,MATCH(A517,'[1]EF3.0emissions'!$A$2:$A$1709,0))),-1,INDEX('[1]EF3.0emissions'!$F$2:$F$1709,MATCH(A517,'[1]EF3.0emissions'!$A$2:$A$1709))),IF(ISERROR(INDEX(#REF!,MATCH(A517,#REF!,0))),-1,INDEX(#REF!,MATCH(A517,#REF!,0))*1.5*1000),IF(ISERROR(INDEX(#REF!,MATCH(A517,#REF!,0))),-1,INDEX(#REF!,MATCH(A517,#REF!,0))*1.5))</f>
        <v>-1</v>
      </c>
      <c r="H517" s="135"/>
      <c r="I517" s="135"/>
      <c r="J517" s="135"/>
      <c r="K517" s="136">
        <f>IF(ISERROR(INDEX([1]biowin!$J:$J,MATCH(#REF!,[1]biowin!$A:$A,0))),-1,INDEX([1]biowin!$J:$J,MATCH(#REF!,[1]biowin!$A:$A,0)))</f>
        <v>-1</v>
      </c>
    </row>
    <row r="518" spans="1:11">
      <c r="A518" s="142" t="s">
        <v>2188</v>
      </c>
      <c r="B518" s="145" t="s">
        <v>2189</v>
      </c>
      <c r="C518" s="144">
        <f>MAX(IF(ISERROR(INDEX([1]JDS4!$K$2:$K$1709,MATCH(A518,[1]JDS4!$D$2:$D$1709,0))),-1,INDEX([1]JDS4!$K$2:$K$1709,MATCH(A518,[1]JDS4!$D$2:$D$1709,0))),IF(ISERROR(INDEX([1]UFZ!$K$2:$K$1709,MATCH(A518,[1]UFZ!$H$2:$H$1709,0))),-1,INDEX([1]UFZ!$K$2:$K$1709,MATCH(A518,[1]UFZ!$H$2:$H$1709,0))),IF(ISERROR(INDEX([1]WATSON!$G$2:$G$1709,MATCH(A518,[1]WATSON!$B$2:$B$1709,0))),-1,INDEX([1]WATSON!$G$2:$G$1709,MATCH(A518,[1]WATSON!$B$2:$B$1709,0))*1000),IF(ISERROR(INDEX('[1]EF3.0emissions'!$F$2:$F$1709,MATCH(A518,'[1]EF3.0emissions'!$A$2:$A$1709,0))),-1,INDEX('[1]EF3.0emissions'!$F$2:$F$1709,MATCH(A518,'[1]EF3.0emissions'!$A$2:$A$1709))),IF(ISERROR(INDEX(#REF!,MATCH(A518,#REF!,0))),-1,INDEX(#REF!,MATCH(A518,#REF!,0))*1.5*1000),IF(ISERROR(INDEX(#REF!,MATCH(A518,#REF!,0))),-1,INDEX(#REF!,MATCH(A518,#REF!,0))*1.5))</f>
        <v>0</v>
      </c>
      <c r="D518" s="135">
        <v>7.3245042714753321E-4</v>
      </c>
      <c r="E518" s="135">
        <v>3.8737051533929462E-4</v>
      </c>
      <c r="F518" s="135">
        <v>1.1230876940290352E-3</v>
      </c>
      <c r="G518" s="135">
        <v>0.99887691230597075</v>
      </c>
      <c r="H518" s="135">
        <v>4.0720617622888827E-4</v>
      </c>
      <c r="I518" s="135">
        <v>1.1416053426396401E-3</v>
      </c>
      <c r="J518" s="135">
        <v>0.99885839465736059</v>
      </c>
      <c r="K518" s="136">
        <f>IF(ISERROR(INDEX([1]biowin!$J:$J,MATCH(#REF!,[1]biowin!$A:$A,0))),-1,INDEX([1]biowin!$J:$J,MATCH(#REF!,[1]biowin!$A:$A,0)))</f>
        <v>-1</v>
      </c>
    </row>
    <row r="519" spans="1:11">
      <c r="A519" s="142" t="s">
        <v>2190</v>
      </c>
      <c r="B519" s="145" t="s">
        <v>2191</v>
      </c>
      <c r="C519" s="144">
        <f>MAX(IF(ISERROR(INDEX([1]JDS4!$K$2:$K$1709,MATCH(A519,[1]JDS4!$D$2:$D$1709,0))),-1,INDEX([1]JDS4!$K$2:$K$1709,MATCH(A519,[1]JDS4!$D$2:$D$1709,0))),IF(ISERROR(INDEX([1]UFZ!$K$2:$K$1709,MATCH(A519,[1]UFZ!$H$2:$H$1709,0))),-1,INDEX([1]UFZ!$K$2:$K$1709,MATCH(A519,[1]UFZ!$H$2:$H$1709,0))),IF(ISERROR(INDEX([1]WATSON!$G$2:$G$1709,MATCH(A519,[1]WATSON!$B$2:$B$1709,0))),-1,INDEX([1]WATSON!$G$2:$G$1709,MATCH(A519,[1]WATSON!$B$2:$B$1709,0))*1000),IF(ISERROR(INDEX('[1]EF3.0emissions'!$F$2:$F$1709,MATCH(A519,'[1]EF3.0emissions'!$A$2:$A$1709,0))),-1,INDEX('[1]EF3.0emissions'!$F$2:$F$1709,MATCH(A519,'[1]EF3.0emissions'!$A$2:$A$1709))),IF(ISERROR(INDEX(#REF!,MATCH(A519,#REF!,0))),-1,INDEX(#REF!,MATCH(A519,#REF!,0))*1.5*1000),IF(ISERROR(INDEX(#REF!,MATCH(A519,#REF!,0))),-1,INDEX(#REF!,MATCH(A519,#REF!,0))*1.5))</f>
        <v>326.14374999999995</v>
      </c>
      <c r="D519" s="135">
        <v>5.7216316999809322E-2</v>
      </c>
      <c r="E519" s="135">
        <v>3.0143869619829775E-2</v>
      </c>
      <c r="F519" s="135">
        <v>8.7625496275760092E-2</v>
      </c>
      <c r="G519" s="135">
        <v>0.91237450372424267</v>
      </c>
      <c r="H519" s="135">
        <v>3.1635462780098961E-2</v>
      </c>
      <c r="I519" s="135">
        <v>8.900989128011047E-2</v>
      </c>
      <c r="J519" s="135">
        <v>0.91099010871988717</v>
      </c>
      <c r="K519" s="136">
        <f>IF(ISERROR(INDEX([1]biowin!$J:$J,MATCH(#REF!,[1]biowin!$A:$A,0))),-1,INDEX([1]biowin!$J:$J,MATCH(#REF!,[1]biowin!$A:$A,0)))</f>
        <v>-1</v>
      </c>
    </row>
    <row r="520" spans="1:11">
      <c r="A520" s="142" t="s">
        <v>2192</v>
      </c>
      <c r="B520" s="145" t="s">
        <v>2193</v>
      </c>
      <c r="C520" s="144">
        <f>MAX(IF(ISERROR(INDEX([1]JDS4!$K$2:$K$1709,MATCH(A520,[1]JDS4!$D$2:$D$1709,0))),-1,INDEX([1]JDS4!$K$2:$K$1709,MATCH(A520,[1]JDS4!$D$2:$D$1709,0))),IF(ISERROR(INDEX([1]UFZ!$K$2:$K$1709,MATCH(A520,[1]UFZ!$H$2:$H$1709,0))),-1,INDEX([1]UFZ!$K$2:$K$1709,MATCH(A520,[1]UFZ!$H$2:$H$1709,0))),IF(ISERROR(INDEX([1]WATSON!$G$2:$G$1709,MATCH(A520,[1]WATSON!$B$2:$B$1709,0))),-1,INDEX([1]WATSON!$G$2:$G$1709,MATCH(A520,[1]WATSON!$B$2:$B$1709,0))*1000),IF(ISERROR(INDEX('[1]EF3.0emissions'!$F$2:$F$1709,MATCH(A520,'[1]EF3.0emissions'!$A$2:$A$1709,0))),-1,INDEX('[1]EF3.0emissions'!$F$2:$F$1709,MATCH(A520,'[1]EF3.0emissions'!$A$2:$A$1709))),IF(ISERROR(INDEX(#REF!,MATCH(A520,#REF!,0))),-1,INDEX(#REF!,MATCH(A520,#REF!,0))*1.5*1000),IF(ISERROR(INDEX(#REF!,MATCH(A520,#REF!,0))),-1,INDEX(#REF!,MATCH(A520,#REF!,0))*1.5))</f>
        <v>-1</v>
      </c>
      <c r="D520" s="135">
        <v>5.6280806225171938E-3</v>
      </c>
      <c r="E520" s="135">
        <v>2.9756269329016807E-3</v>
      </c>
      <c r="F520" s="135">
        <v>8.6044972154439812E-3</v>
      </c>
      <c r="G520" s="135">
        <v>0.99139550278455446</v>
      </c>
      <c r="H520" s="135">
        <v>3.1275397067967066E-3</v>
      </c>
      <c r="I520" s="135">
        <v>8.7560913431044534E-3</v>
      </c>
      <c r="J520" s="135">
        <v>0.99124390865689549</v>
      </c>
      <c r="K520" s="136">
        <f>IF(ISERROR(INDEX([1]biowin!$J:$J,MATCH(#REF!,[1]biowin!$A:$A,0))),-1,INDEX([1]biowin!$J:$J,MATCH(#REF!,[1]biowin!$A:$A,0)))</f>
        <v>-1</v>
      </c>
    </row>
    <row r="521" spans="1:11">
      <c r="A521" s="142" t="s">
        <v>2194</v>
      </c>
      <c r="B521" s="145" t="s">
        <v>2195</v>
      </c>
      <c r="C521" s="144">
        <f>MAX(IF(ISERROR(INDEX([1]JDS4!$K$2:$K$1709,MATCH(A521,[1]JDS4!$D$2:$D$1709,0))),-1,INDEX([1]JDS4!$K$2:$K$1709,MATCH(A521,[1]JDS4!$D$2:$D$1709,0))),IF(ISERROR(INDEX([1]UFZ!$K$2:$K$1709,MATCH(A521,[1]UFZ!$H$2:$H$1709,0))),-1,INDEX([1]UFZ!$K$2:$K$1709,MATCH(A521,[1]UFZ!$H$2:$H$1709,0))),IF(ISERROR(INDEX([1]WATSON!$G$2:$G$1709,MATCH(A521,[1]WATSON!$B$2:$B$1709,0))),-1,INDEX([1]WATSON!$G$2:$G$1709,MATCH(A521,[1]WATSON!$B$2:$B$1709,0))*1000),IF(ISERROR(INDEX('[1]EF3.0emissions'!$F$2:$F$1709,MATCH(A521,'[1]EF3.0emissions'!$A$2:$A$1709,0))),-1,INDEX('[1]EF3.0emissions'!$F$2:$F$1709,MATCH(A521,'[1]EF3.0emissions'!$A$2:$A$1709))),IF(ISERROR(INDEX(#REF!,MATCH(A521,#REF!,0))),-1,INDEX(#REF!,MATCH(A521,#REF!,0))*1.5*1000),IF(ISERROR(INDEX(#REF!,MATCH(A521,#REF!,0))),-1,INDEX(#REF!,MATCH(A521,#REF!,0))*1.5))</f>
        <v>5900</v>
      </c>
      <c r="D521" s="135">
        <v>0.61145942066588921</v>
      </c>
      <c r="E521" s="135">
        <v>8.5956205071069415E-3</v>
      </c>
      <c r="F521" s="135">
        <v>0.99748971588273283</v>
      </c>
      <c r="G521" s="135">
        <v>2.5102841172673406E-3</v>
      </c>
      <c r="H521" s="135">
        <v>2.1821266236950014E-2</v>
      </c>
      <c r="I521" s="135">
        <v>0.99473884491979325</v>
      </c>
      <c r="J521" s="135">
        <v>5.2611550802069539E-3</v>
      </c>
      <c r="K521" s="136">
        <f>IF(ISERROR(INDEX([1]biowin!$J:$J,MATCH(#REF!,[1]biowin!$A:$A,0))),-1,INDEX([1]biowin!$J:$J,MATCH(#REF!,[1]biowin!$A:$A,0)))</f>
        <v>-1</v>
      </c>
    </row>
    <row r="522" spans="1:11">
      <c r="A522" s="142" t="s">
        <v>2196</v>
      </c>
      <c r="B522" s="145" t="s">
        <v>2197</v>
      </c>
      <c r="C522" s="144">
        <f>MAX(IF(ISERROR(INDEX([1]JDS4!$K$2:$K$1709,MATCH(A522,[1]JDS4!$D$2:$D$1709,0))),-1,INDEX([1]JDS4!$K$2:$K$1709,MATCH(A522,[1]JDS4!$D$2:$D$1709,0))),IF(ISERROR(INDEX([1]UFZ!$K$2:$K$1709,MATCH(A522,[1]UFZ!$H$2:$H$1709,0))),-1,INDEX([1]UFZ!$K$2:$K$1709,MATCH(A522,[1]UFZ!$H$2:$H$1709,0))),IF(ISERROR(INDEX([1]WATSON!$G$2:$G$1709,MATCH(A522,[1]WATSON!$B$2:$B$1709,0))),-1,INDEX([1]WATSON!$G$2:$G$1709,MATCH(A522,[1]WATSON!$B$2:$B$1709,0))*1000),IF(ISERROR(INDEX('[1]EF3.0emissions'!$F$2:$F$1709,MATCH(A522,'[1]EF3.0emissions'!$A$2:$A$1709,0))),-1,INDEX('[1]EF3.0emissions'!$F$2:$F$1709,MATCH(A522,'[1]EF3.0emissions'!$A$2:$A$1709))),IF(ISERROR(INDEX(#REF!,MATCH(A522,#REF!,0))),-1,INDEX(#REF!,MATCH(A522,#REF!,0))*1.5*1000),IF(ISERROR(INDEX(#REF!,MATCH(A522,#REF!,0))),-1,INDEX(#REF!,MATCH(A522,#REF!,0))*1.5))</f>
        <v>-1</v>
      </c>
      <c r="H522" s="135"/>
      <c r="I522" s="135"/>
      <c r="J522" s="135"/>
      <c r="K522" s="136">
        <f>IF(ISERROR(INDEX([1]biowin!$J:$J,MATCH(#REF!,[1]biowin!$A:$A,0))),-1,INDEX([1]biowin!$J:$J,MATCH(#REF!,[1]biowin!$A:$A,0)))</f>
        <v>-1</v>
      </c>
    </row>
    <row r="523" spans="1:11">
      <c r="A523" s="142" t="s">
        <v>2198</v>
      </c>
      <c r="B523" s="145" t="s">
        <v>2199</v>
      </c>
      <c r="C523" s="144">
        <f>MAX(IF(ISERROR(INDEX([1]JDS4!$K$2:$K$1709,MATCH(A523,[1]JDS4!$D$2:$D$1709,0))),-1,INDEX([1]JDS4!$K$2:$K$1709,MATCH(A523,[1]JDS4!$D$2:$D$1709,0))),IF(ISERROR(INDEX([1]UFZ!$K$2:$K$1709,MATCH(A523,[1]UFZ!$H$2:$H$1709,0))),-1,INDEX([1]UFZ!$K$2:$K$1709,MATCH(A523,[1]UFZ!$H$2:$H$1709,0))),IF(ISERROR(INDEX([1]WATSON!$G$2:$G$1709,MATCH(A523,[1]WATSON!$B$2:$B$1709,0))),-1,INDEX([1]WATSON!$G$2:$G$1709,MATCH(A523,[1]WATSON!$B$2:$B$1709,0))*1000),IF(ISERROR(INDEX('[1]EF3.0emissions'!$F$2:$F$1709,MATCH(A523,'[1]EF3.0emissions'!$A$2:$A$1709,0))),-1,INDEX('[1]EF3.0emissions'!$F$2:$F$1709,MATCH(A523,'[1]EF3.0emissions'!$A$2:$A$1709))),IF(ISERROR(INDEX(#REF!,MATCH(A523,#REF!,0))),-1,INDEX(#REF!,MATCH(A523,#REF!,0))*1.5*1000),IF(ISERROR(INDEX(#REF!,MATCH(A523,#REF!,0))),-1,INDEX(#REF!,MATCH(A523,#REF!,0))*1.5))</f>
        <v>27.975000000000001</v>
      </c>
      <c r="D523" s="135">
        <v>0.22108005123082283</v>
      </c>
      <c r="E523" s="135">
        <v>0.11492050653814916</v>
      </c>
      <c r="F523" s="135">
        <v>0.33616233725721639</v>
      </c>
      <c r="G523" s="135">
        <v>0.66383766274278333</v>
      </c>
      <c r="H523" s="135">
        <v>0.11984689692002327</v>
      </c>
      <c r="I523" s="135">
        <v>0.34102294419542606</v>
      </c>
      <c r="J523" s="135">
        <v>0.65897705580457178</v>
      </c>
      <c r="K523" s="136">
        <f>IF(ISERROR(INDEX([1]biowin!$J:$J,MATCH(#REF!,[1]biowin!$A:$A,0))),-1,INDEX([1]biowin!$J:$J,MATCH(#REF!,[1]biowin!$A:$A,0)))</f>
        <v>-1</v>
      </c>
    </row>
    <row r="524" spans="1:11">
      <c r="A524" s="142" t="s">
        <v>2200</v>
      </c>
      <c r="B524" s="145" t="s">
        <v>2201</v>
      </c>
      <c r="C524" s="144">
        <f>MAX(IF(ISERROR(INDEX([1]JDS4!$K$2:$K$1709,MATCH(A524,[1]JDS4!$D$2:$D$1709,0))),-1,INDEX([1]JDS4!$K$2:$K$1709,MATCH(A524,[1]JDS4!$D$2:$D$1709,0))),IF(ISERROR(INDEX([1]UFZ!$K$2:$K$1709,MATCH(A524,[1]UFZ!$H$2:$H$1709,0))),-1,INDEX([1]UFZ!$K$2:$K$1709,MATCH(A524,[1]UFZ!$H$2:$H$1709,0))),IF(ISERROR(INDEX([1]WATSON!$G$2:$G$1709,MATCH(A524,[1]WATSON!$B$2:$B$1709,0))),-1,INDEX([1]WATSON!$G$2:$G$1709,MATCH(A524,[1]WATSON!$B$2:$B$1709,0))*1000),IF(ISERROR(INDEX('[1]EF3.0emissions'!$F$2:$F$1709,MATCH(A524,'[1]EF3.0emissions'!$A$2:$A$1709,0))),-1,INDEX('[1]EF3.0emissions'!$F$2:$F$1709,MATCH(A524,'[1]EF3.0emissions'!$A$2:$A$1709))),IF(ISERROR(INDEX(#REF!,MATCH(A524,#REF!,0))),-1,INDEX(#REF!,MATCH(A524,#REF!,0))*1.5*1000),IF(ISERROR(INDEX(#REF!,MATCH(A524,#REF!,0))),-1,INDEX(#REF!,MATCH(A524,#REF!,0))*1.5))</f>
        <v>0</v>
      </c>
      <c r="D524" s="135">
        <v>8.8665164775775644E-5</v>
      </c>
      <c r="E524" s="135">
        <v>1.6039677292332351E-6</v>
      </c>
      <c r="F524" s="135">
        <v>0.97219522209839493</v>
      </c>
      <c r="G524" s="135">
        <v>2.7804777901604582E-2</v>
      </c>
      <c r="H524" s="135">
        <v>1.7366527255609761E-6</v>
      </c>
      <c r="I524" s="135">
        <v>0.97194391381452649</v>
      </c>
      <c r="J524" s="135">
        <v>2.8056086185473218E-2</v>
      </c>
      <c r="K524" s="136">
        <f>IF(ISERROR(INDEX([1]biowin!$J:$J,MATCH(#REF!,[1]biowin!$A:$A,0))),-1,INDEX([1]biowin!$J:$J,MATCH(#REF!,[1]biowin!$A:$A,0)))</f>
        <v>-1</v>
      </c>
    </row>
    <row r="525" spans="1:11">
      <c r="A525" s="142" t="s">
        <v>2202</v>
      </c>
      <c r="B525" s="145" t="s">
        <v>2203</v>
      </c>
      <c r="C525" s="144">
        <f>MAX(IF(ISERROR(INDEX([1]JDS4!$K$2:$K$1709,MATCH(A525,[1]JDS4!$D$2:$D$1709,0))),-1,INDEX([1]JDS4!$K$2:$K$1709,MATCH(A525,[1]JDS4!$D$2:$D$1709,0))),IF(ISERROR(INDEX([1]UFZ!$K$2:$K$1709,MATCH(A525,[1]UFZ!$H$2:$H$1709,0))),-1,INDEX([1]UFZ!$K$2:$K$1709,MATCH(A525,[1]UFZ!$H$2:$H$1709,0))),IF(ISERROR(INDEX([1]WATSON!$G$2:$G$1709,MATCH(A525,[1]WATSON!$B$2:$B$1709,0))),-1,INDEX([1]WATSON!$G$2:$G$1709,MATCH(A525,[1]WATSON!$B$2:$B$1709,0))*1000),IF(ISERROR(INDEX('[1]EF3.0emissions'!$F$2:$F$1709,MATCH(A525,'[1]EF3.0emissions'!$A$2:$A$1709,0))),-1,INDEX('[1]EF3.0emissions'!$F$2:$F$1709,MATCH(A525,'[1]EF3.0emissions'!$A$2:$A$1709))),IF(ISERROR(INDEX(#REF!,MATCH(A525,#REF!,0))),-1,INDEX(#REF!,MATCH(A525,#REF!,0))*1.5*1000),IF(ISERROR(INDEX(#REF!,MATCH(A525,#REF!,0))),-1,INDEX(#REF!,MATCH(A525,#REF!,0))*1.5))</f>
        <v>89475.666932470689</v>
      </c>
      <c r="D525" s="135">
        <v>0.53749315985504531</v>
      </c>
      <c r="E525" s="135">
        <v>7.862695622402124E-3</v>
      </c>
      <c r="F525" s="135">
        <v>0.9948054715179665</v>
      </c>
      <c r="G525" s="135">
        <v>5.1945284820336772E-3</v>
      </c>
      <c r="H525" s="135">
        <v>1.6849231606778842E-2</v>
      </c>
      <c r="I525" s="135">
        <v>0.99119851663206948</v>
      </c>
      <c r="J525" s="135">
        <v>8.8014833679305477E-3</v>
      </c>
      <c r="K525" s="136">
        <f>IF(ISERROR(INDEX([1]biowin!$J:$J,MATCH(#REF!,[1]biowin!$A:$A,0))),-1,INDEX([1]biowin!$J:$J,MATCH(#REF!,[1]biowin!$A:$A,0)))</f>
        <v>-1</v>
      </c>
    </row>
    <row r="526" spans="1:11">
      <c r="A526" s="142" t="s">
        <v>2204</v>
      </c>
      <c r="B526" s="145" t="s">
        <v>2205</v>
      </c>
      <c r="C526" s="144">
        <f>MAX(IF(ISERROR(INDEX([1]JDS4!$K$2:$K$1709,MATCH(A526,[1]JDS4!$D$2:$D$1709,0))),-1,INDEX([1]JDS4!$K$2:$K$1709,MATCH(A526,[1]JDS4!$D$2:$D$1709,0))),IF(ISERROR(INDEX([1]UFZ!$K$2:$K$1709,MATCH(A526,[1]UFZ!$H$2:$H$1709,0))),-1,INDEX([1]UFZ!$K$2:$K$1709,MATCH(A526,[1]UFZ!$H$2:$H$1709,0))),IF(ISERROR(INDEX([1]WATSON!$G$2:$G$1709,MATCH(A526,[1]WATSON!$B$2:$B$1709,0))),-1,INDEX([1]WATSON!$G$2:$G$1709,MATCH(A526,[1]WATSON!$B$2:$B$1709,0))*1000),IF(ISERROR(INDEX('[1]EF3.0emissions'!$F$2:$F$1709,MATCH(A526,'[1]EF3.0emissions'!$A$2:$A$1709,0))),-1,INDEX('[1]EF3.0emissions'!$F$2:$F$1709,MATCH(A526,'[1]EF3.0emissions'!$A$2:$A$1709))),IF(ISERROR(INDEX(#REF!,MATCH(A526,#REF!,0))),-1,INDEX(#REF!,MATCH(A526,#REF!,0))*1.5*1000),IF(ISERROR(INDEX(#REF!,MATCH(A526,#REF!,0))),-1,INDEX(#REF!,MATCH(A526,#REF!,0))*1.5))</f>
        <v>-1</v>
      </c>
      <c r="D526" s="135">
        <v>6.9235509437592605E-3</v>
      </c>
      <c r="E526" s="135">
        <v>1.5849893612804044E-3</v>
      </c>
      <c r="F526" s="135">
        <v>0.56505863799247347</v>
      </c>
      <c r="G526" s="135">
        <v>0.43494136200752603</v>
      </c>
      <c r="H526" s="135">
        <v>2.6596843954868324E-3</v>
      </c>
      <c r="I526" s="135">
        <v>0.30571599752548145</v>
      </c>
      <c r="J526" s="135">
        <v>0.69428400247451805</v>
      </c>
      <c r="K526" s="136">
        <f>IF(ISERROR(INDEX([1]biowin!$J:$J,MATCH(#REF!,[1]biowin!$A:$A,0))),-1,INDEX([1]biowin!$J:$J,MATCH(#REF!,[1]biowin!$A:$A,0)))</f>
        <v>-1</v>
      </c>
    </row>
    <row r="527" spans="1:11">
      <c r="A527" s="142" t="s">
        <v>2206</v>
      </c>
      <c r="B527" s="145" t="s">
        <v>2207</v>
      </c>
      <c r="C527" s="144">
        <f>MAX(IF(ISERROR(INDEX([1]JDS4!$K$2:$K$1709,MATCH(A527,[1]JDS4!$D$2:$D$1709,0))),-1,INDEX([1]JDS4!$K$2:$K$1709,MATCH(A527,[1]JDS4!$D$2:$D$1709,0))),IF(ISERROR(INDEX([1]UFZ!$K$2:$K$1709,MATCH(A527,[1]UFZ!$H$2:$H$1709,0))),-1,INDEX([1]UFZ!$K$2:$K$1709,MATCH(A527,[1]UFZ!$H$2:$H$1709,0))),IF(ISERROR(INDEX([1]WATSON!$G$2:$G$1709,MATCH(A527,[1]WATSON!$B$2:$B$1709,0))),-1,INDEX([1]WATSON!$G$2:$G$1709,MATCH(A527,[1]WATSON!$B$2:$B$1709,0))*1000),IF(ISERROR(INDEX('[1]EF3.0emissions'!$F$2:$F$1709,MATCH(A527,'[1]EF3.0emissions'!$A$2:$A$1709,0))),-1,INDEX('[1]EF3.0emissions'!$F$2:$F$1709,MATCH(A527,'[1]EF3.0emissions'!$A$2:$A$1709))),IF(ISERROR(INDEX(#REF!,MATCH(A527,#REF!,0))),-1,INDEX(#REF!,MATCH(A527,#REF!,0))*1.5*1000),IF(ISERROR(INDEX(#REF!,MATCH(A527,#REF!,0))),-1,INDEX(#REF!,MATCH(A527,#REF!,0))*1.5))</f>
        <v>-1</v>
      </c>
      <c r="H527" s="135"/>
      <c r="I527" s="135"/>
      <c r="J527" s="135"/>
      <c r="K527" s="136">
        <f>IF(ISERROR(INDEX([1]biowin!$J:$J,MATCH(#REF!,[1]biowin!$A:$A,0))),-1,INDEX([1]biowin!$J:$J,MATCH(#REF!,[1]biowin!$A:$A,0)))</f>
        <v>-1</v>
      </c>
    </row>
    <row r="528" spans="1:11">
      <c r="A528" s="142" t="s">
        <v>2208</v>
      </c>
      <c r="B528" s="145" t="s">
        <v>2209</v>
      </c>
      <c r="C528" s="144">
        <f>MAX(IF(ISERROR(INDEX([1]JDS4!$K$2:$K$1709,MATCH(A528,[1]JDS4!$D$2:$D$1709,0))),-1,INDEX([1]JDS4!$K$2:$K$1709,MATCH(A528,[1]JDS4!$D$2:$D$1709,0))),IF(ISERROR(INDEX([1]UFZ!$K$2:$K$1709,MATCH(A528,[1]UFZ!$H$2:$H$1709,0))),-1,INDEX([1]UFZ!$K$2:$K$1709,MATCH(A528,[1]UFZ!$H$2:$H$1709,0))),IF(ISERROR(INDEX([1]WATSON!$G$2:$G$1709,MATCH(A528,[1]WATSON!$B$2:$B$1709,0))),-1,INDEX([1]WATSON!$G$2:$G$1709,MATCH(A528,[1]WATSON!$B$2:$B$1709,0))*1000),IF(ISERROR(INDEX('[1]EF3.0emissions'!$F$2:$F$1709,MATCH(A528,'[1]EF3.0emissions'!$A$2:$A$1709,0))),-1,INDEX('[1]EF3.0emissions'!$F$2:$F$1709,MATCH(A528,'[1]EF3.0emissions'!$A$2:$A$1709))),IF(ISERROR(INDEX(#REF!,MATCH(A528,#REF!,0))),-1,INDEX(#REF!,MATCH(A528,#REF!,0))*1.5*1000),IF(ISERROR(INDEX(#REF!,MATCH(A528,#REF!,0))),-1,INDEX(#REF!,MATCH(A528,#REF!,0))*1.5))</f>
        <v>-1</v>
      </c>
      <c r="H528" s="135"/>
      <c r="I528" s="135"/>
      <c r="J528" s="135"/>
      <c r="K528" s="136">
        <f>IF(ISERROR(INDEX([1]biowin!$J:$J,MATCH(#REF!,[1]biowin!$A:$A,0))),-1,INDEX([1]biowin!$J:$J,MATCH(#REF!,[1]biowin!$A:$A,0)))</f>
        <v>-1</v>
      </c>
    </row>
    <row r="529" spans="1:11">
      <c r="A529" s="142" t="s">
        <v>2210</v>
      </c>
      <c r="B529" s="145" t="s">
        <v>2211</v>
      </c>
      <c r="C529" s="144">
        <f>MAX(IF(ISERROR(INDEX([1]JDS4!$K$2:$K$1709,MATCH(A529,[1]JDS4!$D$2:$D$1709,0))),-1,INDEX([1]JDS4!$K$2:$K$1709,MATCH(A529,[1]JDS4!$D$2:$D$1709,0))),IF(ISERROR(INDEX([1]UFZ!$K$2:$K$1709,MATCH(A529,[1]UFZ!$H$2:$H$1709,0))),-1,INDEX([1]UFZ!$K$2:$K$1709,MATCH(A529,[1]UFZ!$H$2:$H$1709,0))),IF(ISERROR(INDEX([1]WATSON!$G$2:$G$1709,MATCH(A529,[1]WATSON!$B$2:$B$1709,0))),-1,INDEX([1]WATSON!$G$2:$G$1709,MATCH(A529,[1]WATSON!$B$2:$B$1709,0))*1000),IF(ISERROR(INDEX('[1]EF3.0emissions'!$F$2:$F$1709,MATCH(A529,'[1]EF3.0emissions'!$A$2:$A$1709,0))),-1,INDEX('[1]EF3.0emissions'!$F$2:$F$1709,MATCH(A529,'[1]EF3.0emissions'!$A$2:$A$1709))),IF(ISERROR(INDEX(#REF!,MATCH(A529,#REF!,0))),-1,INDEX(#REF!,MATCH(A529,#REF!,0))*1.5*1000),IF(ISERROR(INDEX(#REF!,MATCH(A529,#REF!,0))),-1,INDEX(#REF!,MATCH(A529,#REF!,0))*1.5))</f>
        <v>-1</v>
      </c>
      <c r="D529" s="135">
        <v>8.5206939169064095E-3</v>
      </c>
      <c r="E529" s="135">
        <v>4.5012251279497144E-3</v>
      </c>
      <c r="F529" s="135">
        <v>1.4003888226720548E-2</v>
      </c>
      <c r="G529" s="135">
        <v>0.98599611177328006</v>
      </c>
      <c r="H529" s="135">
        <v>4.7325034755006882E-3</v>
      </c>
      <c r="I529" s="135">
        <v>1.3839335729009923E-2</v>
      </c>
      <c r="J529" s="135">
        <v>0.98616066427098958</v>
      </c>
      <c r="K529" s="136">
        <f>IF(ISERROR(INDEX([1]biowin!$J:$J,MATCH(#REF!,[1]biowin!$A:$A,0))),-1,INDEX([1]biowin!$J:$J,MATCH(#REF!,[1]biowin!$A:$A,0)))</f>
        <v>-1</v>
      </c>
    </row>
    <row r="530" spans="1:11">
      <c r="A530" s="142" t="s">
        <v>2212</v>
      </c>
      <c r="B530" s="145" t="s">
        <v>2213</v>
      </c>
      <c r="C530" s="144">
        <f>MAX(IF(ISERROR(INDEX([1]JDS4!$K$2:$K$1709,MATCH(A530,[1]JDS4!$D$2:$D$1709,0))),-1,INDEX([1]JDS4!$K$2:$K$1709,MATCH(A530,[1]JDS4!$D$2:$D$1709,0))),IF(ISERROR(INDEX([1]UFZ!$K$2:$K$1709,MATCH(A530,[1]UFZ!$H$2:$H$1709,0))),-1,INDEX([1]UFZ!$K$2:$K$1709,MATCH(A530,[1]UFZ!$H$2:$H$1709,0))),IF(ISERROR(INDEX([1]WATSON!$G$2:$G$1709,MATCH(A530,[1]WATSON!$B$2:$B$1709,0))),-1,INDEX([1]WATSON!$G$2:$G$1709,MATCH(A530,[1]WATSON!$B$2:$B$1709,0))*1000),IF(ISERROR(INDEX('[1]EF3.0emissions'!$F$2:$F$1709,MATCH(A530,'[1]EF3.0emissions'!$A$2:$A$1709,0))),-1,INDEX('[1]EF3.0emissions'!$F$2:$F$1709,MATCH(A530,'[1]EF3.0emissions'!$A$2:$A$1709))),IF(ISERROR(INDEX(#REF!,MATCH(A530,#REF!,0))),-1,INDEX(#REF!,MATCH(A530,#REF!,0))*1.5*1000),IF(ISERROR(INDEX(#REF!,MATCH(A530,#REF!,0))),-1,INDEX(#REF!,MATCH(A530,#REF!,0))*1.5))</f>
        <v>16</v>
      </c>
      <c r="D530" s="135">
        <v>2.187640929288304E-2</v>
      </c>
      <c r="E530" s="135">
        <v>1.1554054664547701E-2</v>
      </c>
      <c r="F530" s="135">
        <v>3.3487179215486336E-2</v>
      </c>
      <c r="G530" s="135">
        <v>0.96651282078451206</v>
      </c>
      <c r="H530" s="135">
        <v>1.2138240497671947E-2</v>
      </c>
      <c r="I530" s="135">
        <v>3.4048469227365499E-2</v>
      </c>
      <c r="J530" s="135">
        <v>0.96595153077263474</v>
      </c>
      <c r="K530" s="136">
        <f>IF(ISERROR(INDEX([1]biowin!$J:$J,MATCH(#REF!,[1]biowin!$A:$A,0))),-1,INDEX([1]biowin!$J:$J,MATCH(#REF!,[1]biowin!$A:$A,0)))</f>
        <v>-1</v>
      </c>
    </row>
    <row r="531" spans="1:11">
      <c r="A531" s="142" t="s">
        <v>2214</v>
      </c>
      <c r="B531" s="145" t="s">
        <v>2215</v>
      </c>
      <c r="C531" s="144">
        <f>MAX(IF(ISERROR(INDEX([1]JDS4!$K$2:$K$1709,MATCH(A531,[1]JDS4!$D$2:$D$1709,0))),-1,INDEX([1]JDS4!$K$2:$K$1709,MATCH(A531,[1]JDS4!$D$2:$D$1709,0))),IF(ISERROR(INDEX([1]UFZ!$K$2:$K$1709,MATCH(A531,[1]UFZ!$H$2:$H$1709,0))),-1,INDEX([1]UFZ!$K$2:$K$1709,MATCH(A531,[1]UFZ!$H$2:$H$1709,0))),IF(ISERROR(INDEX([1]WATSON!$G$2:$G$1709,MATCH(A531,[1]WATSON!$B$2:$B$1709,0))),-1,INDEX([1]WATSON!$G$2:$G$1709,MATCH(A531,[1]WATSON!$B$2:$B$1709,0))*1000),IF(ISERROR(INDEX('[1]EF3.0emissions'!$F$2:$F$1709,MATCH(A531,'[1]EF3.0emissions'!$A$2:$A$1709,0))),-1,INDEX('[1]EF3.0emissions'!$F$2:$F$1709,MATCH(A531,'[1]EF3.0emissions'!$A$2:$A$1709))),IF(ISERROR(INDEX(#REF!,MATCH(A531,#REF!,0))),-1,INDEX(#REF!,MATCH(A531,#REF!,0))*1.5*1000),IF(ISERROR(INDEX(#REF!,MATCH(A531,#REF!,0))),-1,INDEX(#REF!,MATCH(A531,#REF!,0))*1.5))</f>
        <v>59000</v>
      </c>
      <c r="D531" s="135">
        <v>2.8078630026122202E-3</v>
      </c>
      <c r="E531" s="135">
        <v>1.4847702631379557E-3</v>
      </c>
      <c r="F531" s="135">
        <v>4.3294036162228218E-3</v>
      </c>
      <c r="G531" s="135">
        <v>0.99567059638377786</v>
      </c>
      <c r="H531" s="135">
        <v>1.5607246789765684E-3</v>
      </c>
      <c r="I531" s="135">
        <v>4.3905222153144338E-3</v>
      </c>
      <c r="J531" s="135">
        <v>0.99560947778468656</v>
      </c>
      <c r="K531" s="136">
        <f>IF(ISERROR(INDEX([1]biowin!$J:$J,MATCH(#REF!,[1]biowin!$A:$A,0))),-1,INDEX([1]biowin!$J:$J,MATCH(#REF!,[1]biowin!$A:$A,0)))</f>
        <v>-1</v>
      </c>
    </row>
    <row r="532" spans="1:11">
      <c r="A532" s="142" t="s">
        <v>2216</v>
      </c>
      <c r="B532" s="145" t="s">
        <v>2217</v>
      </c>
      <c r="C532" s="144">
        <f>MAX(IF(ISERROR(INDEX([1]JDS4!$K$2:$K$1709,MATCH(A532,[1]JDS4!$D$2:$D$1709,0))),-1,INDEX([1]JDS4!$K$2:$K$1709,MATCH(A532,[1]JDS4!$D$2:$D$1709,0))),IF(ISERROR(INDEX([1]UFZ!$K$2:$K$1709,MATCH(A532,[1]UFZ!$H$2:$H$1709,0))),-1,INDEX([1]UFZ!$K$2:$K$1709,MATCH(A532,[1]UFZ!$H$2:$H$1709,0))),IF(ISERROR(INDEX([1]WATSON!$G$2:$G$1709,MATCH(A532,[1]WATSON!$B$2:$B$1709,0))),-1,INDEX([1]WATSON!$G$2:$G$1709,MATCH(A532,[1]WATSON!$B$2:$B$1709,0))*1000),IF(ISERROR(INDEX('[1]EF3.0emissions'!$F$2:$F$1709,MATCH(A532,'[1]EF3.0emissions'!$A$2:$A$1709,0))),-1,INDEX('[1]EF3.0emissions'!$F$2:$F$1709,MATCH(A532,'[1]EF3.0emissions'!$A$2:$A$1709))),IF(ISERROR(INDEX(#REF!,MATCH(A532,#REF!,0))),-1,INDEX(#REF!,MATCH(A532,#REF!,0))*1.5*1000),IF(ISERROR(INDEX(#REF!,MATCH(A532,#REF!,0))),-1,INDEX(#REF!,MATCH(A532,#REF!,0))*1.5))</f>
        <v>14483.636363636364</v>
      </c>
      <c r="D532" s="135">
        <v>1.1346249842397432E-2</v>
      </c>
      <c r="E532" s="135">
        <v>2.4968939417549449E-3</v>
      </c>
      <c r="F532" s="135">
        <v>0.58576988850457445</v>
      </c>
      <c r="G532" s="135">
        <v>0.41423011149542388</v>
      </c>
      <c r="H532" s="135">
        <v>4.2631657395000733E-3</v>
      </c>
      <c r="I532" s="135">
        <v>0.32720903512152949</v>
      </c>
      <c r="J532" s="135">
        <v>0.67279096487847134</v>
      </c>
      <c r="K532" s="136">
        <f>IF(ISERROR(INDEX([1]biowin!$J:$J,MATCH(#REF!,[1]biowin!$A:$A,0))),-1,INDEX([1]biowin!$J:$J,MATCH(#REF!,[1]biowin!$A:$A,0)))</f>
        <v>-1</v>
      </c>
    </row>
    <row r="533" spans="1:11">
      <c r="A533" s="142" t="s">
        <v>2218</v>
      </c>
      <c r="B533" s="145" t="s">
        <v>2219</v>
      </c>
      <c r="C533" s="144">
        <f>MAX(IF(ISERROR(INDEX([1]JDS4!$K$2:$K$1709,MATCH(A533,[1]JDS4!$D$2:$D$1709,0))),-1,INDEX([1]JDS4!$K$2:$K$1709,MATCH(A533,[1]JDS4!$D$2:$D$1709,0))),IF(ISERROR(INDEX([1]UFZ!$K$2:$K$1709,MATCH(A533,[1]UFZ!$H$2:$H$1709,0))),-1,INDEX([1]UFZ!$K$2:$K$1709,MATCH(A533,[1]UFZ!$H$2:$H$1709,0))),IF(ISERROR(INDEX([1]WATSON!$G$2:$G$1709,MATCH(A533,[1]WATSON!$B$2:$B$1709,0))),-1,INDEX([1]WATSON!$G$2:$G$1709,MATCH(A533,[1]WATSON!$B$2:$B$1709,0))*1000),IF(ISERROR(INDEX('[1]EF3.0emissions'!$F$2:$F$1709,MATCH(A533,'[1]EF3.0emissions'!$A$2:$A$1709,0))),-1,INDEX('[1]EF3.0emissions'!$F$2:$F$1709,MATCH(A533,'[1]EF3.0emissions'!$A$2:$A$1709))),IF(ISERROR(INDEX(#REF!,MATCH(A533,#REF!,0))),-1,INDEX(#REF!,MATCH(A533,#REF!,0))*1.5*1000),IF(ISERROR(INDEX(#REF!,MATCH(A533,#REF!,0))),-1,INDEX(#REF!,MATCH(A533,#REF!,0))*1.5))</f>
        <v>12.184375000000003</v>
      </c>
      <c r="D533" s="135">
        <v>7.195335006039312E-4</v>
      </c>
      <c r="E533" s="135">
        <v>3.79853801903633E-4</v>
      </c>
      <c r="F533" s="135">
        <v>3.8219756588593725E-3</v>
      </c>
      <c r="G533" s="135">
        <v>0.99617802434114</v>
      </c>
      <c r="H533" s="135">
        <v>3.997429192507135E-4</v>
      </c>
      <c r="I533" s="135">
        <v>2.7468453819903967E-3</v>
      </c>
      <c r="J533" s="135">
        <v>0.99725315461800979</v>
      </c>
      <c r="K533" s="136">
        <f>IF(ISERROR(INDEX([1]biowin!$J:$J,MATCH(#REF!,[1]biowin!$A:$A,0))),-1,INDEX([1]biowin!$J:$J,MATCH(#REF!,[1]biowin!$A:$A,0)))</f>
        <v>-1</v>
      </c>
    </row>
    <row r="534" spans="1:11">
      <c r="A534" s="142" t="s">
        <v>2220</v>
      </c>
      <c r="B534" s="145" t="s">
        <v>2221</v>
      </c>
      <c r="C534" s="144">
        <f>MAX(IF(ISERROR(INDEX([1]JDS4!$K$2:$K$1709,MATCH(A534,[1]JDS4!$D$2:$D$1709,0))),-1,INDEX([1]JDS4!$K$2:$K$1709,MATCH(A534,[1]JDS4!$D$2:$D$1709,0))),IF(ISERROR(INDEX([1]UFZ!$K$2:$K$1709,MATCH(A534,[1]UFZ!$H$2:$H$1709,0))),-1,INDEX([1]UFZ!$K$2:$K$1709,MATCH(A534,[1]UFZ!$H$2:$H$1709,0))),IF(ISERROR(INDEX([1]WATSON!$G$2:$G$1709,MATCH(A534,[1]WATSON!$B$2:$B$1709,0))),-1,INDEX([1]WATSON!$G$2:$G$1709,MATCH(A534,[1]WATSON!$B$2:$B$1709,0))*1000),IF(ISERROR(INDEX('[1]EF3.0emissions'!$F$2:$F$1709,MATCH(A534,'[1]EF3.0emissions'!$A$2:$A$1709,0))),-1,INDEX('[1]EF3.0emissions'!$F$2:$F$1709,MATCH(A534,'[1]EF3.0emissions'!$A$2:$A$1709))),IF(ISERROR(INDEX(#REF!,MATCH(A534,#REF!,0))),-1,INDEX(#REF!,MATCH(A534,#REF!,0))*1.5*1000),IF(ISERROR(INDEX(#REF!,MATCH(A534,#REF!,0))),-1,INDEX(#REF!,MATCH(A534,#REF!,0))*1.5))</f>
        <v>95.650687023904112</v>
      </c>
      <c r="D534" s="135">
        <v>7.8765651724649735E-2</v>
      </c>
      <c r="E534" s="135">
        <v>4.1442066579266093E-2</v>
      </c>
      <c r="F534" s="135">
        <v>0.12020783878760299</v>
      </c>
      <c r="G534" s="135">
        <v>0.87979216121239701</v>
      </c>
      <c r="H534" s="135">
        <v>4.3456590248892757E-2</v>
      </c>
      <c r="I534" s="135">
        <v>0.12222231372467857</v>
      </c>
      <c r="J534" s="135">
        <v>0.87777768627532171</v>
      </c>
      <c r="K534" s="136">
        <f>IF(ISERROR(INDEX([1]biowin!$J:$J,MATCH(#REF!,[1]biowin!$A:$A,0))),-1,INDEX([1]biowin!$J:$J,MATCH(#REF!,[1]biowin!$A:$A,0)))</f>
        <v>-1</v>
      </c>
    </row>
    <row r="535" spans="1:11">
      <c r="A535" s="142" t="s">
        <v>2222</v>
      </c>
      <c r="B535" s="145" t="s">
        <v>2223</v>
      </c>
      <c r="C535" s="144">
        <f>MAX(IF(ISERROR(INDEX([1]JDS4!$K$2:$K$1709,MATCH(A535,[1]JDS4!$D$2:$D$1709,0))),-1,INDEX([1]JDS4!$K$2:$K$1709,MATCH(A535,[1]JDS4!$D$2:$D$1709,0))),IF(ISERROR(INDEX([1]UFZ!$K$2:$K$1709,MATCH(A535,[1]UFZ!$H$2:$H$1709,0))),-1,INDEX([1]UFZ!$K$2:$K$1709,MATCH(A535,[1]UFZ!$H$2:$H$1709,0))),IF(ISERROR(INDEX([1]WATSON!$G$2:$G$1709,MATCH(A535,[1]WATSON!$B$2:$B$1709,0))),-1,INDEX([1]WATSON!$G$2:$G$1709,MATCH(A535,[1]WATSON!$B$2:$B$1709,0))*1000),IF(ISERROR(INDEX('[1]EF3.0emissions'!$F$2:$F$1709,MATCH(A535,'[1]EF3.0emissions'!$A$2:$A$1709,0))),-1,INDEX('[1]EF3.0emissions'!$F$2:$F$1709,MATCH(A535,'[1]EF3.0emissions'!$A$2:$A$1709))),IF(ISERROR(INDEX(#REF!,MATCH(A535,#REF!,0))),-1,INDEX(#REF!,MATCH(A535,#REF!,0))*1.5*1000),IF(ISERROR(INDEX(#REF!,MATCH(A535,#REF!,0))),-1,INDEX(#REF!,MATCH(A535,#REF!,0))*1.5))</f>
        <v>85.305608330821926</v>
      </c>
      <c r="D535" s="135">
        <v>4.2359799752773847E-2</v>
      </c>
      <c r="E535" s="135">
        <v>2.2343388181863006E-2</v>
      </c>
      <c r="F535" s="135">
        <v>6.4704536315470101E-2</v>
      </c>
      <c r="G535" s="135">
        <v>0.93529546368452632</v>
      </c>
      <c r="H535" s="135">
        <v>2.3457565337167727E-2</v>
      </c>
      <c r="I535" s="135">
        <v>6.5818168744441408E-2</v>
      </c>
      <c r="J535" s="135">
        <v>0.93418183125555776</v>
      </c>
      <c r="K535" s="136">
        <f>IF(ISERROR(INDEX([1]biowin!$J:$J,MATCH(#REF!,[1]biowin!$A:$A,0))),-1,INDEX([1]biowin!$J:$J,MATCH(#REF!,[1]biowin!$A:$A,0)))</f>
        <v>-1</v>
      </c>
    </row>
    <row r="536" spans="1:11">
      <c r="A536" s="142" t="s">
        <v>2224</v>
      </c>
      <c r="B536" s="145" t="s">
        <v>2225</v>
      </c>
      <c r="C536" s="144">
        <f>MAX(IF(ISERROR(INDEX([1]JDS4!$K$2:$K$1709,MATCH(A536,[1]JDS4!$D$2:$D$1709,0))),-1,INDEX([1]JDS4!$K$2:$K$1709,MATCH(A536,[1]JDS4!$D$2:$D$1709,0))),IF(ISERROR(INDEX([1]UFZ!$K$2:$K$1709,MATCH(A536,[1]UFZ!$H$2:$H$1709,0))),-1,INDEX([1]UFZ!$K$2:$K$1709,MATCH(A536,[1]UFZ!$H$2:$H$1709,0))),IF(ISERROR(INDEX([1]WATSON!$G$2:$G$1709,MATCH(A536,[1]WATSON!$B$2:$B$1709,0))),-1,INDEX([1]WATSON!$G$2:$G$1709,MATCH(A536,[1]WATSON!$B$2:$B$1709,0))*1000),IF(ISERROR(INDEX('[1]EF3.0emissions'!$F$2:$F$1709,MATCH(A536,'[1]EF3.0emissions'!$A$2:$A$1709,0))),-1,INDEX('[1]EF3.0emissions'!$F$2:$F$1709,MATCH(A536,'[1]EF3.0emissions'!$A$2:$A$1709))),IF(ISERROR(INDEX(#REF!,MATCH(A536,#REF!,0))),-1,INDEX(#REF!,MATCH(A536,#REF!,0))*1.5*1000),IF(ISERROR(INDEX(#REF!,MATCH(A536,#REF!,0))),-1,INDEX(#REF!,MATCH(A536,#REF!,0))*1.5))</f>
        <v>45.8</v>
      </c>
      <c r="D536" s="135">
        <v>0.36068385929055491</v>
      </c>
      <c r="E536" s="135">
        <v>0.1844188289298655</v>
      </c>
      <c r="F536" s="135">
        <v>0.54513237756441113</v>
      </c>
      <c r="G536" s="135">
        <v>0.45486762243558854</v>
      </c>
      <c r="H536" s="135">
        <v>0.19088999101526136</v>
      </c>
      <c r="I536" s="135">
        <v>0.5515913773480996</v>
      </c>
      <c r="J536" s="135">
        <v>0.44840862265189824</v>
      </c>
      <c r="K536" s="136">
        <f>IF(ISERROR(INDEX([1]biowin!$J:$J,MATCH(#REF!,[1]biowin!$A:$A,0))),-1,INDEX([1]biowin!$J:$J,MATCH(#REF!,[1]biowin!$A:$A,0)))</f>
        <v>-1</v>
      </c>
    </row>
    <row r="537" spans="1:11">
      <c r="A537" s="142" t="s">
        <v>2226</v>
      </c>
      <c r="B537" s="145" t="s">
        <v>2227</v>
      </c>
      <c r="C537" s="144">
        <f>MAX(IF(ISERROR(INDEX([1]JDS4!$K$2:$K$1709,MATCH(A537,[1]JDS4!$D$2:$D$1709,0))),-1,INDEX([1]JDS4!$K$2:$K$1709,MATCH(A537,[1]JDS4!$D$2:$D$1709,0))),IF(ISERROR(INDEX([1]UFZ!$K$2:$K$1709,MATCH(A537,[1]UFZ!$H$2:$H$1709,0))),-1,INDEX([1]UFZ!$K$2:$K$1709,MATCH(A537,[1]UFZ!$H$2:$H$1709,0))),IF(ISERROR(INDEX([1]WATSON!$G$2:$G$1709,MATCH(A537,[1]WATSON!$B$2:$B$1709,0))),-1,INDEX([1]WATSON!$G$2:$G$1709,MATCH(A537,[1]WATSON!$B$2:$B$1709,0))*1000),IF(ISERROR(INDEX('[1]EF3.0emissions'!$F$2:$F$1709,MATCH(A537,'[1]EF3.0emissions'!$A$2:$A$1709,0))),-1,INDEX('[1]EF3.0emissions'!$F$2:$F$1709,MATCH(A537,'[1]EF3.0emissions'!$A$2:$A$1709))),IF(ISERROR(INDEX(#REF!,MATCH(A537,#REF!,0))),-1,INDEX(#REF!,MATCH(A537,#REF!,0))*1.5*1000),IF(ISERROR(INDEX(#REF!,MATCH(A537,#REF!,0))),-1,INDEX(#REF!,MATCH(A537,#REF!,0))*1.5))</f>
        <v>-1</v>
      </c>
      <c r="D537" s="135">
        <v>2.4788676525649127E-2</v>
      </c>
      <c r="E537" s="135">
        <v>1.3090222117321781E-2</v>
      </c>
      <c r="F537" s="135">
        <v>3.7880259457400541E-2</v>
      </c>
      <c r="G537" s="135">
        <v>0.96211974054260019</v>
      </c>
      <c r="H537" s="135">
        <v>1.3750534568561455E-2</v>
      </c>
      <c r="I537" s="135">
        <v>3.8540022465255043E-2</v>
      </c>
      <c r="J537" s="135">
        <v>0.9614599775347451</v>
      </c>
      <c r="K537" s="136">
        <f>IF(ISERROR(INDEX([1]biowin!$J:$J,MATCH(#REF!,[1]biowin!$A:$A,0))),-1,INDEX([1]biowin!$J:$J,MATCH(#REF!,[1]biowin!$A:$A,0)))</f>
        <v>-1</v>
      </c>
    </row>
    <row r="538" spans="1:11">
      <c r="A538" s="142" t="s">
        <v>2228</v>
      </c>
      <c r="B538" s="145" t="s">
        <v>2229</v>
      </c>
      <c r="C538" s="144">
        <f>MAX(IF(ISERROR(INDEX([1]JDS4!$K$2:$K$1709,MATCH(A538,[1]JDS4!$D$2:$D$1709,0))),-1,INDEX([1]JDS4!$K$2:$K$1709,MATCH(A538,[1]JDS4!$D$2:$D$1709,0))),IF(ISERROR(INDEX([1]UFZ!$K$2:$K$1709,MATCH(A538,[1]UFZ!$H$2:$H$1709,0))),-1,INDEX([1]UFZ!$K$2:$K$1709,MATCH(A538,[1]UFZ!$H$2:$H$1709,0))),IF(ISERROR(INDEX([1]WATSON!$G$2:$G$1709,MATCH(A538,[1]WATSON!$B$2:$B$1709,0))),-1,INDEX([1]WATSON!$G$2:$G$1709,MATCH(A538,[1]WATSON!$B$2:$B$1709,0))*1000),IF(ISERROR(INDEX('[1]EF3.0emissions'!$F$2:$F$1709,MATCH(A538,'[1]EF3.0emissions'!$A$2:$A$1709,0))),-1,INDEX('[1]EF3.0emissions'!$F$2:$F$1709,MATCH(A538,'[1]EF3.0emissions'!$A$2:$A$1709))),IF(ISERROR(INDEX(#REF!,MATCH(A538,#REF!,0))),-1,INDEX(#REF!,MATCH(A538,#REF!,0))*1.5*1000),IF(ISERROR(INDEX(#REF!,MATCH(A538,#REF!,0))),-1,INDEX(#REF!,MATCH(A538,#REF!,0))*1.5))</f>
        <v>-1</v>
      </c>
      <c r="D538" s="135">
        <v>5.6244390660958925E-2</v>
      </c>
      <c r="E538" s="135">
        <v>2.9635811315031204E-2</v>
      </c>
      <c r="F538" s="135">
        <v>8.6048711369212133E-2</v>
      </c>
      <c r="G538" s="135">
        <v>0.91395128863079145</v>
      </c>
      <c r="H538" s="135">
        <v>3.1101959436466809E-2</v>
      </c>
      <c r="I538" s="135">
        <v>8.7446767421152316E-2</v>
      </c>
      <c r="J538" s="135">
        <v>0.91255323257884935</v>
      </c>
      <c r="K538" s="136">
        <f>IF(ISERROR(INDEX([1]biowin!$J:$J,MATCH(#REF!,[1]biowin!$A:$A,0))),-1,INDEX([1]biowin!$J:$J,MATCH(#REF!,[1]biowin!$A:$A,0)))</f>
        <v>-1</v>
      </c>
    </row>
    <row r="539" spans="1:11">
      <c r="A539" s="142" t="s">
        <v>2230</v>
      </c>
      <c r="B539" s="145" t="s">
        <v>2231</v>
      </c>
      <c r="C539" s="144">
        <f>MAX(IF(ISERROR(INDEX([1]JDS4!$K$2:$K$1709,MATCH(A539,[1]JDS4!$D$2:$D$1709,0))),-1,INDEX([1]JDS4!$K$2:$K$1709,MATCH(A539,[1]JDS4!$D$2:$D$1709,0))),IF(ISERROR(INDEX([1]UFZ!$K$2:$K$1709,MATCH(A539,[1]UFZ!$H$2:$H$1709,0))),-1,INDEX([1]UFZ!$K$2:$K$1709,MATCH(A539,[1]UFZ!$H$2:$H$1709,0))),IF(ISERROR(INDEX([1]WATSON!$G$2:$G$1709,MATCH(A539,[1]WATSON!$B$2:$B$1709,0))),-1,INDEX([1]WATSON!$G$2:$G$1709,MATCH(A539,[1]WATSON!$B$2:$B$1709,0))*1000),IF(ISERROR(INDEX('[1]EF3.0emissions'!$F$2:$F$1709,MATCH(A539,'[1]EF3.0emissions'!$A$2:$A$1709,0))),-1,INDEX('[1]EF3.0emissions'!$F$2:$F$1709,MATCH(A539,'[1]EF3.0emissions'!$A$2:$A$1709))),IF(ISERROR(INDEX(#REF!,MATCH(A539,#REF!,0))),-1,INDEX(#REF!,MATCH(A539,#REF!,0))*1.5*1000),IF(ISERROR(INDEX(#REF!,MATCH(A539,#REF!,0))),-1,INDEX(#REF!,MATCH(A539,#REF!,0))*1.5))</f>
        <v>91.075000000000003</v>
      </c>
      <c r="D539" s="135">
        <v>7.3108663711077757E-2</v>
      </c>
      <c r="E539" s="135">
        <v>3.8480570688070051E-2</v>
      </c>
      <c r="F539" s="135">
        <v>0.11161121458029713</v>
      </c>
      <c r="G539" s="135">
        <v>0.88838878541970434</v>
      </c>
      <c r="H539" s="135">
        <v>4.0359232778300502E-2</v>
      </c>
      <c r="I539" s="135">
        <v>0.11348098821047017</v>
      </c>
      <c r="J539" s="135">
        <v>0.88651901178953241</v>
      </c>
      <c r="K539" s="136">
        <f>IF(ISERROR(INDEX([1]biowin!$J:$J,MATCH(#REF!,[1]biowin!$A:$A,0))),-1,INDEX([1]biowin!$J:$J,MATCH(#REF!,[1]biowin!$A:$A,0)))</f>
        <v>-1</v>
      </c>
    </row>
    <row r="540" spans="1:11">
      <c r="A540" s="142" t="s">
        <v>2232</v>
      </c>
      <c r="B540" s="145" t="s">
        <v>2233</v>
      </c>
      <c r="C540" s="144">
        <f>MAX(IF(ISERROR(INDEX([1]JDS4!$K$2:$K$1709,MATCH(A540,[1]JDS4!$D$2:$D$1709,0))),-1,INDEX([1]JDS4!$K$2:$K$1709,MATCH(A540,[1]JDS4!$D$2:$D$1709,0))),IF(ISERROR(INDEX([1]UFZ!$K$2:$K$1709,MATCH(A540,[1]UFZ!$H$2:$H$1709,0))),-1,INDEX([1]UFZ!$K$2:$K$1709,MATCH(A540,[1]UFZ!$H$2:$H$1709,0))),IF(ISERROR(INDEX([1]WATSON!$G$2:$G$1709,MATCH(A540,[1]WATSON!$B$2:$B$1709,0))),-1,INDEX([1]WATSON!$G$2:$G$1709,MATCH(A540,[1]WATSON!$B$2:$B$1709,0))*1000),IF(ISERROR(INDEX('[1]EF3.0emissions'!$F$2:$F$1709,MATCH(A540,'[1]EF3.0emissions'!$A$2:$A$1709,0))),-1,INDEX('[1]EF3.0emissions'!$F$2:$F$1709,MATCH(A540,'[1]EF3.0emissions'!$A$2:$A$1709))),IF(ISERROR(INDEX(#REF!,MATCH(A540,#REF!,0))),-1,INDEX(#REF!,MATCH(A540,#REF!,0))*1.5*1000),IF(ISERROR(INDEX(#REF!,MATCH(A540,#REF!,0))),-1,INDEX(#REF!,MATCH(A540,#REF!,0))*1.5))</f>
        <v>-1</v>
      </c>
      <c r="D540" s="135">
        <v>1.6211857003336019E-3</v>
      </c>
      <c r="E540" s="135">
        <v>5.8986413487323354E-5</v>
      </c>
      <c r="F540" s="135">
        <v>0.92179426982558621</v>
      </c>
      <c r="G540" s="135">
        <v>7.820573017441354E-2</v>
      </c>
      <c r="H540" s="135">
        <v>1.6083191615186865E-4</v>
      </c>
      <c r="I540" s="135">
        <v>0.79718297124093274</v>
      </c>
      <c r="J540" s="135">
        <v>0.20281702875906751</v>
      </c>
      <c r="K540" s="136">
        <f>IF(ISERROR(INDEX([1]biowin!$J:$J,MATCH(#REF!,[1]biowin!$A:$A,0))),-1,INDEX([1]biowin!$J:$J,MATCH(#REF!,[1]biowin!$A:$A,0)))</f>
        <v>-1</v>
      </c>
    </row>
    <row r="541" spans="1:11">
      <c r="A541" s="142" t="s">
        <v>2234</v>
      </c>
      <c r="B541" s="145" t="s">
        <v>2235</v>
      </c>
      <c r="C541" s="144">
        <f>MAX(IF(ISERROR(INDEX([1]JDS4!$K$2:$K$1709,MATCH(A541,[1]JDS4!$D$2:$D$1709,0))),-1,INDEX([1]JDS4!$K$2:$K$1709,MATCH(A541,[1]JDS4!$D$2:$D$1709,0))),IF(ISERROR(INDEX([1]UFZ!$K$2:$K$1709,MATCH(A541,[1]UFZ!$H$2:$H$1709,0))),-1,INDEX([1]UFZ!$K$2:$K$1709,MATCH(A541,[1]UFZ!$H$2:$H$1709,0))),IF(ISERROR(INDEX([1]WATSON!$G$2:$G$1709,MATCH(A541,[1]WATSON!$B$2:$B$1709,0))),-1,INDEX([1]WATSON!$G$2:$G$1709,MATCH(A541,[1]WATSON!$B$2:$B$1709,0))*1000),IF(ISERROR(INDEX('[1]EF3.0emissions'!$F$2:$F$1709,MATCH(A541,'[1]EF3.0emissions'!$A$2:$A$1709,0))),-1,INDEX('[1]EF3.0emissions'!$F$2:$F$1709,MATCH(A541,'[1]EF3.0emissions'!$A$2:$A$1709))),IF(ISERROR(INDEX(#REF!,MATCH(A541,#REF!,0))),-1,INDEX(#REF!,MATCH(A541,#REF!,0))*1.5*1000),IF(ISERROR(INDEX(#REF!,MATCH(A541,#REF!,0))),-1,INDEX(#REF!,MATCH(A541,#REF!,0))*1.5))</f>
        <v>-1</v>
      </c>
      <c r="D541" s="135">
        <v>0.22375198090774179</v>
      </c>
      <c r="E541" s="135">
        <v>6.515181373852881E-3</v>
      </c>
      <c r="F541" s="135">
        <v>0.97059864472160151</v>
      </c>
      <c r="G541" s="135">
        <v>2.9401355278398194E-2</v>
      </c>
      <c r="H541" s="135">
        <v>7.4851245962707516E-3</v>
      </c>
      <c r="I541" s="135">
        <v>0.9701564253782079</v>
      </c>
      <c r="J541" s="135">
        <v>2.9843574621791727E-2</v>
      </c>
      <c r="K541" s="136">
        <f>IF(ISERROR(INDEX([1]biowin!$J:$J,MATCH(#REF!,[1]biowin!$A:$A,0))),-1,INDEX([1]biowin!$J:$J,MATCH(#REF!,[1]biowin!$A:$A,0)))</f>
        <v>-1</v>
      </c>
    </row>
    <row r="542" spans="1:11">
      <c r="A542" s="142" t="s">
        <v>2236</v>
      </c>
      <c r="B542" s="145" t="s">
        <v>2237</v>
      </c>
      <c r="C542" s="144">
        <f>MAX(IF(ISERROR(INDEX([1]JDS4!$K$2:$K$1709,MATCH(A542,[1]JDS4!$D$2:$D$1709,0))),-1,INDEX([1]JDS4!$K$2:$K$1709,MATCH(A542,[1]JDS4!$D$2:$D$1709,0))),IF(ISERROR(INDEX([1]UFZ!$K$2:$K$1709,MATCH(A542,[1]UFZ!$H$2:$H$1709,0))),-1,INDEX([1]UFZ!$K$2:$K$1709,MATCH(A542,[1]UFZ!$H$2:$H$1709,0))),IF(ISERROR(INDEX([1]WATSON!$G$2:$G$1709,MATCH(A542,[1]WATSON!$B$2:$B$1709,0))),-1,INDEX([1]WATSON!$G$2:$G$1709,MATCH(A542,[1]WATSON!$B$2:$B$1709,0))*1000),IF(ISERROR(INDEX('[1]EF3.0emissions'!$F$2:$F$1709,MATCH(A542,'[1]EF3.0emissions'!$A$2:$A$1709,0))),-1,INDEX('[1]EF3.0emissions'!$F$2:$F$1709,MATCH(A542,'[1]EF3.0emissions'!$A$2:$A$1709))),IF(ISERROR(INDEX(#REF!,MATCH(A542,#REF!,0))),-1,INDEX(#REF!,MATCH(A542,#REF!,0))*1.5*1000),IF(ISERROR(INDEX(#REF!,MATCH(A542,#REF!,0))),-1,INDEX(#REF!,MATCH(A542,#REF!,0))*1.5))</f>
        <v>15000</v>
      </c>
      <c r="D542" s="135">
        <v>4.9906006887246737E-2</v>
      </c>
      <c r="E542" s="135">
        <v>2.6310426500198939E-2</v>
      </c>
      <c r="F542" s="135">
        <v>7.6219508102251407E-2</v>
      </c>
      <c r="G542" s="135">
        <v>0.92378049189774336</v>
      </c>
      <c r="H542" s="135">
        <v>2.7615777249172774E-2</v>
      </c>
      <c r="I542" s="135">
        <v>7.752361641026459E-2</v>
      </c>
      <c r="J542" s="135">
        <v>0.92247638358973194</v>
      </c>
      <c r="K542" s="136">
        <f>IF(ISERROR(INDEX([1]biowin!$J:$J,MATCH(#REF!,[1]biowin!$A:$A,0))),-1,INDEX([1]biowin!$J:$J,MATCH(#REF!,[1]biowin!$A:$A,0)))</f>
        <v>-1</v>
      </c>
    </row>
    <row r="543" spans="1:11">
      <c r="A543" s="142" t="s">
        <v>2238</v>
      </c>
      <c r="B543" s="145" t="s">
        <v>2239</v>
      </c>
      <c r="C543" s="144">
        <f>MAX(IF(ISERROR(INDEX([1]JDS4!$K$2:$K$1709,MATCH(A543,[1]JDS4!$D$2:$D$1709,0))),-1,INDEX([1]JDS4!$K$2:$K$1709,MATCH(A543,[1]JDS4!$D$2:$D$1709,0))),IF(ISERROR(INDEX([1]UFZ!$K$2:$K$1709,MATCH(A543,[1]UFZ!$H$2:$H$1709,0))),-1,INDEX([1]UFZ!$K$2:$K$1709,MATCH(A543,[1]UFZ!$H$2:$H$1709,0))),IF(ISERROR(INDEX([1]WATSON!$G$2:$G$1709,MATCH(A543,[1]WATSON!$B$2:$B$1709,0))),-1,INDEX([1]WATSON!$G$2:$G$1709,MATCH(A543,[1]WATSON!$B$2:$B$1709,0))*1000),IF(ISERROR(INDEX('[1]EF3.0emissions'!$F$2:$F$1709,MATCH(A543,'[1]EF3.0emissions'!$A$2:$A$1709,0))),-1,INDEX('[1]EF3.0emissions'!$F$2:$F$1709,MATCH(A543,'[1]EF3.0emissions'!$A$2:$A$1709))),IF(ISERROR(INDEX(#REF!,MATCH(A543,#REF!,0))),-1,INDEX(#REF!,MATCH(A543,#REF!,0))*1.5*1000),IF(ISERROR(INDEX(#REF!,MATCH(A543,#REF!,0))),-1,INDEX(#REF!,MATCH(A543,#REF!,0))*1.5))</f>
        <v>-1</v>
      </c>
      <c r="D543" s="135">
        <v>8.2080284566237397E-3</v>
      </c>
      <c r="E543" s="135">
        <v>1.85925222475246E-3</v>
      </c>
      <c r="F543" s="135">
        <v>0.57034731294900631</v>
      </c>
      <c r="G543" s="135">
        <v>0.42965268705099413</v>
      </c>
      <c r="H543" s="135">
        <v>3.1347735542535445E-3</v>
      </c>
      <c r="I543" s="135">
        <v>0.31088906484017165</v>
      </c>
      <c r="J543" s="135">
        <v>0.68911093515982857</v>
      </c>
      <c r="K543" s="136">
        <f>IF(ISERROR(INDEX([1]biowin!$J:$J,MATCH(#REF!,[1]biowin!$A:$A,0))),-1,INDEX([1]biowin!$J:$J,MATCH(#REF!,[1]biowin!$A:$A,0)))</f>
        <v>-1</v>
      </c>
    </row>
    <row r="544" spans="1:11">
      <c r="A544" s="142" t="s">
        <v>2240</v>
      </c>
      <c r="B544" s="145" t="s">
        <v>2241</v>
      </c>
      <c r="C544" s="144">
        <f>MAX(IF(ISERROR(INDEX([1]JDS4!$K$2:$K$1709,MATCH(A544,[1]JDS4!$D$2:$D$1709,0))),-1,INDEX([1]JDS4!$K$2:$K$1709,MATCH(A544,[1]JDS4!$D$2:$D$1709,0))),IF(ISERROR(INDEX([1]UFZ!$K$2:$K$1709,MATCH(A544,[1]UFZ!$H$2:$H$1709,0))),-1,INDEX([1]UFZ!$K$2:$K$1709,MATCH(A544,[1]UFZ!$H$2:$H$1709,0))),IF(ISERROR(INDEX([1]WATSON!$G$2:$G$1709,MATCH(A544,[1]WATSON!$B$2:$B$1709,0))),-1,INDEX([1]WATSON!$G$2:$G$1709,MATCH(A544,[1]WATSON!$B$2:$B$1709,0))*1000),IF(ISERROR(INDEX('[1]EF3.0emissions'!$F$2:$F$1709,MATCH(A544,'[1]EF3.0emissions'!$A$2:$A$1709,0))),-1,INDEX('[1]EF3.0emissions'!$F$2:$F$1709,MATCH(A544,'[1]EF3.0emissions'!$A$2:$A$1709))),IF(ISERROR(INDEX(#REF!,MATCH(A544,#REF!,0))),-1,INDEX(#REF!,MATCH(A544,#REF!,0))*1.5*1000),IF(ISERROR(INDEX(#REF!,MATCH(A544,#REF!,0))),-1,INDEX(#REF!,MATCH(A544,#REF!,0))*1.5))</f>
        <v>0</v>
      </c>
      <c r="D544" s="135">
        <v>9.7698787414479626E-2</v>
      </c>
      <c r="E544" s="135">
        <v>5.1332570576850749E-2</v>
      </c>
      <c r="F544" s="135">
        <v>0.14903143685730225</v>
      </c>
      <c r="G544" s="135">
        <v>0.85096856314268943</v>
      </c>
      <c r="H544" s="135">
        <v>5.3792644130942265E-2</v>
      </c>
      <c r="I544" s="135">
        <v>0.15149147849111466</v>
      </c>
      <c r="J544" s="135">
        <v>0.84850852150888623</v>
      </c>
      <c r="K544" s="136">
        <f>IF(ISERROR(INDEX([1]biowin!$J:$J,MATCH(#REF!,[1]biowin!$A:$A,0))),-1,INDEX([1]biowin!$J:$J,MATCH(#REF!,[1]biowin!$A:$A,0)))</f>
        <v>-1</v>
      </c>
    </row>
    <row r="545" spans="1:11">
      <c r="A545" s="142" t="s">
        <v>2242</v>
      </c>
      <c r="B545" s="145" t="s">
        <v>2243</v>
      </c>
      <c r="C545" s="144">
        <f>MAX(IF(ISERROR(INDEX([1]JDS4!$K$2:$K$1709,MATCH(A545,[1]JDS4!$D$2:$D$1709,0))),-1,INDEX([1]JDS4!$K$2:$K$1709,MATCH(A545,[1]JDS4!$D$2:$D$1709,0))),IF(ISERROR(INDEX([1]UFZ!$K$2:$K$1709,MATCH(A545,[1]UFZ!$H$2:$H$1709,0))),-1,INDEX([1]UFZ!$K$2:$K$1709,MATCH(A545,[1]UFZ!$H$2:$H$1709,0))),IF(ISERROR(INDEX([1]WATSON!$G$2:$G$1709,MATCH(A545,[1]WATSON!$B$2:$B$1709,0))),-1,INDEX([1]WATSON!$G$2:$G$1709,MATCH(A545,[1]WATSON!$B$2:$B$1709,0))*1000),IF(ISERROR(INDEX('[1]EF3.0emissions'!$F$2:$F$1709,MATCH(A545,'[1]EF3.0emissions'!$A$2:$A$1709,0))),-1,INDEX('[1]EF3.0emissions'!$F$2:$F$1709,MATCH(A545,'[1]EF3.0emissions'!$A$2:$A$1709))),IF(ISERROR(INDEX(#REF!,MATCH(A545,#REF!,0))),-1,INDEX(#REF!,MATCH(A545,#REF!,0))*1.5*1000),IF(ISERROR(INDEX(#REF!,MATCH(A545,#REF!,0))),-1,INDEX(#REF!,MATCH(A545,#REF!,0))*1.5))</f>
        <v>0</v>
      </c>
      <c r="D545" s="135">
        <v>0.32428520159837532</v>
      </c>
      <c r="E545" s="135">
        <v>0.16408136936743337</v>
      </c>
      <c r="F545" s="135">
        <v>0.50348802846716967</v>
      </c>
      <c r="G545" s="135">
        <v>0.49651197153282806</v>
      </c>
      <c r="H545" s="135">
        <v>0.17173399143262633</v>
      </c>
      <c r="I545" s="135">
        <v>0.50515030037158415</v>
      </c>
      <c r="J545" s="135">
        <v>0.49484969962841585</v>
      </c>
      <c r="K545" s="136">
        <f>IF(ISERROR(INDEX([1]biowin!$J:$J,MATCH(#REF!,[1]biowin!$A:$A,0))),-1,INDEX([1]biowin!$J:$J,MATCH(#REF!,[1]biowin!$A:$A,0)))</f>
        <v>-1</v>
      </c>
    </row>
    <row r="546" spans="1:11">
      <c r="A546" s="142" t="s">
        <v>2244</v>
      </c>
      <c r="B546" s="145" t="s">
        <v>2245</v>
      </c>
      <c r="C546" s="144">
        <f>MAX(IF(ISERROR(INDEX([1]JDS4!$K$2:$K$1709,MATCH(A546,[1]JDS4!$D$2:$D$1709,0))),-1,INDEX([1]JDS4!$K$2:$K$1709,MATCH(A546,[1]JDS4!$D$2:$D$1709,0))),IF(ISERROR(INDEX([1]UFZ!$K$2:$K$1709,MATCH(A546,[1]UFZ!$H$2:$H$1709,0))),-1,INDEX([1]UFZ!$K$2:$K$1709,MATCH(A546,[1]UFZ!$H$2:$H$1709,0))),IF(ISERROR(INDEX([1]WATSON!$G$2:$G$1709,MATCH(A546,[1]WATSON!$B$2:$B$1709,0))),-1,INDEX([1]WATSON!$G$2:$G$1709,MATCH(A546,[1]WATSON!$B$2:$B$1709,0))*1000),IF(ISERROR(INDEX('[1]EF3.0emissions'!$F$2:$F$1709,MATCH(A546,'[1]EF3.0emissions'!$A$2:$A$1709,0))),-1,INDEX('[1]EF3.0emissions'!$F$2:$F$1709,MATCH(A546,'[1]EF3.0emissions'!$A$2:$A$1709))),IF(ISERROR(INDEX(#REF!,MATCH(A546,#REF!,0))),-1,INDEX(#REF!,MATCH(A546,#REF!,0))*1.5*1000),IF(ISERROR(INDEX(#REF!,MATCH(A546,#REF!,0))),-1,INDEX(#REF!,MATCH(A546,#REF!,0))*1.5))</f>
        <v>-1</v>
      </c>
      <c r="H546" s="135"/>
      <c r="I546" s="135"/>
      <c r="J546" s="135"/>
      <c r="K546" s="136">
        <f>IF(ISERROR(INDEX([1]biowin!$J:$J,MATCH(#REF!,[1]biowin!$A:$A,0))),-1,INDEX([1]biowin!$J:$J,MATCH(#REF!,[1]biowin!$A:$A,0)))</f>
        <v>-1</v>
      </c>
    </row>
    <row r="547" spans="1:11">
      <c r="A547" s="142" t="s">
        <v>2246</v>
      </c>
      <c r="B547" s="145" t="s">
        <v>2247</v>
      </c>
      <c r="C547" s="144">
        <f>MAX(IF(ISERROR(INDEX([1]JDS4!$K$2:$K$1709,MATCH(A547,[1]JDS4!$D$2:$D$1709,0))),-1,INDEX([1]JDS4!$K$2:$K$1709,MATCH(A547,[1]JDS4!$D$2:$D$1709,0))),IF(ISERROR(INDEX([1]UFZ!$K$2:$K$1709,MATCH(A547,[1]UFZ!$H$2:$H$1709,0))),-1,INDEX([1]UFZ!$K$2:$K$1709,MATCH(A547,[1]UFZ!$H$2:$H$1709,0))),IF(ISERROR(INDEX([1]WATSON!$G$2:$G$1709,MATCH(A547,[1]WATSON!$B$2:$B$1709,0))),-1,INDEX([1]WATSON!$G$2:$G$1709,MATCH(A547,[1]WATSON!$B$2:$B$1709,0))*1000),IF(ISERROR(INDEX('[1]EF3.0emissions'!$F$2:$F$1709,MATCH(A547,'[1]EF3.0emissions'!$A$2:$A$1709,0))),-1,INDEX('[1]EF3.0emissions'!$F$2:$F$1709,MATCH(A547,'[1]EF3.0emissions'!$A$2:$A$1709))),IF(ISERROR(INDEX(#REF!,MATCH(A547,#REF!,0))),-1,INDEX(#REF!,MATCH(A547,#REF!,0))*1.5*1000),IF(ISERROR(INDEX(#REF!,MATCH(A547,#REF!,0))),-1,INDEX(#REF!,MATCH(A547,#REF!,0))*1.5))</f>
        <v>-1</v>
      </c>
      <c r="H547" s="135"/>
      <c r="I547" s="135"/>
      <c r="J547" s="135"/>
      <c r="K547" s="136">
        <f>IF(ISERROR(INDEX([1]biowin!$J:$J,MATCH(#REF!,[1]biowin!$A:$A,0))),-1,INDEX([1]biowin!$J:$J,MATCH(#REF!,[1]biowin!$A:$A,0)))</f>
        <v>-1</v>
      </c>
    </row>
    <row r="548" spans="1:11">
      <c r="A548" s="142" t="s">
        <v>2248</v>
      </c>
      <c r="B548" s="145" t="s">
        <v>2249</v>
      </c>
      <c r="C548" s="144">
        <f>MAX(IF(ISERROR(INDEX([1]JDS4!$K$2:$K$1709,MATCH(A548,[1]JDS4!$D$2:$D$1709,0))),-1,INDEX([1]JDS4!$K$2:$K$1709,MATCH(A548,[1]JDS4!$D$2:$D$1709,0))),IF(ISERROR(INDEX([1]UFZ!$K$2:$K$1709,MATCH(A548,[1]UFZ!$H$2:$H$1709,0))),-1,INDEX([1]UFZ!$K$2:$K$1709,MATCH(A548,[1]UFZ!$H$2:$H$1709,0))),IF(ISERROR(INDEX([1]WATSON!$G$2:$G$1709,MATCH(A548,[1]WATSON!$B$2:$B$1709,0))),-1,INDEX([1]WATSON!$G$2:$G$1709,MATCH(A548,[1]WATSON!$B$2:$B$1709,0))*1000),IF(ISERROR(INDEX('[1]EF3.0emissions'!$F$2:$F$1709,MATCH(A548,'[1]EF3.0emissions'!$A$2:$A$1709,0))),-1,INDEX('[1]EF3.0emissions'!$F$2:$F$1709,MATCH(A548,'[1]EF3.0emissions'!$A$2:$A$1709))),IF(ISERROR(INDEX(#REF!,MATCH(A548,#REF!,0))),-1,INDEX(#REF!,MATCH(A548,#REF!,0))*1.5*1000),IF(ISERROR(INDEX(#REF!,MATCH(A548,#REF!,0))),-1,INDEX(#REF!,MATCH(A548,#REF!,0))*1.5))</f>
        <v>-1</v>
      </c>
      <c r="H548" s="135"/>
      <c r="I548" s="135"/>
      <c r="J548" s="135"/>
      <c r="K548" s="136">
        <f>IF(ISERROR(INDEX([1]biowin!$J:$J,MATCH(#REF!,[1]biowin!$A:$A,0))),-1,INDEX([1]biowin!$J:$J,MATCH(#REF!,[1]biowin!$A:$A,0)))</f>
        <v>-1</v>
      </c>
    </row>
    <row r="549" spans="1:11">
      <c r="A549" s="142" t="s">
        <v>2250</v>
      </c>
      <c r="B549" s="145" t="s">
        <v>2251</v>
      </c>
      <c r="C549" s="144">
        <f>MAX(IF(ISERROR(INDEX([1]JDS4!$K$2:$K$1709,MATCH(A549,[1]JDS4!$D$2:$D$1709,0))),-1,INDEX([1]JDS4!$K$2:$K$1709,MATCH(A549,[1]JDS4!$D$2:$D$1709,0))),IF(ISERROR(INDEX([1]UFZ!$K$2:$K$1709,MATCH(A549,[1]UFZ!$H$2:$H$1709,0))),-1,INDEX([1]UFZ!$K$2:$K$1709,MATCH(A549,[1]UFZ!$H$2:$H$1709,0))),IF(ISERROR(INDEX([1]WATSON!$G$2:$G$1709,MATCH(A549,[1]WATSON!$B$2:$B$1709,0))),-1,INDEX([1]WATSON!$G$2:$G$1709,MATCH(A549,[1]WATSON!$B$2:$B$1709,0))*1000),IF(ISERROR(INDEX('[1]EF3.0emissions'!$F$2:$F$1709,MATCH(A549,'[1]EF3.0emissions'!$A$2:$A$1709,0))),-1,INDEX('[1]EF3.0emissions'!$F$2:$F$1709,MATCH(A549,'[1]EF3.0emissions'!$A$2:$A$1709))),IF(ISERROR(INDEX(#REF!,MATCH(A549,#REF!,0))),-1,INDEX(#REF!,MATCH(A549,#REF!,0))*1.5*1000),IF(ISERROR(INDEX(#REF!,MATCH(A549,#REF!,0))),-1,INDEX(#REF!,MATCH(A549,#REF!,0))*1.5))</f>
        <v>-1</v>
      </c>
      <c r="H549" s="135"/>
      <c r="I549" s="135"/>
      <c r="J549" s="135"/>
      <c r="K549" s="136">
        <f>IF(ISERROR(INDEX([1]biowin!$J:$J,MATCH(#REF!,[1]biowin!$A:$A,0))),-1,INDEX([1]biowin!$J:$J,MATCH(#REF!,[1]biowin!$A:$A,0)))</f>
        <v>-1</v>
      </c>
    </row>
    <row r="550" spans="1:11">
      <c r="A550" s="142" t="s">
        <v>2252</v>
      </c>
      <c r="B550" s="145" t="s">
        <v>2253</v>
      </c>
      <c r="C550" s="144">
        <f>MAX(IF(ISERROR(INDEX([1]JDS4!$K$2:$K$1709,MATCH(A550,[1]JDS4!$D$2:$D$1709,0))),-1,INDEX([1]JDS4!$K$2:$K$1709,MATCH(A550,[1]JDS4!$D$2:$D$1709,0))),IF(ISERROR(INDEX([1]UFZ!$K$2:$K$1709,MATCH(A550,[1]UFZ!$H$2:$H$1709,0))),-1,INDEX([1]UFZ!$K$2:$K$1709,MATCH(A550,[1]UFZ!$H$2:$H$1709,0))),IF(ISERROR(INDEX([1]WATSON!$G$2:$G$1709,MATCH(A550,[1]WATSON!$B$2:$B$1709,0))),-1,INDEX([1]WATSON!$G$2:$G$1709,MATCH(A550,[1]WATSON!$B$2:$B$1709,0))*1000),IF(ISERROR(INDEX('[1]EF3.0emissions'!$F$2:$F$1709,MATCH(A550,'[1]EF3.0emissions'!$A$2:$A$1709,0))),-1,INDEX('[1]EF3.0emissions'!$F$2:$F$1709,MATCH(A550,'[1]EF3.0emissions'!$A$2:$A$1709))),IF(ISERROR(INDEX(#REF!,MATCH(A550,#REF!,0))),-1,INDEX(#REF!,MATCH(A550,#REF!,0))*1.5*1000),IF(ISERROR(INDEX(#REF!,MATCH(A550,#REF!,0))),-1,INDEX(#REF!,MATCH(A550,#REF!,0))*1.5))</f>
        <v>-1</v>
      </c>
      <c r="D550" s="135">
        <v>8.7490270071326013E-3</v>
      </c>
      <c r="E550" s="135">
        <v>2.8845419389457271E-4</v>
      </c>
      <c r="F550" s="135">
        <v>0.92894398052054561</v>
      </c>
      <c r="G550" s="135">
        <v>7.1056019479454294E-2</v>
      </c>
      <c r="H550" s="135">
        <v>7.9529073956800507E-4</v>
      </c>
      <c r="I550" s="135">
        <v>0.81366686334889993</v>
      </c>
      <c r="J550" s="135">
        <v>0.18633313665110013</v>
      </c>
      <c r="K550" s="136">
        <f>IF(ISERROR(INDEX([1]biowin!$J:$J,MATCH(#REF!,[1]biowin!$A:$A,0))),-1,INDEX([1]biowin!$J:$J,MATCH(#REF!,[1]biowin!$A:$A,0)))</f>
        <v>-1</v>
      </c>
    </row>
    <row r="551" spans="1:11">
      <c r="A551" s="142" t="s">
        <v>2254</v>
      </c>
      <c r="B551" s="145" t="s">
        <v>2255</v>
      </c>
      <c r="C551" s="144">
        <f>MAX(IF(ISERROR(INDEX([1]JDS4!$K$2:$K$1709,MATCH(A551,[1]JDS4!$D$2:$D$1709,0))),-1,INDEX([1]JDS4!$K$2:$K$1709,MATCH(A551,[1]JDS4!$D$2:$D$1709,0))),IF(ISERROR(INDEX([1]UFZ!$K$2:$K$1709,MATCH(A551,[1]UFZ!$H$2:$H$1709,0))),-1,INDEX([1]UFZ!$K$2:$K$1709,MATCH(A551,[1]UFZ!$H$2:$H$1709,0))),IF(ISERROR(INDEX([1]WATSON!$G$2:$G$1709,MATCH(A551,[1]WATSON!$B$2:$B$1709,0))),-1,INDEX([1]WATSON!$G$2:$G$1709,MATCH(A551,[1]WATSON!$B$2:$B$1709,0))*1000),IF(ISERROR(INDEX('[1]EF3.0emissions'!$F$2:$F$1709,MATCH(A551,'[1]EF3.0emissions'!$A$2:$A$1709,0))),-1,INDEX('[1]EF3.0emissions'!$F$2:$F$1709,MATCH(A551,'[1]EF3.0emissions'!$A$2:$A$1709))),IF(ISERROR(INDEX(#REF!,MATCH(A551,#REF!,0))),-1,INDEX(#REF!,MATCH(A551,#REF!,0))*1.5*1000),IF(ISERROR(INDEX(#REF!,MATCH(A551,#REF!,0))),-1,INDEX(#REF!,MATCH(A551,#REF!,0))*1.5))</f>
        <v>33.421875</v>
      </c>
      <c r="D551" s="135">
        <v>3.7519075033259616E-2</v>
      </c>
      <c r="E551" s="135">
        <v>1.9796306257234858E-2</v>
      </c>
      <c r="F551" s="135">
        <v>5.7324036076540956E-2</v>
      </c>
      <c r="G551" s="135">
        <v>0.9426759639234551</v>
      </c>
      <c r="H551" s="135">
        <v>2.0786716872579977E-2</v>
      </c>
      <c r="I551" s="135">
        <v>5.8310950856239788E-2</v>
      </c>
      <c r="J551" s="135">
        <v>0.94168904914375873</v>
      </c>
      <c r="K551" s="136">
        <f>IF(ISERROR(INDEX([1]biowin!$J:$J,MATCH(#REF!,[1]biowin!$A:$A,0))),-1,INDEX([1]biowin!$J:$J,MATCH(#REF!,[1]biowin!$A:$A,0)))</f>
        <v>-1</v>
      </c>
    </row>
    <row r="552" spans="1:11">
      <c r="A552" s="142" t="s">
        <v>2256</v>
      </c>
      <c r="B552" s="145" t="s">
        <v>2257</v>
      </c>
      <c r="C552" s="144">
        <f>MAX(IF(ISERROR(INDEX([1]JDS4!$K$2:$K$1709,MATCH(A552,[1]JDS4!$D$2:$D$1709,0))),-1,INDEX([1]JDS4!$K$2:$K$1709,MATCH(A552,[1]JDS4!$D$2:$D$1709,0))),IF(ISERROR(INDEX([1]UFZ!$K$2:$K$1709,MATCH(A552,[1]UFZ!$H$2:$H$1709,0))),-1,INDEX([1]UFZ!$K$2:$K$1709,MATCH(A552,[1]UFZ!$H$2:$H$1709,0))),IF(ISERROR(INDEX([1]WATSON!$G$2:$G$1709,MATCH(A552,[1]WATSON!$B$2:$B$1709,0))),-1,INDEX([1]WATSON!$G$2:$G$1709,MATCH(A552,[1]WATSON!$B$2:$B$1709,0))*1000),IF(ISERROR(INDEX('[1]EF3.0emissions'!$F$2:$F$1709,MATCH(A552,'[1]EF3.0emissions'!$A$2:$A$1709,0))),-1,INDEX('[1]EF3.0emissions'!$F$2:$F$1709,MATCH(A552,'[1]EF3.0emissions'!$A$2:$A$1709))),IF(ISERROR(INDEX(#REF!,MATCH(A552,#REF!,0))),-1,INDEX(#REF!,MATCH(A552,#REF!,0))*1.5*1000),IF(ISERROR(INDEX(#REF!,MATCH(A552,#REF!,0))),-1,INDEX(#REF!,MATCH(A552,#REF!,0))*1.5))</f>
        <v>1000</v>
      </c>
      <c r="D552" s="135">
        <v>5.6486798804888987E-2</v>
      </c>
      <c r="E552" s="135">
        <v>2.9759290461017052E-2</v>
      </c>
      <c r="F552" s="135">
        <v>8.6594141887848308E-2</v>
      </c>
      <c r="G552" s="135">
        <v>0.91340585811215302</v>
      </c>
      <c r="H552" s="135">
        <v>3.1233699378876781E-2</v>
      </c>
      <c r="I552" s="135">
        <v>8.7927938125575297E-2</v>
      </c>
      <c r="J552" s="135">
        <v>0.91207206187442769</v>
      </c>
      <c r="K552" s="136">
        <f>IF(ISERROR(INDEX([1]biowin!$J:$J,MATCH(#REF!,[1]biowin!$A:$A,0))),-1,INDEX([1]biowin!$J:$J,MATCH(#REF!,[1]biowin!$A:$A,0)))</f>
        <v>-1</v>
      </c>
    </row>
    <row r="553" spans="1:11">
      <c r="A553" s="142" t="s">
        <v>2258</v>
      </c>
      <c r="B553" s="145" t="s">
        <v>2259</v>
      </c>
      <c r="C553" s="144">
        <f>MAX(IF(ISERROR(INDEX([1]JDS4!$K$2:$K$1709,MATCH(A553,[1]JDS4!$D$2:$D$1709,0))),-1,INDEX([1]JDS4!$K$2:$K$1709,MATCH(A553,[1]JDS4!$D$2:$D$1709,0))),IF(ISERROR(INDEX([1]UFZ!$K$2:$K$1709,MATCH(A553,[1]UFZ!$H$2:$H$1709,0))),-1,INDEX([1]UFZ!$K$2:$K$1709,MATCH(A553,[1]UFZ!$H$2:$H$1709,0))),IF(ISERROR(INDEX([1]WATSON!$G$2:$G$1709,MATCH(A553,[1]WATSON!$B$2:$B$1709,0))),-1,INDEX([1]WATSON!$G$2:$G$1709,MATCH(A553,[1]WATSON!$B$2:$B$1709,0))*1000),IF(ISERROR(INDEX('[1]EF3.0emissions'!$F$2:$F$1709,MATCH(A553,'[1]EF3.0emissions'!$A$2:$A$1709,0))),-1,INDEX('[1]EF3.0emissions'!$F$2:$F$1709,MATCH(A553,'[1]EF3.0emissions'!$A$2:$A$1709))),IF(ISERROR(INDEX(#REF!,MATCH(A553,#REF!,0))),-1,INDEX(#REF!,MATCH(A553,#REF!,0))*1.5*1000),IF(ISERROR(INDEX(#REF!,MATCH(A553,#REF!,0))),-1,INDEX(#REF!,MATCH(A553,#REF!,0))*1.5))</f>
        <v>-1</v>
      </c>
      <c r="D553" s="135">
        <v>3.1414643238818804E-2</v>
      </c>
      <c r="E553" s="135">
        <v>2.5545146821568669E-3</v>
      </c>
      <c r="F553" s="135">
        <v>0.84428469407950624</v>
      </c>
      <c r="G553" s="135">
        <v>0.15571530592049504</v>
      </c>
      <c r="H553" s="135">
        <v>6.0702512404199899E-3</v>
      </c>
      <c r="I553" s="135">
        <v>0.64801475528026198</v>
      </c>
      <c r="J553" s="135">
        <v>0.35198524471973813</v>
      </c>
      <c r="K553" s="136">
        <f>IF(ISERROR(INDEX([1]biowin!$J:$J,MATCH(#REF!,[1]biowin!$A:$A,0))),-1,INDEX([1]biowin!$J:$J,MATCH(#REF!,[1]biowin!$A:$A,0)))</f>
        <v>-1</v>
      </c>
    </row>
    <row r="554" spans="1:11">
      <c r="A554" s="142" t="s">
        <v>2260</v>
      </c>
      <c r="B554" s="145" t="s">
        <v>2261</v>
      </c>
      <c r="C554" s="144">
        <f>MAX(IF(ISERROR(INDEX([1]JDS4!$K$2:$K$1709,MATCH(A554,[1]JDS4!$D$2:$D$1709,0))),-1,INDEX([1]JDS4!$K$2:$K$1709,MATCH(A554,[1]JDS4!$D$2:$D$1709,0))),IF(ISERROR(INDEX([1]UFZ!$K$2:$K$1709,MATCH(A554,[1]UFZ!$H$2:$H$1709,0))),-1,INDEX([1]UFZ!$K$2:$K$1709,MATCH(A554,[1]UFZ!$H$2:$H$1709,0))),IF(ISERROR(INDEX([1]WATSON!$G$2:$G$1709,MATCH(A554,[1]WATSON!$B$2:$B$1709,0))),-1,INDEX([1]WATSON!$G$2:$G$1709,MATCH(A554,[1]WATSON!$B$2:$B$1709,0))*1000),IF(ISERROR(INDEX('[1]EF3.0emissions'!$F$2:$F$1709,MATCH(A554,'[1]EF3.0emissions'!$A$2:$A$1709,0))),-1,INDEX('[1]EF3.0emissions'!$F$2:$F$1709,MATCH(A554,'[1]EF3.0emissions'!$A$2:$A$1709))),IF(ISERROR(INDEX(#REF!,MATCH(A554,#REF!,0))),-1,INDEX(#REF!,MATCH(A554,#REF!,0))*1.5*1000),IF(ISERROR(INDEX(#REF!,MATCH(A554,#REF!,0))),-1,INDEX(#REF!,MATCH(A554,#REF!,0))*1.5))</f>
        <v>-1</v>
      </c>
      <c r="H554" s="135"/>
      <c r="I554" s="135"/>
      <c r="J554" s="135"/>
      <c r="K554" s="136">
        <f>IF(ISERROR(INDEX([1]biowin!$J:$J,MATCH(#REF!,[1]biowin!$A:$A,0))),-1,INDEX([1]biowin!$J:$J,MATCH(#REF!,[1]biowin!$A:$A,0)))</f>
        <v>-1</v>
      </c>
    </row>
    <row r="555" spans="1:11">
      <c r="A555" s="142" t="s">
        <v>2262</v>
      </c>
      <c r="B555" s="145" t="s">
        <v>2263</v>
      </c>
      <c r="C555" s="144">
        <f>MAX(IF(ISERROR(INDEX([1]JDS4!$K$2:$K$1709,MATCH(A555,[1]JDS4!$D$2:$D$1709,0))),-1,INDEX([1]JDS4!$K$2:$K$1709,MATCH(A555,[1]JDS4!$D$2:$D$1709,0))),IF(ISERROR(INDEX([1]UFZ!$K$2:$K$1709,MATCH(A555,[1]UFZ!$H$2:$H$1709,0))),-1,INDEX([1]UFZ!$K$2:$K$1709,MATCH(A555,[1]UFZ!$H$2:$H$1709,0))),IF(ISERROR(INDEX([1]WATSON!$G$2:$G$1709,MATCH(A555,[1]WATSON!$B$2:$B$1709,0))),-1,INDEX([1]WATSON!$G$2:$G$1709,MATCH(A555,[1]WATSON!$B$2:$B$1709,0))*1000),IF(ISERROR(INDEX('[1]EF3.0emissions'!$F$2:$F$1709,MATCH(A555,'[1]EF3.0emissions'!$A$2:$A$1709,0))),-1,INDEX('[1]EF3.0emissions'!$F$2:$F$1709,MATCH(A555,'[1]EF3.0emissions'!$A$2:$A$1709))),IF(ISERROR(INDEX(#REF!,MATCH(A555,#REF!,0))),-1,INDEX(#REF!,MATCH(A555,#REF!,0))*1.5*1000),IF(ISERROR(INDEX(#REF!,MATCH(A555,#REF!,0))),-1,INDEX(#REF!,MATCH(A555,#REF!,0))*1.5))</f>
        <v>27.34902237890411</v>
      </c>
      <c r="D555" s="135">
        <v>8.693466206629581E-4</v>
      </c>
      <c r="E555" s="135">
        <v>4.5943581370748069E-4</v>
      </c>
      <c r="F555" s="135">
        <v>2.4193840368515393E-3</v>
      </c>
      <c r="G555" s="135">
        <v>0.99758061596314784</v>
      </c>
      <c r="H555" s="135">
        <v>4.8317170457233105E-4</v>
      </c>
      <c r="I555" s="135">
        <v>2.0036513300340179E-3</v>
      </c>
      <c r="J555" s="135">
        <v>0.997996348669966</v>
      </c>
      <c r="K555" s="136">
        <f>IF(ISERROR(INDEX([1]biowin!$J:$J,MATCH(#REF!,[1]biowin!$A:$A,0))),-1,INDEX([1]biowin!$J:$J,MATCH(#REF!,[1]biowin!$A:$A,0)))</f>
        <v>-1</v>
      </c>
    </row>
    <row r="556" spans="1:11">
      <c r="A556" s="142" t="s">
        <v>2264</v>
      </c>
      <c r="B556" s="145" t="s">
        <v>2265</v>
      </c>
      <c r="C556" s="144">
        <f>MAX(IF(ISERROR(INDEX([1]JDS4!$K$2:$K$1709,MATCH(A556,[1]JDS4!$D$2:$D$1709,0))),-1,INDEX([1]JDS4!$K$2:$K$1709,MATCH(A556,[1]JDS4!$D$2:$D$1709,0))),IF(ISERROR(INDEX([1]UFZ!$K$2:$K$1709,MATCH(A556,[1]UFZ!$H$2:$H$1709,0))),-1,INDEX([1]UFZ!$K$2:$K$1709,MATCH(A556,[1]UFZ!$H$2:$H$1709,0))),IF(ISERROR(INDEX([1]WATSON!$G$2:$G$1709,MATCH(A556,[1]WATSON!$B$2:$B$1709,0))),-1,INDEX([1]WATSON!$G$2:$G$1709,MATCH(A556,[1]WATSON!$B$2:$B$1709,0))*1000),IF(ISERROR(INDEX('[1]EF3.0emissions'!$F$2:$F$1709,MATCH(A556,'[1]EF3.0emissions'!$A$2:$A$1709,0))),-1,INDEX('[1]EF3.0emissions'!$F$2:$F$1709,MATCH(A556,'[1]EF3.0emissions'!$A$2:$A$1709))),IF(ISERROR(INDEX(#REF!,MATCH(A556,#REF!,0))),-1,INDEX(#REF!,MATCH(A556,#REF!,0))*1.5*1000),IF(ISERROR(INDEX(#REF!,MATCH(A556,#REF!,0))),-1,INDEX(#REF!,MATCH(A556,#REF!,0))*1.5))</f>
        <v>481.984375</v>
      </c>
      <c r="D556" s="135">
        <v>6.4005728957106968E-3</v>
      </c>
      <c r="E556" s="135">
        <v>3.3838787542916993E-3</v>
      </c>
      <c r="F556" s="135">
        <v>9.7902998278956883E-3</v>
      </c>
      <c r="G556" s="135">
        <v>0.9902097001721043</v>
      </c>
      <c r="H556" s="135">
        <v>3.5565592257760254E-3</v>
      </c>
      <c r="I556" s="135">
        <v>9.9606203818513039E-3</v>
      </c>
      <c r="J556" s="135">
        <v>0.99003937961814892</v>
      </c>
      <c r="K556" s="136">
        <f>IF(ISERROR(INDEX([1]biowin!$J:$J,MATCH(#REF!,[1]biowin!$A:$A,0))),-1,INDEX([1]biowin!$J:$J,MATCH(#REF!,[1]biowin!$A:$A,0)))</f>
        <v>-1</v>
      </c>
    </row>
    <row r="557" spans="1:11">
      <c r="A557" s="142" t="s">
        <v>2266</v>
      </c>
      <c r="B557" s="145" t="s">
        <v>2267</v>
      </c>
      <c r="C557" s="144">
        <f>MAX(IF(ISERROR(INDEX([1]JDS4!$K$2:$K$1709,MATCH(A557,[1]JDS4!$D$2:$D$1709,0))),-1,INDEX([1]JDS4!$K$2:$K$1709,MATCH(A557,[1]JDS4!$D$2:$D$1709,0))),IF(ISERROR(INDEX([1]UFZ!$K$2:$K$1709,MATCH(A557,[1]UFZ!$H$2:$H$1709,0))),-1,INDEX([1]UFZ!$K$2:$K$1709,MATCH(A557,[1]UFZ!$H$2:$H$1709,0))),IF(ISERROR(INDEX([1]WATSON!$G$2:$G$1709,MATCH(A557,[1]WATSON!$B$2:$B$1709,0))),-1,INDEX([1]WATSON!$G$2:$G$1709,MATCH(A557,[1]WATSON!$B$2:$B$1709,0))*1000),IF(ISERROR(INDEX('[1]EF3.0emissions'!$F$2:$F$1709,MATCH(A557,'[1]EF3.0emissions'!$A$2:$A$1709,0))),-1,INDEX('[1]EF3.0emissions'!$F$2:$F$1709,MATCH(A557,'[1]EF3.0emissions'!$A$2:$A$1709))),IF(ISERROR(INDEX(#REF!,MATCH(A557,#REF!,0))),-1,INDEX(#REF!,MATCH(A557,#REF!,0))*1.5*1000),IF(ISERROR(INDEX(#REF!,MATCH(A557,#REF!,0))),-1,INDEX(#REF!,MATCH(A557,#REF!,0))*1.5))</f>
        <v>-1</v>
      </c>
      <c r="D557" s="135">
        <v>4.2121888221276285E-2</v>
      </c>
      <c r="E557" s="135">
        <v>2.221826153096652E-2</v>
      </c>
      <c r="F557" s="135">
        <v>6.4340687936955063E-2</v>
      </c>
      <c r="G557" s="135">
        <v>0.9356593120630472</v>
      </c>
      <c r="H557" s="135">
        <v>2.3326367430632135E-2</v>
      </c>
      <c r="I557" s="135">
        <v>6.5448576419238791E-2</v>
      </c>
      <c r="J557" s="135">
        <v>0.93455142358076093</v>
      </c>
      <c r="K557" s="136">
        <f>IF(ISERROR(INDEX([1]biowin!$J:$J,MATCH(#REF!,[1]biowin!$A:$A,0))),-1,INDEX([1]biowin!$J:$J,MATCH(#REF!,[1]biowin!$A:$A,0)))</f>
        <v>-1</v>
      </c>
    </row>
    <row r="558" spans="1:11">
      <c r="A558" s="142" t="s">
        <v>2268</v>
      </c>
      <c r="B558" s="145" t="s">
        <v>2269</v>
      </c>
      <c r="C558" s="144">
        <f>MAX(IF(ISERROR(INDEX([1]JDS4!$K$2:$K$1709,MATCH(A558,[1]JDS4!$D$2:$D$1709,0))),-1,INDEX([1]JDS4!$K$2:$K$1709,MATCH(A558,[1]JDS4!$D$2:$D$1709,0))),IF(ISERROR(INDEX([1]UFZ!$K$2:$K$1709,MATCH(A558,[1]UFZ!$H$2:$H$1709,0))),-1,INDEX([1]UFZ!$K$2:$K$1709,MATCH(A558,[1]UFZ!$H$2:$H$1709,0))),IF(ISERROR(INDEX([1]WATSON!$G$2:$G$1709,MATCH(A558,[1]WATSON!$B$2:$B$1709,0))),-1,INDEX([1]WATSON!$G$2:$G$1709,MATCH(A558,[1]WATSON!$B$2:$B$1709,0))*1000),IF(ISERROR(INDEX('[1]EF3.0emissions'!$F$2:$F$1709,MATCH(A558,'[1]EF3.0emissions'!$A$2:$A$1709,0))),-1,INDEX('[1]EF3.0emissions'!$F$2:$F$1709,MATCH(A558,'[1]EF3.0emissions'!$A$2:$A$1709))),IF(ISERROR(INDEX(#REF!,MATCH(A558,#REF!,0))),-1,INDEX(#REF!,MATCH(A558,#REF!,0))*1.5*1000),IF(ISERROR(INDEX(#REF!,MATCH(A558,#REF!,0))),-1,INDEX(#REF!,MATCH(A558,#REF!,0))*1.5))</f>
        <v>10.065625000000001</v>
      </c>
      <c r="D558" s="135">
        <v>2.1645602410757182E-2</v>
      </c>
      <c r="E558" s="135">
        <v>1.1432395703697987E-2</v>
      </c>
      <c r="F558" s="135">
        <v>3.3125208428390465E-2</v>
      </c>
      <c r="G558" s="135">
        <v>0.96687479157160572</v>
      </c>
      <c r="H558" s="135">
        <v>1.2010468063413127E-2</v>
      </c>
      <c r="I558" s="135">
        <v>3.3684222014009738E-2</v>
      </c>
      <c r="J558" s="135">
        <v>0.96631577798598878</v>
      </c>
      <c r="K558" s="136">
        <f>IF(ISERROR(INDEX([1]biowin!$J:$J,MATCH(#REF!,[1]biowin!$A:$A,0))),-1,INDEX([1]biowin!$J:$J,MATCH(#REF!,[1]biowin!$A:$A,0)))</f>
        <v>-1</v>
      </c>
    </row>
    <row r="559" spans="1:11">
      <c r="A559" s="142" t="s">
        <v>2270</v>
      </c>
      <c r="B559" s="145" t="s">
        <v>2271</v>
      </c>
      <c r="C559" s="144">
        <f>MAX(IF(ISERROR(INDEX([1]JDS4!$K$2:$K$1709,MATCH(A559,[1]JDS4!$D$2:$D$1709,0))),-1,INDEX([1]JDS4!$K$2:$K$1709,MATCH(A559,[1]JDS4!$D$2:$D$1709,0))),IF(ISERROR(INDEX([1]UFZ!$K$2:$K$1709,MATCH(A559,[1]UFZ!$H$2:$H$1709,0))),-1,INDEX([1]UFZ!$K$2:$K$1709,MATCH(A559,[1]UFZ!$H$2:$H$1709,0))),IF(ISERROR(INDEX([1]WATSON!$G$2:$G$1709,MATCH(A559,[1]WATSON!$B$2:$B$1709,0))),-1,INDEX([1]WATSON!$G$2:$G$1709,MATCH(A559,[1]WATSON!$B$2:$B$1709,0))*1000),IF(ISERROR(INDEX('[1]EF3.0emissions'!$F$2:$F$1709,MATCH(A559,'[1]EF3.0emissions'!$A$2:$A$1709,0))),-1,INDEX('[1]EF3.0emissions'!$F$2:$F$1709,MATCH(A559,'[1]EF3.0emissions'!$A$2:$A$1709))),IF(ISERROR(INDEX(#REF!,MATCH(A559,#REF!,0))),-1,INDEX(#REF!,MATCH(A559,#REF!,0))*1.5*1000),IF(ISERROR(INDEX(#REF!,MATCH(A559,#REF!,0))),-1,INDEX(#REF!,MATCH(A559,#REF!,0))*1.5))</f>
        <v>0</v>
      </c>
      <c r="D559" s="135">
        <v>0.10853732313619024</v>
      </c>
      <c r="E559" s="135">
        <v>5.6979816831950955E-2</v>
      </c>
      <c r="F559" s="135">
        <v>0.16553889992175405</v>
      </c>
      <c r="G559" s="135">
        <v>0.83446110007823537</v>
      </c>
      <c r="H559" s="135">
        <v>5.96880997043241E-2</v>
      </c>
      <c r="I559" s="135">
        <v>0.16823837249537665</v>
      </c>
      <c r="J559" s="135">
        <v>0.83176162750462423</v>
      </c>
      <c r="K559" s="136">
        <f>IF(ISERROR(INDEX([1]biowin!$J:$J,MATCH(#REF!,[1]biowin!$A:$A,0))),-1,INDEX([1]biowin!$J:$J,MATCH(#REF!,[1]biowin!$A:$A,0)))</f>
        <v>-1</v>
      </c>
    </row>
    <row r="560" spans="1:11">
      <c r="A560" s="142" t="s">
        <v>2272</v>
      </c>
      <c r="B560" s="145" t="s">
        <v>2273</v>
      </c>
      <c r="C560" s="144">
        <f>MAX(IF(ISERROR(INDEX([1]JDS4!$K$2:$K$1709,MATCH(A560,[1]JDS4!$D$2:$D$1709,0))),-1,INDEX([1]JDS4!$K$2:$K$1709,MATCH(A560,[1]JDS4!$D$2:$D$1709,0))),IF(ISERROR(INDEX([1]UFZ!$K$2:$K$1709,MATCH(A560,[1]UFZ!$H$2:$H$1709,0))),-1,INDEX([1]UFZ!$K$2:$K$1709,MATCH(A560,[1]UFZ!$H$2:$H$1709,0))),IF(ISERROR(INDEX([1]WATSON!$G$2:$G$1709,MATCH(A560,[1]WATSON!$B$2:$B$1709,0))),-1,INDEX([1]WATSON!$G$2:$G$1709,MATCH(A560,[1]WATSON!$B$2:$B$1709,0))*1000),IF(ISERROR(INDEX('[1]EF3.0emissions'!$F$2:$F$1709,MATCH(A560,'[1]EF3.0emissions'!$A$2:$A$1709,0))),-1,INDEX('[1]EF3.0emissions'!$F$2:$F$1709,MATCH(A560,'[1]EF3.0emissions'!$A$2:$A$1709))),IF(ISERROR(INDEX(#REF!,MATCH(A560,#REF!,0))),-1,INDEX(#REF!,MATCH(A560,#REF!,0))*1.5*1000),IF(ISERROR(INDEX(#REF!,MATCH(A560,#REF!,0))),-1,INDEX(#REF!,MATCH(A560,#REF!,0))*1.5))</f>
        <v>28.793749999999999</v>
      </c>
      <c r="D560" s="135">
        <v>0.17874087084083959</v>
      </c>
      <c r="E560" s="135">
        <v>9.3292238314105144E-2</v>
      </c>
      <c r="F560" s="135">
        <v>0.27206774068831496</v>
      </c>
      <c r="G560" s="135">
        <v>0.72793225931167627</v>
      </c>
      <c r="H560" s="135">
        <v>9.7463108086493638E-2</v>
      </c>
      <c r="I560" s="135">
        <v>0.27622455102650773</v>
      </c>
      <c r="J560" s="135">
        <v>0.72377544897349311</v>
      </c>
      <c r="K560" s="136">
        <f>IF(ISERROR(INDEX([1]biowin!$J:$J,MATCH(#REF!,[1]biowin!$A:$A,0))),-1,INDEX([1]biowin!$J:$J,MATCH(#REF!,[1]biowin!$A:$A,0)))</f>
        <v>-1</v>
      </c>
    </row>
    <row r="561" spans="1:11">
      <c r="A561" s="142" t="s">
        <v>2274</v>
      </c>
      <c r="B561" s="145" t="s">
        <v>2275</v>
      </c>
      <c r="C561" s="144">
        <f>MAX(IF(ISERROR(INDEX([1]JDS4!$K$2:$K$1709,MATCH(A561,[1]JDS4!$D$2:$D$1709,0))),-1,INDEX([1]JDS4!$K$2:$K$1709,MATCH(A561,[1]JDS4!$D$2:$D$1709,0))),IF(ISERROR(INDEX([1]UFZ!$K$2:$K$1709,MATCH(A561,[1]UFZ!$H$2:$H$1709,0))),-1,INDEX([1]UFZ!$K$2:$K$1709,MATCH(A561,[1]UFZ!$H$2:$H$1709,0))),IF(ISERROR(INDEX([1]WATSON!$G$2:$G$1709,MATCH(A561,[1]WATSON!$B$2:$B$1709,0))),-1,INDEX([1]WATSON!$G$2:$G$1709,MATCH(A561,[1]WATSON!$B$2:$B$1709,0))*1000),IF(ISERROR(INDEX('[1]EF3.0emissions'!$F$2:$F$1709,MATCH(A561,'[1]EF3.0emissions'!$A$2:$A$1709,0))),-1,INDEX('[1]EF3.0emissions'!$F$2:$F$1709,MATCH(A561,'[1]EF3.0emissions'!$A$2:$A$1709))),IF(ISERROR(INDEX(#REF!,MATCH(A561,#REF!,0))),-1,INDEX(#REF!,MATCH(A561,#REF!,0))*1.5*1000),IF(ISERROR(INDEX(#REF!,MATCH(A561,#REF!,0))),-1,INDEX(#REF!,MATCH(A561,#REF!,0))*1.5))</f>
        <v>-1</v>
      </c>
      <c r="D561" s="135">
        <v>3.0319276160546412E-2</v>
      </c>
      <c r="E561" s="135">
        <v>1.6005022507362892E-2</v>
      </c>
      <c r="F561" s="135">
        <v>4.6329596555787667E-2</v>
      </c>
      <c r="G561" s="135">
        <v>0.9536704034442105</v>
      </c>
      <c r="H561" s="135">
        <v>1.6809517839447789E-2</v>
      </c>
      <c r="I561" s="135">
        <v>4.7131952447950563E-2</v>
      </c>
      <c r="J561" s="135">
        <v>0.95286804755204824</v>
      </c>
      <c r="K561" s="136">
        <f>IF(ISERROR(INDEX([1]biowin!$J:$J,MATCH(#REF!,[1]biowin!$A:$A,0))),-1,INDEX([1]biowin!$J:$J,MATCH(#REF!,[1]biowin!$A:$A,0)))</f>
        <v>-1</v>
      </c>
    </row>
    <row r="562" spans="1:11">
      <c r="A562" s="142" t="s">
        <v>2276</v>
      </c>
      <c r="B562" s="145" t="s">
        <v>2277</v>
      </c>
      <c r="C562" s="144">
        <f>MAX(IF(ISERROR(INDEX([1]JDS4!$K$2:$K$1709,MATCH(A562,[1]JDS4!$D$2:$D$1709,0))),-1,INDEX([1]JDS4!$K$2:$K$1709,MATCH(A562,[1]JDS4!$D$2:$D$1709,0))),IF(ISERROR(INDEX([1]UFZ!$K$2:$K$1709,MATCH(A562,[1]UFZ!$H$2:$H$1709,0))),-1,INDEX([1]UFZ!$K$2:$K$1709,MATCH(A562,[1]UFZ!$H$2:$H$1709,0))),IF(ISERROR(INDEX([1]WATSON!$G$2:$G$1709,MATCH(A562,[1]WATSON!$B$2:$B$1709,0))),-1,INDEX([1]WATSON!$G$2:$G$1709,MATCH(A562,[1]WATSON!$B$2:$B$1709,0))*1000),IF(ISERROR(INDEX('[1]EF3.0emissions'!$F$2:$F$1709,MATCH(A562,'[1]EF3.0emissions'!$A$2:$A$1709,0))),-1,INDEX('[1]EF3.0emissions'!$F$2:$F$1709,MATCH(A562,'[1]EF3.0emissions'!$A$2:$A$1709))),IF(ISERROR(INDEX(#REF!,MATCH(A562,#REF!,0))),-1,INDEX(#REF!,MATCH(A562,#REF!,0))*1.5*1000),IF(ISERROR(INDEX(#REF!,MATCH(A562,#REF!,0))),-1,INDEX(#REF!,MATCH(A562,#REF!,0))*1.5))</f>
        <v>-1</v>
      </c>
      <c r="D562" s="135">
        <v>4.0175574311212998E-3</v>
      </c>
      <c r="E562" s="135">
        <v>2.1243380959974881E-3</v>
      </c>
      <c r="F562" s="135">
        <v>6.1420431076143599E-3</v>
      </c>
      <c r="G562" s="135">
        <v>0.99385795689238576</v>
      </c>
      <c r="H562" s="135">
        <v>2.2328968628572677E-3</v>
      </c>
      <c r="I562" s="135">
        <v>6.2505423251556329E-3</v>
      </c>
      <c r="J562" s="135">
        <v>0.99374945767484446</v>
      </c>
      <c r="K562" s="136">
        <f>IF(ISERROR(INDEX([1]biowin!$J:$J,MATCH(#REF!,[1]biowin!$A:$A,0))),-1,INDEX([1]biowin!$J:$J,MATCH(#REF!,[1]biowin!$A:$A,0)))</f>
        <v>-1</v>
      </c>
    </row>
    <row r="563" spans="1:11">
      <c r="A563" s="142" t="s">
        <v>2278</v>
      </c>
      <c r="B563" s="145" t="s">
        <v>2279</v>
      </c>
      <c r="C563" s="144">
        <f>MAX(IF(ISERROR(INDEX([1]JDS4!$K$2:$K$1709,MATCH(A563,[1]JDS4!$D$2:$D$1709,0))),-1,INDEX([1]JDS4!$K$2:$K$1709,MATCH(A563,[1]JDS4!$D$2:$D$1709,0))),IF(ISERROR(INDEX([1]UFZ!$K$2:$K$1709,MATCH(A563,[1]UFZ!$H$2:$H$1709,0))),-1,INDEX([1]UFZ!$K$2:$K$1709,MATCH(A563,[1]UFZ!$H$2:$H$1709,0))),IF(ISERROR(INDEX([1]WATSON!$G$2:$G$1709,MATCH(A563,[1]WATSON!$B$2:$B$1709,0))),-1,INDEX([1]WATSON!$G$2:$G$1709,MATCH(A563,[1]WATSON!$B$2:$B$1709,0))*1000),IF(ISERROR(INDEX('[1]EF3.0emissions'!$F$2:$F$1709,MATCH(A563,'[1]EF3.0emissions'!$A$2:$A$1709,0))),-1,INDEX('[1]EF3.0emissions'!$F$2:$F$1709,MATCH(A563,'[1]EF3.0emissions'!$A$2:$A$1709))),IF(ISERROR(INDEX(#REF!,MATCH(A563,#REF!,0))),-1,INDEX(#REF!,MATCH(A563,#REF!,0))*1.5*1000),IF(ISERROR(INDEX(#REF!,MATCH(A563,#REF!,0))),-1,INDEX(#REF!,MATCH(A563,#REF!,0))*1.5))</f>
        <v>19.662500000000001</v>
      </c>
      <c r="D563" s="135">
        <v>1.8480537056884065E-2</v>
      </c>
      <c r="E563" s="135">
        <v>9.7627752390026749E-3</v>
      </c>
      <c r="F563" s="135">
        <v>2.8278036971556467E-2</v>
      </c>
      <c r="G563" s="135">
        <v>0.97172196302844183</v>
      </c>
      <c r="H563" s="135">
        <v>1.0257362025885276E-2</v>
      </c>
      <c r="I563" s="135">
        <v>2.8758606594350585E-2</v>
      </c>
      <c r="J563" s="135">
        <v>0.97124139340564974</v>
      </c>
      <c r="K563" s="136">
        <f>IF(ISERROR(INDEX([1]biowin!$J:$J,MATCH(#REF!,[1]biowin!$A:$A,0))),-1,INDEX([1]biowin!$J:$J,MATCH(#REF!,[1]biowin!$A:$A,0)))</f>
        <v>-1</v>
      </c>
    </row>
    <row r="564" spans="1:11">
      <c r="A564" s="142" t="s">
        <v>2280</v>
      </c>
      <c r="B564" s="143" t="s">
        <v>2281</v>
      </c>
      <c r="C564" s="144">
        <f>MAX(IF(ISERROR(INDEX([1]JDS4!$K$2:$K$1709,MATCH(A564,[1]JDS4!$D$2:$D$1709,0))),-1,INDEX([1]JDS4!$K$2:$K$1709,MATCH(A564,[1]JDS4!$D$2:$D$1709,0))),IF(ISERROR(INDEX([1]UFZ!$K$2:$K$1709,MATCH(A564,[1]UFZ!$H$2:$H$1709,0))),-1,INDEX([1]UFZ!$K$2:$K$1709,MATCH(A564,[1]UFZ!$H$2:$H$1709,0))),IF(ISERROR(INDEX([1]WATSON!$G$2:$G$1709,MATCH(A564,[1]WATSON!$B$2:$B$1709,0))),-1,INDEX([1]WATSON!$G$2:$G$1709,MATCH(A564,[1]WATSON!$B$2:$B$1709,0))*1000),IF(ISERROR(INDEX('[1]EF3.0emissions'!$F$2:$F$1709,MATCH(A564,'[1]EF3.0emissions'!$A$2:$A$1709,0))),-1,INDEX('[1]EF3.0emissions'!$F$2:$F$1709,MATCH(A564,'[1]EF3.0emissions'!$A$2:$A$1709))),IF(ISERROR(INDEX(#REF!,MATCH(A564,#REF!,0))),-1,INDEX(#REF!,MATCH(A564,#REF!,0))*1.5*1000),IF(ISERROR(INDEX(#REF!,MATCH(A564,#REF!,0))),-1,INDEX(#REF!,MATCH(A564,#REF!,0))*1.5))</f>
        <v>-1</v>
      </c>
      <c r="D564" s="135">
        <v>2.8996332762864212E-2</v>
      </c>
      <c r="E564" s="135">
        <v>1.5295529051097117E-2</v>
      </c>
      <c r="F564" s="135">
        <v>4.5489304652759133E-2</v>
      </c>
      <c r="G564" s="135">
        <v>0.95451069534724498</v>
      </c>
      <c r="H564" s="135">
        <v>1.6072978773035911E-2</v>
      </c>
      <c r="I564" s="135">
        <v>4.5783899595277011E-2</v>
      </c>
      <c r="J564" s="135">
        <v>0.95421610040472327</v>
      </c>
      <c r="K564" s="136">
        <f>IF(ISERROR(INDEX([1]biowin!$J:$J,MATCH(#REF!,[1]biowin!$A:$A,0))),-1,INDEX([1]biowin!$J:$J,MATCH(#REF!,[1]biowin!$A:$A,0)))</f>
        <v>-1</v>
      </c>
    </row>
    <row r="565" spans="1:11">
      <c r="A565" s="142" t="s">
        <v>2282</v>
      </c>
      <c r="B565" s="145" t="s">
        <v>2283</v>
      </c>
      <c r="C565" s="144">
        <f>MAX(IF(ISERROR(INDEX([1]JDS4!$K$2:$K$1709,MATCH(A565,[1]JDS4!$D$2:$D$1709,0))),-1,INDEX([1]JDS4!$K$2:$K$1709,MATCH(A565,[1]JDS4!$D$2:$D$1709,0))),IF(ISERROR(INDEX([1]UFZ!$K$2:$K$1709,MATCH(A565,[1]UFZ!$H$2:$H$1709,0))),-1,INDEX([1]UFZ!$K$2:$K$1709,MATCH(A565,[1]UFZ!$H$2:$H$1709,0))),IF(ISERROR(INDEX([1]WATSON!$G$2:$G$1709,MATCH(A565,[1]WATSON!$B$2:$B$1709,0))),-1,INDEX([1]WATSON!$G$2:$G$1709,MATCH(A565,[1]WATSON!$B$2:$B$1709,0))*1000),IF(ISERROR(INDEX('[1]EF3.0emissions'!$F$2:$F$1709,MATCH(A565,'[1]EF3.0emissions'!$A$2:$A$1709,0))),-1,INDEX('[1]EF3.0emissions'!$F$2:$F$1709,MATCH(A565,'[1]EF3.0emissions'!$A$2:$A$1709))),IF(ISERROR(INDEX(#REF!,MATCH(A565,#REF!,0))),-1,INDEX(#REF!,MATCH(A565,#REF!,0))*1.5*1000),IF(ISERROR(INDEX(#REF!,MATCH(A565,#REF!,0))),-1,INDEX(#REF!,MATCH(A565,#REF!,0))*1.5))</f>
        <v>-1</v>
      </c>
      <c r="D565" s="135">
        <v>1.6127746782058426E-3</v>
      </c>
      <c r="E565" s="135">
        <v>8.5290266064258816E-4</v>
      </c>
      <c r="F565" s="135">
        <v>2.4658498120864614E-3</v>
      </c>
      <c r="G565" s="135">
        <v>0.99753415018791314</v>
      </c>
      <c r="H565" s="135">
        <v>8.9655189130530006E-4</v>
      </c>
      <c r="I565" s="135">
        <v>2.5094294541504669E-3</v>
      </c>
      <c r="J565" s="135">
        <v>0.99749057054584922</v>
      </c>
      <c r="K565" s="136">
        <f>IF(ISERROR(INDEX([1]biowin!$J:$J,MATCH(#REF!,[1]biowin!$A:$A,0))),-1,INDEX([1]biowin!$J:$J,MATCH(#REF!,[1]biowin!$A:$A,0)))</f>
        <v>-1</v>
      </c>
    </row>
    <row r="566" spans="1:11">
      <c r="A566" s="142" t="s">
        <v>2284</v>
      </c>
      <c r="B566" s="145" t="s">
        <v>2285</v>
      </c>
      <c r="C566" s="144">
        <f>MAX(IF(ISERROR(INDEX([1]JDS4!$K$2:$K$1709,MATCH(A566,[1]JDS4!$D$2:$D$1709,0))),-1,INDEX([1]JDS4!$K$2:$K$1709,MATCH(A566,[1]JDS4!$D$2:$D$1709,0))),IF(ISERROR(INDEX([1]UFZ!$K$2:$K$1709,MATCH(A566,[1]UFZ!$H$2:$H$1709,0))),-1,INDEX([1]UFZ!$K$2:$K$1709,MATCH(A566,[1]UFZ!$H$2:$H$1709,0))),IF(ISERROR(INDEX([1]WATSON!$G$2:$G$1709,MATCH(A566,[1]WATSON!$B$2:$B$1709,0))),-1,INDEX([1]WATSON!$G$2:$G$1709,MATCH(A566,[1]WATSON!$B$2:$B$1709,0))*1000),IF(ISERROR(INDEX('[1]EF3.0emissions'!$F$2:$F$1709,MATCH(A566,'[1]EF3.0emissions'!$A$2:$A$1709,0))),-1,INDEX('[1]EF3.0emissions'!$F$2:$F$1709,MATCH(A566,'[1]EF3.0emissions'!$A$2:$A$1709))),IF(ISERROR(INDEX(#REF!,MATCH(A566,#REF!,0))),-1,INDEX(#REF!,MATCH(A566,#REF!,0))*1.5*1000),IF(ISERROR(INDEX(#REF!,MATCH(A566,#REF!,0))),-1,INDEX(#REF!,MATCH(A566,#REF!,0))*1.5))</f>
        <v>-1</v>
      </c>
      <c r="D566" s="135">
        <v>3.9080475900935474E-3</v>
      </c>
      <c r="E566" s="135">
        <v>2.0664473847427306E-3</v>
      </c>
      <c r="F566" s="135">
        <v>5.9745288163001705E-3</v>
      </c>
      <c r="G566" s="135">
        <v>0.99402547118369977</v>
      </c>
      <c r="H566" s="135">
        <v>2.1720547563059212E-3</v>
      </c>
      <c r="I566" s="135">
        <v>6.08012253274104E-3</v>
      </c>
      <c r="J566" s="135">
        <v>0.99391987746725874</v>
      </c>
      <c r="K566" s="136">
        <f>IF(ISERROR(INDEX([1]biowin!$J:$J,MATCH(#REF!,[1]biowin!$A:$A,0))),-1,INDEX([1]biowin!$J:$J,MATCH(#REF!,[1]biowin!$A:$A,0)))</f>
        <v>-1</v>
      </c>
    </row>
    <row r="567" spans="1:11">
      <c r="A567" s="142" t="s">
        <v>2286</v>
      </c>
      <c r="B567" s="145" t="s">
        <v>2287</v>
      </c>
      <c r="C567" s="144">
        <f>MAX(IF(ISERROR(INDEX([1]JDS4!$K$2:$K$1709,MATCH(A567,[1]JDS4!$D$2:$D$1709,0))),-1,INDEX([1]JDS4!$K$2:$K$1709,MATCH(A567,[1]JDS4!$D$2:$D$1709,0))),IF(ISERROR(INDEX([1]UFZ!$K$2:$K$1709,MATCH(A567,[1]UFZ!$H$2:$H$1709,0))),-1,INDEX([1]UFZ!$K$2:$K$1709,MATCH(A567,[1]UFZ!$H$2:$H$1709,0))),IF(ISERROR(INDEX([1]WATSON!$G$2:$G$1709,MATCH(A567,[1]WATSON!$B$2:$B$1709,0))),-1,INDEX([1]WATSON!$G$2:$G$1709,MATCH(A567,[1]WATSON!$B$2:$B$1709,0))*1000),IF(ISERROR(INDEX('[1]EF3.0emissions'!$F$2:$F$1709,MATCH(A567,'[1]EF3.0emissions'!$A$2:$A$1709,0))),-1,INDEX('[1]EF3.0emissions'!$F$2:$F$1709,MATCH(A567,'[1]EF3.0emissions'!$A$2:$A$1709))),IF(ISERROR(INDEX(#REF!,MATCH(A567,#REF!,0))),-1,INDEX(#REF!,MATCH(A567,#REF!,0))*1.5*1000),IF(ISERROR(INDEX(#REF!,MATCH(A567,#REF!,0))),-1,INDEX(#REF!,MATCH(A567,#REF!,0))*1.5))</f>
        <v>-1</v>
      </c>
      <c r="D567" s="135">
        <v>0.13300407596643074</v>
      </c>
      <c r="E567" s="135">
        <v>6.8803484089730485E-2</v>
      </c>
      <c r="F567" s="135">
        <v>0.21826459027185857</v>
      </c>
      <c r="G567" s="135">
        <v>0.78173540972812494</v>
      </c>
      <c r="H567" s="135">
        <v>7.2557714189821598E-2</v>
      </c>
      <c r="I567" s="135">
        <v>0.21550500854498889</v>
      </c>
      <c r="J567" s="135">
        <v>0.78449499145500956</v>
      </c>
      <c r="K567" s="136">
        <f>IF(ISERROR(INDEX([1]biowin!$J:$J,MATCH(#REF!,[1]biowin!$A:$A,0))),-1,INDEX([1]biowin!$J:$J,MATCH(#REF!,[1]biowin!$A:$A,0)))</f>
        <v>-1</v>
      </c>
    </row>
    <row r="568" spans="1:11">
      <c r="A568" s="142" t="s">
        <v>2288</v>
      </c>
      <c r="B568" s="145" t="s">
        <v>2289</v>
      </c>
      <c r="C568" s="144">
        <f>MAX(IF(ISERROR(INDEX([1]JDS4!$K$2:$K$1709,MATCH(A568,[1]JDS4!$D$2:$D$1709,0))),-1,INDEX([1]JDS4!$K$2:$K$1709,MATCH(A568,[1]JDS4!$D$2:$D$1709,0))),IF(ISERROR(INDEX([1]UFZ!$K$2:$K$1709,MATCH(A568,[1]UFZ!$H$2:$H$1709,0))),-1,INDEX([1]UFZ!$K$2:$K$1709,MATCH(A568,[1]UFZ!$H$2:$H$1709,0))),IF(ISERROR(INDEX([1]WATSON!$G$2:$G$1709,MATCH(A568,[1]WATSON!$B$2:$B$1709,0))),-1,INDEX([1]WATSON!$G$2:$G$1709,MATCH(A568,[1]WATSON!$B$2:$B$1709,0))*1000),IF(ISERROR(INDEX('[1]EF3.0emissions'!$F$2:$F$1709,MATCH(A568,'[1]EF3.0emissions'!$A$2:$A$1709,0))),-1,INDEX('[1]EF3.0emissions'!$F$2:$F$1709,MATCH(A568,'[1]EF3.0emissions'!$A$2:$A$1709))),IF(ISERROR(INDEX(#REF!,MATCH(A568,#REF!,0))),-1,INDEX(#REF!,MATCH(A568,#REF!,0))*1.5*1000),IF(ISERROR(INDEX(#REF!,MATCH(A568,#REF!,0))),-1,INDEX(#REF!,MATCH(A568,#REF!,0))*1.5))</f>
        <v>-1</v>
      </c>
      <c r="H568" s="135"/>
      <c r="I568" s="135"/>
      <c r="J568" s="135"/>
      <c r="K568" s="136">
        <f>IF(ISERROR(INDEX([1]biowin!$J:$J,MATCH(#REF!,[1]biowin!$A:$A,0))),-1,INDEX([1]biowin!$J:$J,MATCH(#REF!,[1]biowin!$A:$A,0)))</f>
        <v>-1</v>
      </c>
    </row>
    <row r="569" spans="1:11">
      <c r="A569" s="142" t="s">
        <v>2290</v>
      </c>
      <c r="B569" s="145" t="s">
        <v>2291</v>
      </c>
      <c r="C569" s="144">
        <f>MAX(IF(ISERROR(INDEX([1]JDS4!$K$2:$K$1709,MATCH(A569,[1]JDS4!$D$2:$D$1709,0))),-1,INDEX([1]JDS4!$K$2:$K$1709,MATCH(A569,[1]JDS4!$D$2:$D$1709,0))),IF(ISERROR(INDEX([1]UFZ!$K$2:$K$1709,MATCH(A569,[1]UFZ!$H$2:$H$1709,0))),-1,INDEX([1]UFZ!$K$2:$K$1709,MATCH(A569,[1]UFZ!$H$2:$H$1709,0))),IF(ISERROR(INDEX([1]WATSON!$G$2:$G$1709,MATCH(A569,[1]WATSON!$B$2:$B$1709,0))),-1,INDEX([1]WATSON!$G$2:$G$1709,MATCH(A569,[1]WATSON!$B$2:$B$1709,0))*1000),IF(ISERROR(INDEX('[1]EF3.0emissions'!$F$2:$F$1709,MATCH(A569,'[1]EF3.0emissions'!$A$2:$A$1709,0))),-1,INDEX('[1]EF3.0emissions'!$F$2:$F$1709,MATCH(A569,'[1]EF3.0emissions'!$A$2:$A$1709))),IF(ISERROR(INDEX(#REF!,MATCH(A569,#REF!,0))),-1,INDEX(#REF!,MATCH(A569,#REF!,0))*1.5*1000),IF(ISERROR(INDEX(#REF!,MATCH(A569,#REF!,0))),-1,INDEX(#REF!,MATCH(A569,#REF!,0))*1.5))</f>
        <v>274.55312499999997</v>
      </c>
      <c r="D569" s="135">
        <v>2.1519460645302396E-2</v>
      </c>
      <c r="E569" s="135">
        <v>4.3875932361461473E-3</v>
      </c>
      <c r="F569" s="135">
        <v>0.61997110349484597</v>
      </c>
      <c r="G569" s="135">
        <v>0.38002889650515409</v>
      </c>
      <c r="H569" s="135">
        <v>7.7438894341707708E-3</v>
      </c>
      <c r="I569" s="135">
        <v>0.36193657002610502</v>
      </c>
      <c r="J569" s="135">
        <v>0.63806342997389642</v>
      </c>
      <c r="K569" s="136">
        <f>IF(ISERROR(INDEX([1]biowin!$J:$J,MATCH(#REF!,[1]biowin!$A:$A,0))),-1,INDEX([1]biowin!$J:$J,MATCH(#REF!,[1]biowin!$A:$A,0)))</f>
        <v>-1</v>
      </c>
    </row>
    <row r="570" spans="1:11">
      <c r="A570" s="142" t="s">
        <v>2292</v>
      </c>
      <c r="B570" s="145" t="s">
        <v>2293</v>
      </c>
      <c r="C570" s="144">
        <f>MAX(IF(ISERROR(INDEX([1]JDS4!$K$2:$K$1709,MATCH(A570,[1]JDS4!$D$2:$D$1709,0))),-1,INDEX([1]JDS4!$K$2:$K$1709,MATCH(A570,[1]JDS4!$D$2:$D$1709,0))),IF(ISERROR(INDEX([1]UFZ!$K$2:$K$1709,MATCH(A570,[1]UFZ!$H$2:$H$1709,0))),-1,INDEX([1]UFZ!$K$2:$K$1709,MATCH(A570,[1]UFZ!$H$2:$H$1709,0))),IF(ISERROR(INDEX([1]WATSON!$G$2:$G$1709,MATCH(A570,[1]WATSON!$B$2:$B$1709,0))),-1,INDEX([1]WATSON!$G$2:$G$1709,MATCH(A570,[1]WATSON!$B$2:$B$1709,0))*1000),IF(ISERROR(INDEX('[1]EF3.0emissions'!$F$2:$F$1709,MATCH(A570,'[1]EF3.0emissions'!$A$2:$A$1709,0))),-1,INDEX('[1]EF3.0emissions'!$F$2:$F$1709,MATCH(A570,'[1]EF3.0emissions'!$A$2:$A$1709))),IF(ISERROR(INDEX(#REF!,MATCH(A570,#REF!,0))),-1,INDEX(#REF!,MATCH(A570,#REF!,0))*1.5*1000),IF(ISERROR(INDEX(#REF!,MATCH(A570,#REF!,0))),-1,INDEX(#REF!,MATCH(A570,#REF!,0))*1.5))</f>
        <v>1357.4448070656999</v>
      </c>
      <c r="D570" s="135">
        <v>0.22284501282486088</v>
      </c>
      <c r="E570" s="135">
        <v>1.6221161281767852E-3</v>
      </c>
      <c r="F570" s="135">
        <v>0.98427283196115711</v>
      </c>
      <c r="G570" s="135">
        <v>1.5727168038842731E-2</v>
      </c>
      <c r="H570" s="135">
        <v>4.8980885113166341E-3</v>
      </c>
      <c r="I570" s="135">
        <v>0.95490429673849486</v>
      </c>
      <c r="J570" s="135">
        <v>4.5095703261505325E-2</v>
      </c>
      <c r="K570" s="136">
        <f>IF(ISERROR(INDEX([1]biowin!$J:$J,MATCH(#REF!,[1]biowin!$A:$A,0))),-1,INDEX([1]biowin!$J:$J,MATCH(#REF!,[1]biowin!$A:$A,0)))</f>
        <v>-1</v>
      </c>
    </row>
    <row r="571" spans="1:11">
      <c r="A571" s="142" t="s">
        <v>2294</v>
      </c>
      <c r="B571" s="145" t="s">
        <v>2295</v>
      </c>
      <c r="C571" s="144">
        <f>MAX(IF(ISERROR(INDEX([1]JDS4!$K$2:$K$1709,MATCH(A571,[1]JDS4!$D$2:$D$1709,0))),-1,INDEX([1]JDS4!$K$2:$K$1709,MATCH(A571,[1]JDS4!$D$2:$D$1709,0))),IF(ISERROR(INDEX([1]UFZ!$K$2:$K$1709,MATCH(A571,[1]UFZ!$H$2:$H$1709,0))),-1,INDEX([1]UFZ!$K$2:$K$1709,MATCH(A571,[1]UFZ!$H$2:$H$1709,0))),IF(ISERROR(INDEX([1]WATSON!$G$2:$G$1709,MATCH(A571,[1]WATSON!$B$2:$B$1709,0))),-1,INDEX([1]WATSON!$G$2:$G$1709,MATCH(A571,[1]WATSON!$B$2:$B$1709,0))*1000),IF(ISERROR(INDEX('[1]EF3.0emissions'!$F$2:$F$1709,MATCH(A571,'[1]EF3.0emissions'!$A$2:$A$1709,0))),-1,INDEX('[1]EF3.0emissions'!$F$2:$F$1709,MATCH(A571,'[1]EF3.0emissions'!$A$2:$A$1709))),IF(ISERROR(INDEX(#REF!,MATCH(A571,#REF!,0))),-1,INDEX(#REF!,MATCH(A571,#REF!,0))*1.5*1000),IF(ISERROR(INDEX(#REF!,MATCH(A571,#REF!,0))),-1,INDEX(#REF!,MATCH(A571,#REF!,0))*1.5))</f>
        <v>-1</v>
      </c>
      <c r="D571" s="135">
        <v>6.080593382964513E-2</v>
      </c>
      <c r="E571" s="135">
        <v>3.1172419680870506E-2</v>
      </c>
      <c r="F571" s="135">
        <v>0.12929683861802116</v>
      </c>
      <c r="G571" s="135">
        <v>0.87070316138197157</v>
      </c>
      <c r="H571" s="135">
        <v>3.3226776336937096E-2</v>
      </c>
      <c r="I571" s="135">
        <v>0.11700735217909969</v>
      </c>
      <c r="J571" s="135">
        <v>0.8829926478209007</v>
      </c>
      <c r="K571" s="136">
        <f>IF(ISERROR(INDEX([1]biowin!$J:$J,MATCH(#REF!,[1]biowin!$A:$A,0))),-1,INDEX([1]biowin!$J:$J,MATCH(#REF!,[1]biowin!$A:$A,0)))</f>
        <v>-1</v>
      </c>
    </row>
    <row r="572" spans="1:11">
      <c r="A572" s="142" t="s">
        <v>2296</v>
      </c>
      <c r="B572" s="145" t="s">
        <v>2297</v>
      </c>
      <c r="C572" s="144">
        <f>MAX(IF(ISERROR(INDEX([1]JDS4!$K$2:$K$1709,MATCH(A572,[1]JDS4!$D$2:$D$1709,0))),-1,INDEX([1]JDS4!$K$2:$K$1709,MATCH(A572,[1]JDS4!$D$2:$D$1709,0))),IF(ISERROR(INDEX([1]UFZ!$K$2:$K$1709,MATCH(A572,[1]UFZ!$H$2:$H$1709,0))),-1,INDEX([1]UFZ!$K$2:$K$1709,MATCH(A572,[1]UFZ!$H$2:$H$1709,0))),IF(ISERROR(INDEX([1]WATSON!$G$2:$G$1709,MATCH(A572,[1]WATSON!$B$2:$B$1709,0))),-1,INDEX([1]WATSON!$G$2:$G$1709,MATCH(A572,[1]WATSON!$B$2:$B$1709,0))*1000),IF(ISERROR(INDEX('[1]EF3.0emissions'!$F$2:$F$1709,MATCH(A572,'[1]EF3.0emissions'!$A$2:$A$1709,0))),-1,INDEX('[1]EF3.0emissions'!$F$2:$F$1709,MATCH(A572,'[1]EF3.0emissions'!$A$2:$A$1709))),IF(ISERROR(INDEX(#REF!,MATCH(A572,#REF!,0))),-1,INDEX(#REF!,MATCH(A572,#REF!,0))*1.5*1000),IF(ISERROR(INDEX(#REF!,MATCH(A572,#REF!,0))),-1,INDEX(#REF!,MATCH(A572,#REF!,0))*1.5))</f>
        <v>13000</v>
      </c>
      <c r="D572" s="135">
        <v>0.65254109711938291</v>
      </c>
      <c r="E572" s="135">
        <v>9.6501680140014109E-4</v>
      </c>
      <c r="F572" s="135">
        <v>0.99980912805349953</v>
      </c>
      <c r="G572" s="135">
        <v>1.9087194650026852E-4</v>
      </c>
      <c r="H572" s="135">
        <v>3.022592798529301E-3</v>
      </c>
      <c r="I572" s="135">
        <v>0.99943568824462459</v>
      </c>
      <c r="J572" s="135">
        <v>5.6431175537536378E-4</v>
      </c>
      <c r="K572" s="136">
        <f>IF(ISERROR(INDEX([1]biowin!$J:$J,MATCH(#REF!,[1]biowin!$A:$A,0))),-1,INDEX([1]biowin!$J:$J,MATCH(#REF!,[1]biowin!$A:$A,0)))</f>
        <v>-1</v>
      </c>
    </row>
    <row r="573" spans="1:11">
      <c r="A573" s="142" t="s">
        <v>2298</v>
      </c>
      <c r="B573" s="145" t="s">
        <v>2299</v>
      </c>
      <c r="C573" s="144">
        <f>MAX(IF(ISERROR(INDEX([1]JDS4!$K$2:$K$1709,MATCH(A573,[1]JDS4!$D$2:$D$1709,0))),-1,INDEX([1]JDS4!$K$2:$K$1709,MATCH(A573,[1]JDS4!$D$2:$D$1709,0))),IF(ISERROR(INDEX([1]UFZ!$K$2:$K$1709,MATCH(A573,[1]UFZ!$H$2:$H$1709,0))),-1,INDEX([1]UFZ!$K$2:$K$1709,MATCH(A573,[1]UFZ!$H$2:$H$1709,0))),IF(ISERROR(INDEX([1]WATSON!$G$2:$G$1709,MATCH(A573,[1]WATSON!$B$2:$B$1709,0))),-1,INDEX([1]WATSON!$G$2:$G$1709,MATCH(A573,[1]WATSON!$B$2:$B$1709,0))*1000),IF(ISERROR(INDEX('[1]EF3.0emissions'!$F$2:$F$1709,MATCH(A573,'[1]EF3.0emissions'!$A$2:$A$1709,0))),-1,INDEX('[1]EF3.0emissions'!$F$2:$F$1709,MATCH(A573,'[1]EF3.0emissions'!$A$2:$A$1709))),IF(ISERROR(INDEX(#REF!,MATCH(A573,#REF!,0))),-1,INDEX(#REF!,MATCH(A573,#REF!,0))*1.5*1000),IF(ISERROR(INDEX(#REF!,MATCH(A573,#REF!,0))),-1,INDEX(#REF!,MATCH(A573,#REF!,0))*1.5))</f>
        <v>-1</v>
      </c>
      <c r="D573" s="135">
        <v>3.0334225851557612E-2</v>
      </c>
      <c r="E573" s="135">
        <v>2.4920865241919066E-3</v>
      </c>
      <c r="F573" s="135">
        <v>0.84252670045844202</v>
      </c>
      <c r="G573" s="135">
        <v>0.15747329954155889</v>
      </c>
      <c r="H573" s="135">
        <v>5.9080013690544159E-3</v>
      </c>
      <c r="I573" s="135">
        <v>0.6448767731413797</v>
      </c>
      <c r="J573" s="135">
        <v>0.35512322685862008</v>
      </c>
      <c r="K573" s="136">
        <f>IF(ISERROR(INDEX([1]biowin!$J:$J,MATCH(#REF!,[1]biowin!$A:$A,0))),-1,INDEX([1]biowin!$J:$J,MATCH(#REF!,[1]biowin!$A:$A,0)))</f>
        <v>-1</v>
      </c>
    </row>
    <row r="574" spans="1:11">
      <c r="A574" s="142" t="s">
        <v>2300</v>
      </c>
      <c r="B574" s="145" t="s">
        <v>2301</v>
      </c>
      <c r="C574" s="144">
        <f>MAX(IF(ISERROR(INDEX([1]JDS4!$K$2:$K$1709,MATCH(A574,[1]JDS4!$D$2:$D$1709,0))),-1,INDEX([1]JDS4!$K$2:$K$1709,MATCH(A574,[1]JDS4!$D$2:$D$1709,0))),IF(ISERROR(INDEX([1]UFZ!$K$2:$K$1709,MATCH(A574,[1]UFZ!$H$2:$H$1709,0))),-1,INDEX([1]UFZ!$K$2:$K$1709,MATCH(A574,[1]UFZ!$H$2:$H$1709,0))),IF(ISERROR(INDEX([1]WATSON!$G$2:$G$1709,MATCH(A574,[1]WATSON!$B$2:$B$1709,0))),-1,INDEX([1]WATSON!$G$2:$G$1709,MATCH(A574,[1]WATSON!$B$2:$B$1709,0))*1000),IF(ISERROR(INDEX('[1]EF3.0emissions'!$F$2:$F$1709,MATCH(A574,'[1]EF3.0emissions'!$A$2:$A$1709,0))),-1,INDEX('[1]EF3.0emissions'!$F$2:$F$1709,MATCH(A574,'[1]EF3.0emissions'!$A$2:$A$1709))),IF(ISERROR(INDEX(#REF!,MATCH(A574,#REF!,0))),-1,INDEX(#REF!,MATCH(A574,#REF!,0))*1.5*1000),IF(ISERROR(INDEX(#REF!,MATCH(A574,#REF!,0))),-1,INDEX(#REF!,MATCH(A574,#REF!,0))*1.5))</f>
        <v>-1</v>
      </c>
      <c r="H574" s="135"/>
      <c r="I574" s="135"/>
      <c r="J574" s="135"/>
      <c r="K574" s="136">
        <f>IF(ISERROR(INDEX([1]biowin!$J:$J,MATCH(#REF!,[1]biowin!$A:$A,0))),-1,INDEX([1]biowin!$J:$J,MATCH(#REF!,[1]biowin!$A:$A,0)))</f>
        <v>-1</v>
      </c>
    </row>
    <row r="575" spans="1:11">
      <c r="A575" s="142" t="s">
        <v>2302</v>
      </c>
      <c r="B575" s="145" t="s">
        <v>2303</v>
      </c>
      <c r="C575" s="144">
        <f>MAX(IF(ISERROR(INDEX([1]JDS4!$K$2:$K$1709,MATCH(A575,[1]JDS4!$D$2:$D$1709,0))),-1,INDEX([1]JDS4!$K$2:$K$1709,MATCH(A575,[1]JDS4!$D$2:$D$1709,0))),IF(ISERROR(INDEX([1]UFZ!$K$2:$K$1709,MATCH(A575,[1]UFZ!$H$2:$H$1709,0))),-1,INDEX([1]UFZ!$K$2:$K$1709,MATCH(A575,[1]UFZ!$H$2:$H$1709,0))),IF(ISERROR(INDEX([1]WATSON!$G$2:$G$1709,MATCH(A575,[1]WATSON!$B$2:$B$1709,0))),-1,INDEX([1]WATSON!$G$2:$G$1709,MATCH(A575,[1]WATSON!$B$2:$B$1709,0))*1000),IF(ISERROR(INDEX('[1]EF3.0emissions'!$F$2:$F$1709,MATCH(A575,'[1]EF3.0emissions'!$A$2:$A$1709,0))),-1,INDEX('[1]EF3.0emissions'!$F$2:$F$1709,MATCH(A575,'[1]EF3.0emissions'!$A$2:$A$1709))),IF(ISERROR(INDEX(#REF!,MATCH(A575,#REF!,0))),-1,INDEX(#REF!,MATCH(A575,#REF!,0))*1.5*1000),IF(ISERROR(INDEX(#REF!,MATCH(A575,#REF!,0))),-1,INDEX(#REF!,MATCH(A575,#REF!,0))*1.5))</f>
        <v>-1</v>
      </c>
      <c r="H575" s="135"/>
      <c r="I575" s="135"/>
      <c r="J575" s="135"/>
      <c r="K575" s="136">
        <f>IF(ISERROR(INDEX([1]biowin!$J:$J,MATCH(#REF!,[1]biowin!$A:$A,0))),-1,INDEX([1]biowin!$J:$J,MATCH(#REF!,[1]biowin!$A:$A,0)))</f>
        <v>-1</v>
      </c>
    </row>
    <row r="576" spans="1:11">
      <c r="A576" s="142" t="s">
        <v>2304</v>
      </c>
      <c r="B576" s="145" t="s">
        <v>2305</v>
      </c>
      <c r="C576" s="144">
        <f>MAX(IF(ISERROR(INDEX([1]JDS4!$K$2:$K$1709,MATCH(A576,[1]JDS4!$D$2:$D$1709,0))),-1,INDEX([1]JDS4!$K$2:$K$1709,MATCH(A576,[1]JDS4!$D$2:$D$1709,0))),IF(ISERROR(INDEX([1]UFZ!$K$2:$K$1709,MATCH(A576,[1]UFZ!$H$2:$H$1709,0))),-1,INDEX([1]UFZ!$K$2:$K$1709,MATCH(A576,[1]UFZ!$H$2:$H$1709,0))),IF(ISERROR(INDEX([1]WATSON!$G$2:$G$1709,MATCH(A576,[1]WATSON!$B$2:$B$1709,0))),-1,INDEX([1]WATSON!$G$2:$G$1709,MATCH(A576,[1]WATSON!$B$2:$B$1709,0))*1000),IF(ISERROR(INDEX('[1]EF3.0emissions'!$F$2:$F$1709,MATCH(A576,'[1]EF3.0emissions'!$A$2:$A$1709,0))),-1,INDEX('[1]EF3.0emissions'!$F$2:$F$1709,MATCH(A576,'[1]EF3.0emissions'!$A$2:$A$1709))),IF(ISERROR(INDEX(#REF!,MATCH(A576,#REF!,0))),-1,INDEX(#REF!,MATCH(A576,#REF!,0))*1.5*1000),IF(ISERROR(INDEX(#REF!,MATCH(A576,#REF!,0))),-1,INDEX(#REF!,MATCH(A576,#REF!,0))*1.5))</f>
        <v>0</v>
      </c>
      <c r="D576" s="135">
        <v>2.0944524653838579E-3</v>
      </c>
      <c r="E576" s="135">
        <v>9.4212273079395171E-4</v>
      </c>
      <c r="F576" s="135">
        <v>0.15037917590785863</v>
      </c>
      <c r="G576" s="135">
        <v>0.84962082409214135</v>
      </c>
      <c r="H576" s="135">
        <v>1.098455541744803E-3</v>
      </c>
      <c r="I576" s="135">
        <v>5.7666343055765283E-2</v>
      </c>
      <c r="J576" s="135">
        <v>0.94233365694423488</v>
      </c>
      <c r="K576" s="136">
        <f>IF(ISERROR(INDEX([1]biowin!$J:$J,MATCH(#REF!,[1]biowin!$A:$A,0))),-1,INDEX([1]biowin!$J:$J,MATCH(#REF!,[1]biowin!$A:$A,0)))</f>
        <v>-1</v>
      </c>
    </row>
    <row r="577" spans="1:11">
      <c r="A577" s="142" t="s">
        <v>2306</v>
      </c>
      <c r="B577" s="145" t="s">
        <v>2307</v>
      </c>
      <c r="C577" s="144">
        <f>MAX(IF(ISERROR(INDEX([1]JDS4!$K$2:$K$1709,MATCH(A577,[1]JDS4!$D$2:$D$1709,0))),-1,INDEX([1]JDS4!$K$2:$K$1709,MATCH(A577,[1]JDS4!$D$2:$D$1709,0))),IF(ISERROR(INDEX([1]UFZ!$K$2:$K$1709,MATCH(A577,[1]UFZ!$H$2:$H$1709,0))),-1,INDEX([1]UFZ!$K$2:$K$1709,MATCH(A577,[1]UFZ!$H$2:$H$1709,0))),IF(ISERROR(INDEX([1]WATSON!$G$2:$G$1709,MATCH(A577,[1]WATSON!$B$2:$B$1709,0))),-1,INDEX([1]WATSON!$G$2:$G$1709,MATCH(A577,[1]WATSON!$B$2:$B$1709,0))*1000),IF(ISERROR(INDEX('[1]EF3.0emissions'!$F$2:$F$1709,MATCH(A577,'[1]EF3.0emissions'!$A$2:$A$1709,0))),-1,INDEX('[1]EF3.0emissions'!$F$2:$F$1709,MATCH(A577,'[1]EF3.0emissions'!$A$2:$A$1709))),IF(ISERROR(INDEX(#REF!,MATCH(A577,#REF!,0))),-1,INDEX(#REF!,MATCH(A577,#REF!,0))*1.5*1000),IF(ISERROR(INDEX(#REF!,MATCH(A577,#REF!,0))),-1,INDEX(#REF!,MATCH(A577,#REF!,0))*1.5))</f>
        <v>6.3999999999999986</v>
      </c>
      <c r="D577" s="135">
        <v>2.2638500733805821E-2</v>
      </c>
      <c r="E577" s="135">
        <v>8.3908176261720813E-3</v>
      </c>
      <c r="F577" s="135">
        <v>0.31928440224004218</v>
      </c>
      <c r="G577" s="135">
        <v>0.68071559775995816</v>
      </c>
      <c r="H577" s="135">
        <v>1.0971362760614788E-2</v>
      </c>
      <c r="I577" s="135">
        <v>0.15326794085532336</v>
      </c>
      <c r="J577" s="135">
        <v>0.8467320591446772</v>
      </c>
      <c r="K577" s="136">
        <f>IF(ISERROR(INDEX([1]biowin!$J:$J,MATCH(#REF!,[1]biowin!$A:$A,0))),-1,INDEX([1]biowin!$J:$J,MATCH(#REF!,[1]biowin!$A:$A,0)))</f>
        <v>-1</v>
      </c>
    </row>
    <row r="578" spans="1:11">
      <c r="A578" s="142" t="s">
        <v>2308</v>
      </c>
      <c r="B578" s="145" t="s">
        <v>2309</v>
      </c>
      <c r="C578" s="144">
        <f>MAX(IF(ISERROR(INDEX([1]JDS4!$K$2:$K$1709,MATCH(A578,[1]JDS4!$D$2:$D$1709,0))),-1,INDEX([1]JDS4!$K$2:$K$1709,MATCH(A578,[1]JDS4!$D$2:$D$1709,0))),IF(ISERROR(INDEX([1]UFZ!$K$2:$K$1709,MATCH(A578,[1]UFZ!$H$2:$H$1709,0))),-1,INDEX([1]UFZ!$K$2:$K$1709,MATCH(A578,[1]UFZ!$H$2:$H$1709,0))),IF(ISERROR(INDEX([1]WATSON!$G$2:$G$1709,MATCH(A578,[1]WATSON!$B$2:$B$1709,0))),-1,INDEX([1]WATSON!$G$2:$G$1709,MATCH(A578,[1]WATSON!$B$2:$B$1709,0))*1000),IF(ISERROR(INDEX('[1]EF3.0emissions'!$F$2:$F$1709,MATCH(A578,'[1]EF3.0emissions'!$A$2:$A$1709,0))),-1,INDEX('[1]EF3.0emissions'!$F$2:$F$1709,MATCH(A578,'[1]EF3.0emissions'!$A$2:$A$1709))),IF(ISERROR(INDEX(#REF!,MATCH(A578,#REF!,0))),-1,INDEX(#REF!,MATCH(A578,#REF!,0))*1.5*1000),IF(ISERROR(INDEX(#REF!,MATCH(A578,#REF!,0))),-1,INDEX(#REF!,MATCH(A578,#REF!,0))*1.5))</f>
        <v>40.751145668356159</v>
      </c>
      <c r="D578" s="135">
        <v>0.36722110202763147</v>
      </c>
      <c r="E578" s="135">
        <v>0.18756320138120713</v>
      </c>
      <c r="F578" s="135">
        <v>0.5549143350475132</v>
      </c>
      <c r="G578" s="135">
        <v>0.44508566495248447</v>
      </c>
      <c r="H578" s="135">
        <v>0.19407716614422577</v>
      </c>
      <c r="I578" s="135">
        <v>0.56137502270274697</v>
      </c>
      <c r="J578" s="135">
        <v>0.43862497729725092</v>
      </c>
      <c r="K578" s="136">
        <f>IF(ISERROR(INDEX([1]biowin!$J:$J,MATCH(#REF!,[1]biowin!$A:$A,0))),-1,INDEX([1]biowin!$J:$J,MATCH(#REF!,[1]biowin!$A:$A,0)))</f>
        <v>-1</v>
      </c>
    </row>
    <row r="579" spans="1:11">
      <c r="A579" s="142" t="s">
        <v>2310</v>
      </c>
      <c r="B579" s="145" t="s">
        <v>2311</v>
      </c>
      <c r="C579" s="144">
        <f>MAX(IF(ISERROR(INDEX([1]JDS4!$K$2:$K$1709,MATCH(A579,[1]JDS4!$D$2:$D$1709,0))),-1,INDEX([1]JDS4!$K$2:$K$1709,MATCH(A579,[1]JDS4!$D$2:$D$1709,0))),IF(ISERROR(INDEX([1]UFZ!$K$2:$K$1709,MATCH(A579,[1]UFZ!$H$2:$H$1709,0))),-1,INDEX([1]UFZ!$K$2:$K$1709,MATCH(A579,[1]UFZ!$H$2:$H$1709,0))),IF(ISERROR(INDEX([1]WATSON!$G$2:$G$1709,MATCH(A579,[1]WATSON!$B$2:$B$1709,0))),-1,INDEX([1]WATSON!$G$2:$G$1709,MATCH(A579,[1]WATSON!$B$2:$B$1709,0))*1000),IF(ISERROR(INDEX('[1]EF3.0emissions'!$F$2:$F$1709,MATCH(A579,'[1]EF3.0emissions'!$A$2:$A$1709,0))),-1,INDEX('[1]EF3.0emissions'!$F$2:$F$1709,MATCH(A579,'[1]EF3.0emissions'!$A$2:$A$1709))),IF(ISERROR(INDEX(#REF!,MATCH(A579,#REF!,0))),-1,INDEX(#REF!,MATCH(A579,#REF!,0))*1.5*1000),IF(ISERROR(INDEX(#REF!,MATCH(A579,#REF!,0))),-1,INDEX(#REF!,MATCH(A579,#REF!,0))*1.5))</f>
        <v>-1</v>
      </c>
      <c r="D579" s="135">
        <v>0.16055831857298966</v>
      </c>
      <c r="E579" s="135">
        <v>8.3901840395207344E-2</v>
      </c>
      <c r="F579" s="135">
        <v>0.24499719184293059</v>
      </c>
      <c r="G579" s="135">
        <v>0.75500280815704812</v>
      </c>
      <c r="H579" s="135">
        <v>8.773873660383906E-2</v>
      </c>
      <c r="I579" s="135">
        <v>0.24861638459956908</v>
      </c>
      <c r="J579" s="135">
        <v>0.75138361540042664</v>
      </c>
      <c r="K579" s="136">
        <f>IF(ISERROR(INDEX([1]biowin!$J:$J,MATCH(#REF!,[1]biowin!$A:$A,0))),-1,INDEX([1]biowin!$J:$J,MATCH(#REF!,[1]biowin!$A:$A,0)))</f>
        <v>-1</v>
      </c>
    </row>
    <row r="580" spans="1:11">
      <c r="A580" s="142" t="s">
        <v>2312</v>
      </c>
      <c r="B580" s="145" t="s">
        <v>2313</v>
      </c>
      <c r="C580" s="144">
        <f>MAX(IF(ISERROR(INDEX([1]JDS4!$K$2:$K$1709,MATCH(A580,[1]JDS4!$D$2:$D$1709,0))),-1,INDEX([1]JDS4!$K$2:$K$1709,MATCH(A580,[1]JDS4!$D$2:$D$1709,0))),IF(ISERROR(INDEX([1]UFZ!$K$2:$K$1709,MATCH(A580,[1]UFZ!$H$2:$H$1709,0))),-1,INDEX([1]UFZ!$K$2:$K$1709,MATCH(A580,[1]UFZ!$H$2:$H$1709,0))),IF(ISERROR(INDEX([1]WATSON!$G$2:$G$1709,MATCH(A580,[1]WATSON!$B$2:$B$1709,0))),-1,INDEX([1]WATSON!$G$2:$G$1709,MATCH(A580,[1]WATSON!$B$2:$B$1709,0))*1000),IF(ISERROR(INDEX('[1]EF3.0emissions'!$F$2:$F$1709,MATCH(A580,'[1]EF3.0emissions'!$A$2:$A$1709,0))),-1,INDEX('[1]EF3.0emissions'!$F$2:$F$1709,MATCH(A580,'[1]EF3.0emissions'!$A$2:$A$1709))),IF(ISERROR(INDEX(#REF!,MATCH(A580,#REF!,0))),-1,INDEX(#REF!,MATCH(A580,#REF!,0))*1.5*1000),IF(ISERROR(INDEX(#REF!,MATCH(A580,#REF!,0))),-1,INDEX(#REF!,MATCH(A580,#REF!,0))*1.5))</f>
        <v>0</v>
      </c>
      <c r="H580" s="135"/>
      <c r="I580" s="135"/>
      <c r="J580" s="135"/>
      <c r="K580" s="136">
        <f>IF(ISERROR(INDEX([1]biowin!$J:$J,MATCH(#REF!,[1]biowin!$A:$A,0))),-1,INDEX([1]biowin!$J:$J,MATCH(#REF!,[1]biowin!$A:$A,0)))</f>
        <v>-1</v>
      </c>
    </row>
    <row r="581" spans="1:11">
      <c r="A581" s="142" t="s">
        <v>2314</v>
      </c>
      <c r="B581" s="145" t="s">
        <v>2315</v>
      </c>
      <c r="C581" s="144">
        <f>MAX(IF(ISERROR(INDEX([1]JDS4!$K$2:$K$1709,MATCH(A581,[1]JDS4!$D$2:$D$1709,0))),-1,INDEX([1]JDS4!$K$2:$K$1709,MATCH(A581,[1]JDS4!$D$2:$D$1709,0))),IF(ISERROR(INDEX([1]UFZ!$K$2:$K$1709,MATCH(A581,[1]UFZ!$H$2:$H$1709,0))),-1,INDEX([1]UFZ!$K$2:$K$1709,MATCH(A581,[1]UFZ!$H$2:$H$1709,0))),IF(ISERROR(INDEX([1]WATSON!$G$2:$G$1709,MATCH(A581,[1]WATSON!$B$2:$B$1709,0))),-1,INDEX([1]WATSON!$G$2:$G$1709,MATCH(A581,[1]WATSON!$B$2:$B$1709,0))*1000),IF(ISERROR(INDEX('[1]EF3.0emissions'!$F$2:$F$1709,MATCH(A581,'[1]EF3.0emissions'!$A$2:$A$1709,0))),-1,INDEX('[1]EF3.0emissions'!$F$2:$F$1709,MATCH(A581,'[1]EF3.0emissions'!$A$2:$A$1709))),IF(ISERROR(INDEX(#REF!,MATCH(A581,#REF!,0))),-1,INDEX(#REF!,MATCH(A581,#REF!,0))*1.5*1000),IF(ISERROR(INDEX(#REF!,MATCH(A581,#REF!,0))),-1,INDEX(#REF!,MATCH(A581,#REF!,0))*1.5))</f>
        <v>-1</v>
      </c>
      <c r="H581" s="135"/>
      <c r="I581" s="135"/>
      <c r="J581" s="135"/>
      <c r="K581" s="136">
        <f>IF(ISERROR(INDEX([1]biowin!$J:$J,MATCH(#REF!,[1]biowin!$A:$A,0))),-1,INDEX([1]biowin!$J:$J,MATCH(#REF!,[1]biowin!$A:$A,0)))</f>
        <v>-1</v>
      </c>
    </row>
    <row r="582" spans="1:11">
      <c r="A582" s="142" t="s">
        <v>2316</v>
      </c>
      <c r="B582" s="145" t="s">
        <v>2317</v>
      </c>
      <c r="C582" s="144">
        <f>MAX(IF(ISERROR(INDEX([1]JDS4!$K$2:$K$1709,MATCH(A582,[1]JDS4!$D$2:$D$1709,0))),-1,INDEX([1]JDS4!$K$2:$K$1709,MATCH(A582,[1]JDS4!$D$2:$D$1709,0))),IF(ISERROR(INDEX([1]UFZ!$K$2:$K$1709,MATCH(A582,[1]UFZ!$H$2:$H$1709,0))),-1,INDEX([1]UFZ!$K$2:$K$1709,MATCH(A582,[1]UFZ!$H$2:$H$1709,0))),IF(ISERROR(INDEX([1]WATSON!$G$2:$G$1709,MATCH(A582,[1]WATSON!$B$2:$B$1709,0))),-1,INDEX([1]WATSON!$G$2:$G$1709,MATCH(A582,[1]WATSON!$B$2:$B$1709,0))*1000),IF(ISERROR(INDEX('[1]EF3.0emissions'!$F$2:$F$1709,MATCH(A582,'[1]EF3.0emissions'!$A$2:$A$1709,0))),-1,INDEX('[1]EF3.0emissions'!$F$2:$F$1709,MATCH(A582,'[1]EF3.0emissions'!$A$2:$A$1709))),IF(ISERROR(INDEX(#REF!,MATCH(A582,#REF!,0))),-1,INDEX(#REF!,MATCH(A582,#REF!,0))*1.5*1000),IF(ISERROR(INDEX(#REF!,MATCH(A582,#REF!,0))),-1,INDEX(#REF!,MATCH(A582,#REF!,0))*1.5))</f>
        <v>-1</v>
      </c>
      <c r="H582" s="135"/>
      <c r="I582" s="135"/>
      <c r="J582" s="135"/>
      <c r="K582" s="136">
        <f>IF(ISERROR(INDEX([1]biowin!$J:$J,MATCH(#REF!,[1]biowin!$A:$A,0))),-1,INDEX([1]biowin!$J:$J,MATCH(#REF!,[1]biowin!$A:$A,0)))</f>
        <v>-1</v>
      </c>
    </row>
    <row r="583" spans="1:11">
      <c r="A583" s="142" t="s">
        <v>2318</v>
      </c>
      <c r="B583" s="145" t="s">
        <v>2319</v>
      </c>
      <c r="C583" s="144">
        <f>MAX(IF(ISERROR(INDEX([1]JDS4!$K$2:$K$1709,MATCH(A583,[1]JDS4!$D$2:$D$1709,0))),-1,INDEX([1]JDS4!$K$2:$K$1709,MATCH(A583,[1]JDS4!$D$2:$D$1709,0))),IF(ISERROR(INDEX([1]UFZ!$K$2:$K$1709,MATCH(A583,[1]UFZ!$H$2:$H$1709,0))),-1,INDEX([1]UFZ!$K$2:$K$1709,MATCH(A583,[1]UFZ!$H$2:$H$1709,0))),IF(ISERROR(INDEX([1]WATSON!$G$2:$G$1709,MATCH(A583,[1]WATSON!$B$2:$B$1709,0))),-1,INDEX([1]WATSON!$G$2:$G$1709,MATCH(A583,[1]WATSON!$B$2:$B$1709,0))*1000),IF(ISERROR(INDEX('[1]EF3.0emissions'!$F$2:$F$1709,MATCH(A583,'[1]EF3.0emissions'!$A$2:$A$1709,0))),-1,INDEX('[1]EF3.0emissions'!$F$2:$F$1709,MATCH(A583,'[1]EF3.0emissions'!$A$2:$A$1709))),IF(ISERROR(INDEX(#REF!,MATCH(A583,#REF!,0))),-1,INDEX(#REF!,MATCH(A583,#REF!,0))*1.5*1000),IF(ISERROR(INDEX(#REF!,MATCH(A583,#REF!,0))),-1,INDEX(#REF!,MATCH(A583,#REF!,0))*1.5))</f>
        <v>-1</v>
      </c>
      <c r="D583" s="135">
        <v>0.45685371569417588</v>
      </c>
      <c r="E583" s="135">
        <v>1.358455317845502E-3</v>
      </c>
      <c r="F583" s="135">
        <v>0.99540993088126861</v>
      </c>
      <c r="G583" s="135">
        <v>4.5900691187313316E-3</v>
      </c>
      <c r="H583" s="135">
        <v>4.1945891709905059E-3</v>
      </c>
      <c r="I583" s="135">
        <v>0.98660668373623484</v>
      </c>
      <c r="J583" s="135">
        <v>1.3393316263765052E-2</v>
      </c>
      <c r="K583" s="136">
        <f>IF(ISERROR(INDEX([1]biowin!$J:$J,MATCH(#REF!,[1]biowin!$A:$A,0))),-1,INDEX([1]biowin!$J:$J,MATCH(#REF!,[1]biowin!$A:$A,0)))</f>
        <v>-1</v>
      </c>
    </row>
    <row r="584" spans="1:11">
      <c r="A584" s="142" t="s">
        <v>2320</v>
      </c>
      <c r="B584" s="145" t="s">
        <v>2321</v>
      </c>
      <c r="C584" s="144">
        <f>MAX(IF(ISERROR(INDEX([1]JDS4!$K$2:$K$1709,MATCH(A584,[1]JDS4!$D$2:$D$1709,0))),-1,INDEX([1]JDS4!$K$2:$K$1709,MATCH(A584,[1]JDS4!$D$2:$D$1709,0))),IF(ISERROR(INDEX([1]UFZ!$K$2:$K$1709,MATCH(A584,[1]UFZ!$H$2:$H$1709,0))),-1,INDEX([1]UFZ!$K$2:$K$1709,MATCH(A584,[1]UFZ!$H$2:$H$1709,0))),IF(ISERROR(INDEX([1]WATSON!$G$2:$G$1709,MATCH(A584,[1]WATSON!$B$2:$B$1709,0))),-1,INDEX([1]WATSON!$G$2:$G$1709,MATCH(A584,[1]WATSON!$B$2:$B$1709,0))*1000),IF(ISERROR(INDEX('[1]EF3.0emissions'!$F$2:$F$1709,MATCH(A584,'[1]EF3.0emissions'!$A$2:$A$1709,0))),-1,INDEX('[1]EF3.0emissions'!$F$2:$F$1709,MATCH(A584,'[1]EF3.0emissions'!$A$2:$A$1709))),IF(ISERROR(INDEX(#REF!,MATCH(A584,#REF!,0))),-1,INDEX(#REF!,MATCH(A584,#REF!,0))*1.5*1000),IF(ISERROR(INDEX(#REF!,MATCH(A584,#REF!,0))),-1,INDEX(#REF!,MATCH(A584,#REF!,0))*1.5))</f>
        <v>-1</v>
      </c>
      <c r="D584" s="135">
        <v>1.8287831509955006E-2</v>
      </c>
      <c r="E584" s="135">
        <v>3.8234496978577807E-3</v>
      </c>
      <c r="F584" s="135">
        <v>0.60851432374755454</v>
      </c>
      <c r="G584" s="135">
        <v>0.39148567625244435</v>
      </c>
      <c r="H584" s="135">
        <v>6.676763530396642E-3</v>
      </c>
      <c r="I584" s="135">
        <v>0.34966314979448226</v>
      </c>
      <c r="J584" s="135">
        <v>0.65033685020551946</v>
      </c>
      <c r="K584" s="136">
        <f>IF(ISERROR(INDEX([1]biowin!$J:$J,MATCH(#REF!,[1]biowin!$A:$A,0))),-1,INDEX([1]biowin!$J:$J,MATCH(#REF!,[1]biowin!$A:$A,0)))</f>
        <v>-1</v>
      </c>
    </row>
    <row r="585" spans="1:11">
      <c r="A585" s="142" t="s">
        <v>2322</v>
      </c>
      <c r="B585" s="145" t="s">
        <v>2323</v>
      </c>
      <c r="C585" s="144">
        <f>MAX(IF(ISERROR(INDEX([1]JDS4!$K$2:$K$1709,MATCH(A585,[1]JDS4!$D$2:$D$1709,0))),-1,INDEX([1]JDS4!$K$2:$K$1709,MATCH(A585,[1]JDS4!$D$2:$D$1709,0))),IF(ISERROR(INDEX([1]UFZ!$K$2:$K$1709,MATCH(A585,[1]UFZ!$H$2:$H$1709,0))),-1,INDEX([1]UFZ!$K$2:$K$1709,MATCH(A585,[1]UFZ!$H$2:$H$1709,0))),IF(ISERROR(INDEX([1]WATSON!$G$2:$G$1709,MATCH(A585,[1]WATSON!$B$2:$B$1709,0))),-1,INDEX([1]WATSON!$G$2:$G$1709,MATCH(A585,[1]WATSON!$B$2:$B$1709,0))*1000),IF(ISERROR(INDEX('[1]EF3.0emissions'!$F$2:$F$1709,MATCH(A585,'[1]EF3.0emissions'!$A$2:$A$1709,0))),-1,INDEX('[1]EF3.0emissions'!$F$2:$F$1709,MATCH(A585,'[1]EF3.0emissions'!$A$2:$A$1709))),IF(ISERROR(INDEX(#REF!,MATCH(A585,#REF!,0))),-1,INDEX(#REF!,MATCH(A585,#REF!,0))*1.5*1000),IF(ISERROR(INDEX(#REF!,MATCH(A585,#REF!,0))),-1,INDEX(#REF!,MATCH(A585,#REF!,0))*1.5))</f>
        <v>-1</v>
      </c>
      <c r="H585" s="135"/>
      <c r="I585" s="135"/>
      <c r="J585" s="135"/>
      <c r="K585" s="136">
        <f>IF(ISERROR(INDEX([1]biowin!$J:$J,MATCH(#REF!,[1]biowin!$A:$A,0))),-1,INDEX([1]biowin!$J:$J,MATCH(#REF!,[1]biowin!$A:$A,0)))</f>
        <v>-1</v>
      </c>
    </row>
    <row r="586" spans="1:11">
      <c r="A586" s="142" t="s">
        <v>2324</v>
      </c>
      <c r="B586" s="145" t="s">
        <v>2325</v>
      </c>
      <c r="C586" s="144">
        <f>MAX(IF(ISERROR(INDEX([1]JDS4!$K$2:$K$1709,MATCH(A586,[1]JDS4!$D$2:$D$1709,0))),-1,INDEX([1]JDS4!$K$2:$K$1709,MATCH(A586,[1]JDS4!$D$2:$D$1709,0))),IF(ISERROR(INDEX([1]UFZ!$K$2:$K$1709,MATCH(A586,[1]UFZ!$H$2:$H$1709,0))),-1,INDEX([1]UFZ!$K$2:$K$1709,MATCH(A586,[1]UFZ!$H$2:$H$1709,0))),IF(ISERROR(INDEX([1]WATSON!$G$2:$G$1709,MATCH(A586,[1]WATSON!$B$2:$B$1709,0))),-1,INDEX([1]WATSON!$G$2:$G$1709,MATCH(A586,[1]WATSON!$B$2:$B$1709,0))*1000),IF(ISERROR(INDEX('[1]EF3.0emissions'!$F$2:$F$1709,MATCH(A586,'[1]EF3.0emissions'!$A$2:$A$1709,0))),-1,INDEX('[1]EF3.0emissions'!$F$2:$F$1709,MATCH(A586,'[1]EF3.0emissions'!$A$2:$A$1709))),IF(ISERROR(INDEX(#REF!,MATCH(A586,#REF!,0))),-1,INDEX(#REF!,MATCH(A586,#REF!,0))*1.5*1000),IF(ISERROR(INDEX(#REF!,MATCH(A586,#REF!,0))),-1,INDEX(#REF!,MATCH(A586,#REF!,0))*1.5))</f>
        <v>104.06807254520547</v>
      </c>
      <c r="D586" s="135">
        <v>5.8308054720670214E-3</v>
      </c>
      <c r="E586" s="135">
        <v>6.2047581469913107E-4</v>
      </c>
      <c r="F586" s="135">
        <v>0.79159581274696666</v>
      </c>
      <c r="G586" s="135">
        <v>0.20840418725303342</v>
      </c>
      <c r="H586" s="135">
        <v>1.3774947402913924E-3</v>
      </c>
      <c r="I586" s="135">
        <v>0.55989253262225447</v>
      </c>
      <c r="J586" s="135">
        <v>0.44010746737774536</v>
      </c>
      <c r="K586" s="136">
        <f>IF(ISERROR(INDEX([1]biowin!$J:$J,MATCH(#REF!,[1]biowin!$A:$A,0))),-1,INDEX([1]biowin!$J:$J,MATCH(#REF!,[1]biowin!$A:$A,0)))</f>
        <v>-1</v>
      </c>
    </row>
    <row r="587" spans="1:11">
      <c r="A587" s="142" t="s">
        <v>2326</v>
      </c>
      <c r="B587" s="145" t="s">
        <v>2327</v>
      </c>
      <c r="C587" s="144">
        <f>MAX(IF(ISERROR(INDEX([1]JDS4!$K$2:$K$1709,MATCH(A587,[1]JDS4!$D$2:$D$1709,0))),-1,INDEX([1]JDS4!$K$2:$K$1709,MATCH(A587,[1]JDS4!$D$2:$D$1709,0))),IF(ISERROR(INDEX([1]UFZ!$K$2:$K$1709,MATCH(A587,[1]UFZ!$H$2:$H$1709,0))),-1,INDEX([1]UFZ!$K$2:$K$1709,MATCH(A587,[1]UFZ!$H$2:$H$1709,0))),IF(ISERROR(INDEX([1]WATSON!$G$2:$G$1709,MATCH(A587,[1]WATSON!$B$2:$B$1709,0))),-1,INDEX([1]WATSON!$G$2:$G$1709,MATCH(A587,[1]WATSON!$B$2:$B$1709,0))*1000),IF(ISERROR(INDEX('[1]EF3.0emissions'!$F$2:$F$1709,MATCH(A587,'[1]EF3.0emissions'!$A$2:$A$1709,0))),-1,INDEX('[1]EF3.0emissions'!$F$2:$F$1709,MATCH(A587,'[1]EF3.0emissions'!$A$2:$A$1709))),IF(ISERROR(INDEX(#REF!,MATCH(A587,#REF!,0))),-1,INDEX(#REF!,MATCH(A587,#REF!,0))*1.5*1000),IF(ISERROR(INDEX(#REF!,MATCH(A587,#REF!,0))),-1,INDEX(#REF!,MATCH(A587,#REF!,0))*1.5))</f>
        <v>42.568026370345891</v>
      </c>
      <c r="D587" s="135">
        <v>4.1792413419902648E-2</v>
      </c>
      <c r="E587" s="135">
        <v>2.1620344141367424E-2</v>
      </c>
      <c r="F587" s="135">
        <v>9.0889509584678785E-2</v>
      </c>
      <c r="G587" s="135">
        <v>0.90911049041531666</v>
      </c>
      <c r="H587" s="135">
        <v>2.2959915411223074E-2</v>
      </c>
      <c r="I587" s="135">
        <v>8.1514141226070702E-2</v>
      </c>
      <c r="J587" s="135">
        <v>0.91848585877393052</v>
      </c>
      <c r="K587" s="136">
        <f>IF(ISERROR(INDEX([1]biowin!$J:$J,MATCH(#REF!,[1]biowin!$A:$A,0))),-1,INDEX([1]biowin!$J:$J,MATCH(#REF!,[1]biowin!$A:$A,0)))</f>
        <v>-1</v>
      </c>
    </row>
    <row r="588" spans="1:11">
      <c r="A588" s="142" t="s">
        <v>2328</v>
      </c>
      <c r="B588" s="145" t="s">
        <v>2329</v>
      </c>
      <c r="C588" s="144">
        <f>MAX(IF(ISERROR(INDEX([1]JDS4!$K$2:$K$1709,MATCH(A588,[1]JDS4!$D$2:$D$1709,0))),-1,INDEX([1]JDS4!$K$2:$K$1709,MATCH(A588,[1]JDS4!$D$2:$D$1709,0))),IF(ISERROR(INDEX([1]UFZ!$K$2:$K$1709,MATCH(A588,[1]UFZ!$H$2:$H$1709,0))),-1,INDEX([1]UFZ!$K$2:$K$1709,MATCH(A588,[1]UFZ!$H$2:$H$1709,0))),IF(ISERROR(INDEX([1]WATSON!$G$2:$G$1709,MATCH(A588,[1]WATSON!$B$2:$B$1709,0))),-1,INDEX([1]WATSON!$G$2:$G$1709,MATCH(A588,[1]WATSON!$B$2:$B$1709,0))*1000),IF(ISERROR(INDEX('[1]EF3.0emissions'!$F$2:$F$1709,MATCH(A588,'[1]EF3.0emissions'!$A$2:$A$1709,0))),-1,INDEX('[1]EF3.0emissions'!$F$2:$F$1709,MATCH(A588,'[1]EF3.0emissions'!$A$2:$A$1709))),IF(ISERROR(INDEX(#REF!,MATCH(A588,#REF!,0))),-1,INDEX(#REF!,MATCH(A588,#REF!,0))*1.5*1000),IF(ISERROR(INDEX(#REF!,MATCH(A588,#REF!,0))),-1,INDEX(#REF!,MATCH(A588,#REF!,0))*1.5))</f>
        <v>1600</v>
      </c>
      <c r="D588" s="135">
        <v>3.9673875407085077E-3</v>
      </c>
      <c r="E588" s="135">
        <v>4.3162644689898478E-4</v>
      </c>
      <c r="F588" s="135">
        <v>0.78659539903146947</v>
      </c>
      <c r="G588" s="135">
        <v>0.21340460096853001</v>
      </c>
      <c r="H588" s="135">
        <v>9.5230614457459653E-4</v>
      </c>
      <c r="I588" s="135">
        <v>0.55212300976444351</v>
      </c>
      <c r="J588" s="135">
        <v>0.44787699023555655</v>
      </c>
      <c r="K588" s="136">
        <f>IF(ISERROR(INDEX([1]biowin!$J:$J,MATCH(#REF!,[1]biowin!$A:$A,0))),-1,INDEX([1]biowin!$J:$J,MATCH(#REF!,[1]biowin!$A:$A,0)))</f>
        <v>-1</v>
      </c>
    </row>
    <row r="589" spans="1:11">
      <c r="A589" s="142" t="s">
        <v>2330</v>
      </c>
      <c r="B589" s="143" t="s">
        <v>503</v>
      </c>
      <c r="C589" s="144">
        <f>MAX(IF(ISERROR(INDEX([1]JDS4!$K$2:$K$1709,MATCH(A589,[1]JDS4!$D$2:$D$1709,0))),-1,INDEX([1]JDS4!$K$2:$K$1709,MATCH(A589,[1]JDS4!$D$2:$D$1709,0))),IF(ISERROR(INDEX([1]UFZ!$K$2:$K$1709,MATCH(A589,[1]UFZ!$H$2:$H$1709,0))),-1,INDEX([1]UFZ!$K$2:$K$1709,MATCH(A589,[1]UFZ!$H$2:$H$1709,0))),IF(ISERROR(INDEX([1]WATSON!$G$2:$G$1709,MATCH(A589,[1]WATSON!$B$2:$B$1709,0))),-1,INDEX([1]WATSON!$G$2:$G$1709,MATCH(A589,[1]WATSON!$B$2:$B$1709,0))*1000),IF(ISERROR(INDEX('[1]EF3.0emissions'!$F$2:$F$1709,MATCH(A589,'[1]EF3.0emissions'!$A$2:$A$1709,0))),-1,INDEX('[1]EF3.0emissions'!$F$2:$F$1709,MATCH(A589,'[1]EF3.0emissions'!$A$2:$A$1709))),IF(ISERROR(INDEX(#REF!,MATCH(A589,#REF!,0))),-1,INDEX(#REF!,MATCH(A589,#REF!,0))*1.5*1000),IF(ISERROR(INDEX(#REF!,MATCH(A589,#REF!,0))),-1,INDEX(#REF!,MATCH(A589,#REF!,0))*1.5))</f>
        <v>8973.39697323978</v>
      </c>
      <c r="D589" s="135">
        <v>4.7378891634316357E-3</v>
      </c>
      <c r="E589" s="135">
        <v>2.9721782463486626E-4</v>
      </c>
      <c r="F589" s="135">
        <v>0.90229499106197086</v>
      </c>
      <c r="G589" s="135">
        <v>9.7705008938028776E-2</v>
      </c>
      <c r="H589" s="135">
        <v>3.235889992585859E-4</v>
      </c>
      <c r="I589" s="135">
        <v>0.89937606562442873</v>
      </c>
      <c r="J589" s="135">
        <v>0.10062393437557146</v>
      </c>
      <c r="K589" s="136">
        <f>IF(ISERROR(INDEX([1]biowin!$J:$J,MATCH(#REF!,[1]biowin!$A:$A,0))),-1,INDEX([1]biowin!$J:$J,MATCH(#REF!,[1]biowin!$A:$A,0)))</f>
        <v>-1</v>
      </c>
    </row>
    <row r="590" spans="1:11">
      <c r="A590" s="142" t="s">
        <v>2331</v>
      </c>
      <c r="B590" s="145" t="s">
        <v>2332</v>
      </c>
      <c r="C590" s="144">
        <f>MAX(IF(ISERROR(INDEX([1]JDS4!$K$2:$K$1709,MATCH(A590,[1]JDS4!$D$2:$D$1709,0))),-1,INDEX([1]JDS4!$K$2:$K$1709,MATCH(A590,[1]JDS4!$D$2:$D$1709,0))),IF(ISERROR(INDEX([1]UFZ!$K$2:$K$1709,MATCH(A590,[1]UFZ!$H$2:$H$1709,0))),-1,INDEX([1]UFZ!$K$2:$K$1709,MATCH(A590,[1]UFZ!$H$2:$H$1709,0))),IF(ISERROR(INDEX([1]WATSON!$G$2:$G$1709,MATCH(A590,[1]WATSON!$B$2:$B$1709,0))),-1,INDEX([1]WATSON!$G$2:$G$1709,MATCH(A590,[1]WATSON!$B$2:$B$1709,0))*1000),IF(ISERROR(INDEX('[1]EF3.0emissions'!$F$2:$F$1709,MATCH(A590,'[1]EF3.0emissions'!$A$2:$A$1709,0))),-1,INDEX('[1]EF3.0emissions'!$F$2:$F$1709,MATCH(A590,'[1]EF3.0emissions'!$A$2:$A$1709))),IF(ISERROR(INDEX(#REF!,MATCH(A590,#REF!,0))),-1,INDEX(#REF!,MATCH(A590,#REF!,0))*1.5*1000),IF(ISERROR(INDEX(#REF!,MATCH(A590,#REF!,0))),-1,INDEX(#REF!,MATCH(A590,#REF!,0))*1.5))</f>
        <v>0.41</v>
      </c>
      <c r="D590" s="135">
        <v>2.6145623810275187E-2</v>
      </c>
      <c r="E590" s="135">
        <v>1.3805562377345209E-2</v>
      </c>
      <c r="F590" s="135">
        <v>3.9954906434940991E-2</v>
      </c>
      <c r="G590" s="135">
        <v>0.96004509356506529</v>
      </c>
      <c r="H590" s="135">
        <v>1.4501366506153097E-2</v>
      </c>
      <c r="I590" s="135">
        <v>4.0649208414590229E-2</v>
      </c>
      <c r="J590" s="135">
        <v>0.95935079158541059</v>
      </c>
      <c r="K590" s="136">
        <f>IF(ISERROR(INDEX([1]biowin!$J:$J,MATCH(#REF!,[1]biowin!$A:$A,0))),-1,INDEX([1]biowin!$J:$J,MATCH(#REF!,[1]biowin!$A:$A,0)))</f>
        <v>-1</v>
      </c>
    </row>
    <row r="591" spans="1:11">
      <c r="A591" s="142" t="s">
        <v>2333</v>
      </c>
      <c r="B591" s="145" t="s">
        <v>2334</v>
      </c>
      <c r="C591" s="144">
        <f>MAX(IF(ISERROR(INDEX([1]JDS4!$K$2:$K$1709,MATCH(A591,[1]JDS4!$D$2:$D$1709,0))),-1,INDEX([1]JDS4!$K$2:$K$1709,MATCH(A591,[1]JDS4!$D$2:$D$1709,0))),IF(ISERROR(INDEX([1]UFZ!$K$2:$K$1709,MATCH(A591,[1]UFZ!$H$2:$H$1709,0))),-1,INDEX([1]UFZ!$K$2:$K$1709,MATCH(A591,[1]UFZ!$H$2:$H$1709,0))),IF(ISERROR(INDEX([1]WATSON!$G$2:$G$1709,MATCH(A591,[1]WATSON!$B$2:$B$1709,0))),-1,INDEX([1]WATSON!$G$2:$G$1709,MATCH(A591,[1]WATSON!$B$2:$B$1709,0))*1000),IF(ISERROR(INDEX('[1]EF3.0emissions'!$F$2:$F$1709,MATCH(A591,'[1]EF3.0emissions'!$A$2:$A$1709,0))),-1,INDEX('[1]EF3.0emissions'!$F$2:$F$1709,MATCH(A591,'[1]EF3.0emissions'!$A$2:$A$1709))),IF(ISERROR(INDEX(#REF!,MATCH(A591,#REF!,0))),-1,INDEX(#REF!,MATCH(A591,#REF!,0))*1.5*1000),IF(ISERROR(INDEX(#REF!,MATCH(A591,#REF!,0))),-1,INDEX(#REF!,MATCH(A591,#REF!,0))*1.5))</f>
        <v>-1</v>
      </c>
      <c r="D591" s="135">
        <v>6.5485946759760768E-3</v>
      </c>
      <c r="E591" s="135">
        <v>3.4620990699404911E-3</v>
      </c>
      <c r="F591" s="135">
        <v>1.0018557369875425E-2</v>
      </c>
      <c r="G591" s="135">
        <v>0.98998144263012622</v>
      </c>
      <c r="H591" s="135">
        <v>3.6387580755213827E-3</v>
      </c>
      <c r="I591" s="135">
        <v>1.0192043157355168E-2</v>
      </c>
      <c r="J591" s="135">
        <v>0.98980795684264489</v>
      </c>
      <c r="K591" s="136">
        <f>IF(ISERROR(INDEX([1]biowin!$J:$J,MATCH(#REF!,[1]biowin!$A:$A,0))),-1,INDEX([1]biowin!$J:$J,MATCH(#REF!,[1]biowin!$A:$A,0)))</f>
        <v>-1</v>
      </c>
    </row>
    <row r="592" spans="1:11">
      <c r="A592" s="142" t="s">
        <v>2335</v>
      </c>
      <c r="B592" s="145" t="s">
        <v>2336</v>
      </c>
      <c r="C592" s="144">
        <f>MAX(IF(ISERROR(INDEX([1]JDS4!$K$2:$K$1709,MATCH(A592,[1]JDS4!$D$2:$D$1709,0))),-1,INDEX([1]JDS4!$K$2:$K$1709,MATCH(A592,[1]JDS4!$D$2:$D$1709,0))),IF(ISERROR(INDEX([1]UFZ!$K$2:$K$1709,MATCH(A592,[1]UFZ!$H$2:$H$1709,0))),-1,INDEX([1]UFZ!$K$2:$K$1709,MATCH(A592,[1]UFZ!$H$2:$H$1709,0))),IF(ISERROR(INDEX([1]WATSON!$G$2:$G$1709,MATCH(A592,[1]WATSON!$B$2:$B$1709,0))),-1,INDEX([1]WATSON!$G$2:$G$1709,MATCH(A592,[1]WATSON!$B$2:$B$1709,0))*1000),IF(ISERROR(INDEX('[1]EF3.0emissions'!$F$2:$F$1709,MATCH(A592,'[1]EF3.0emissions'!$A$2:$A$1709,0))),-1,INDEX('[1]EF3.0emissions'!$F$2:$F$1709,MATCH(A592,'[1]EF3.0emissions'!$A$2:$A$1709))),IF(ISERROR(INDEX(#REF!,MATCH(A592,#REF!,0))),-1,INDEX(#REF!,MATCH(A592,#REF!,0))*1.5*1000),IF(ISERROR(INDEX(#REF!,MATCH(A592,#REF!,0))),-1,INDEX(#REF!,MATCH(A592,#REF!,0))*1.5))</f>
        <v>96.202168944999983</v>
      </c>
      <c r="D592" s="135">
        <v>6.5485946759760768E-3</v>
      </c>
      <c r="E592" s="135">
        <v>3.4620990699404911E-3</v>
      </c>
      <c r="F592" s="135">
        <v>1.0018557369875425E-2</v>
      </c>
      <c r="G592" s="135">
        <v>0.98998144263012622</v>
      </c>
      <c r="H592" s="135">
        <v>3.6387580755213827E-3</v>
      </c>
      <c r="I592" s="135">
        <v>1.0192043157355168E-2</v>
      </c>
      <c r="J592" s="135">
        <v>0.98980795684264489</v>
      </c>
      <c r="K592" s="136">
        <f>IF(ISERROR(INDEX([1]biowin!$J:$J,MATCH(#REF!,[1]biowin!$A:$A,0))),-1,INDEX([1]biowin!$J:$J,MATCH(#REF!,[1]biowin!$A:$A,0)))</f>
        <v>-1</v>
      </c>
    </row>
    <row r="593" spans="1:11">
      <c r="A593" s="142" t="s">
        <v>2337</v>
      </c>
      <c r="B593" s="145" t="s">
        <v>506</v>
      </c>
      <c r="C593" s="144">
        <f>MAX(IF(ISERROR(INDEX([1]JDS4!$K$2:$K$1709,MATCH(A593,[1]JDS4!$D$2:$D$1709,0))),-1,INDEX([1]JDS4!$K$2:$K$1709,MATCH(A593,[1]JDS4!$D$2:$D$1709,0))),IF(ISERROR(INDEX([1]UFZ!$K$2:$K$1709,MATCH(A593,[1]UFZ!$H$2:$H$1709,0))),-1,INDEX([1]UFZ!$K$2:$K$1709,MATCH(A593,[1]UFZ!$H$2:$H$1709,0))),IF(ISERROR(INDEX([1]WATSON!$G$2:$G$1709,MATCH(A593,[1]WATSON!$B$2:$B$1709,0))),-1,INDEX([1]WATSON!$G$2:$G$1709,MATCH(A593,[1]WATSON!$B$2:$B$1709,0))*1000),IF(ISERROR(INDEX('[1]EF3.0emissions'!$F$2:$F$1709,MATCH(A593,'[1]EF3.0emissions'!$A$2:$A$1709,0))),-1,INDEX('[1]EF3.0emissions'!$F$2:$F$1709,MATCH(A593,'[1]EF3.0emissions'!$A$2:$A$1709))),IF(ISERROR(INDEX(#REF!,MATCH(A593,#REF!,0))),-1,INDEX(#REF!,MATCH(A593,#REF!,0))*1.5*1000),IF(ISERROR(INDEX(#REF!,MATCH(A593,#REF!,0))),-1,INDEX(#REF!,MATCH(A593,#REF!,0))*1.5))</f>
        <v>27.34902237890411</v>
      </c>
      <c r="D593" s="135">
        <v>4.6330673486903833E-3</v>
      </c>
      <c r="E593" s="135">
        <v>2.4496872574484426E-3</v>
      </c>
      <c r="F593" s="135">
        <v>7.0933836393616521E-3</v>
      </c>
      <c r="G593" s="135">
        <v>0.99290661636063759</v>
      </c>
      <c r="H593" s="135">
        <v>2.5748360228860195E-3</v>
      </c>
      <c r="I593" s="135">
        <v>7.2142435196857115E-3</v>
      </c>
      <c r="J593" s="135">
        <v>0.99278575648031409</v>
      </c>
      <c r="K593" s="136">
        <f>IF(ISERROR(INDEX([1]biowin!$J:$J,MATCH(#REF!,[1]biowin!$A:$A,0))),-1,INDEX([1]biowin!$J:$J,MATCH(#REF!,[1]biowin!$A:$A,0)))</f>
        <v>-1</v>
      </c>
    </row>
    <row r="594" spans="1:11">
      <c r="A594" s="146" t="s">
        <v>2338</v>
      </c>
      <c r="B594" s="4" t="s">
        <v>2339</v>
      </c>
      <c r="C594" s="4">
        <f>MAX(IF(ISERROR(INDEX([1]JDS4!$K$2:$K$1709,MATCH(A594,[1]JDS4!$D$2:$D$1709,0))),-1,INDEX([1]JDS4!$K$2:$K$1709,MATCH(A594,[1]JDS4!$D$2:$D$1709,0))),IF(ISERROR(INDEX([1]UFZ!$K$2:$K$1709,MATCH(A594,[1]UFZ!$H$2:$H$1709,0))),-1,INDEX([1]UFZ!$K$2:$K$1709,MATCH(A594,[1]UFZ!$H$2:$H$1709,0))),IF(ISERROR(INDEX([1]WATSON!$G$2:$G$1709,MATCH(A594,[1]WATSON!$B$2:$B$1709,0))),-1,INDEX([1]WATSON!$G$2:$G$1709,MATCH(A594,[1]WATSON!$B$2:$B$1709,0))*1000),IF(ISERROR(INDEX('[1]EF3.0emissions'!$F$2:$F$1709,MATCH(A594,'[1]EF3.0emissions'!$A$2:$A$1709,0))),-1,INDEX('[1]EF3.0emissions'!$F$2:$F$1709,MATCH(A594,'[1]EF3.0emissions'!$A$2:$A$1709))),IF(ISERROR(INDEX(#REF!,MATCH(A594,#REF!,0))),-1,INDEX(#REF!,MATCH(A594,#REF!,0))*1.5*1000),IF(ISERROR(INDEX(#REF!,MATCH(A594,#REF!,0))),-1,INDEX(#REF!,MATCH(A594,#REF!,0))*1.5))</f>
        <v>2954.9437500000008</v>
      </c>
      <c r="D594" s="137">
        <v>2.2975415523588689E-2</v>
      </c>
      <c r="E594" s="137">
        <v>4.5333612407179958E-4</v>
      </c>
      <c r="F594" s="137">
        <v>0.95481110225344201</v>
      </c>
      <c r="G594" s="137">
        <v>4.5188897746558196E-2</v>
      </c>
      <c r="H594" s="137">
        <v>1.3077253747299166E-3</v>
      </c>
      <c r="I594" s="137">
        <v>0.87602771886389375</v>
      </c>
      <c r="J594" s="137">
        <v>0.12397228113610589</v>
      </c>
      <c r="K594" s="138">
        <f>IF(ISERROR(INDEX([1]biowin!$J:$J,MATCH(#REF!,[1]biowin!$A:$A,0))),-1,INDEX([1]biowin!$J:$J,MATCH(#REF!,[1]biowin!$A:$A,0)))</f>
        <v>-1</v>
      </c>
    </row>
    <row r="595" spans="1:11">
      <c r="A595" s="142" t="s">
        <v>2340</v>
      </c>
      <c r="B595" s="145" t="s">
        <v>2341</v>
      </c>
      <c r="C595" s="144">
        <f>MAX(IF(ISERROR(INDEX([1]JDS4!$K$2:$K$1709,MATCH(A595,[1]JDS4!$D$2:$D$1709,0))),-1,INDEX([1]JDS4!$K$2:$K$1709,MATCH(A595,[1]JDS4!$D$2:$D$1709,0))),IF(ISERROR(INDEX([1]UFZ!$K$2:$K$1709,MATCH(A595,[1]UFZ!$H$2:$H$1709,0))),-1,INDEX([1]UFZ!$K$2:$K$1709,MATCH(A595,[1]UFZ!$H$2:$H$1709,0))),IF(ISERROR(INDEX([1]WATSON!$G$2:$G$1709,MATCH(A595,[1]WATSON!$B$2:$B$1709,0))),-1,INDEX([1]WATSON!$G$2:$G$1709,MATCH(A595,[1]WATSON!$B$2:$B$1709,0))*1000),IF(ISERROR(INDEX('[1]EF3.0emissions'!$F$2:$F$1709,MATCH(A595,'[1]EF3.0emissions'!$A$2:$A$1709,0))),-1,INDEX('[1]EF3.0emissions'!$F$2:$F$1709,MATCH(A595,'[1]EF3.0emissions'!$A$2:$A$1709))),IF(ISERROR(INDEX(#REF!,MATCH(A595,#REF!,0))),-1,INDEX(#REF!,MATCH(A595,#REF!,0))*1.5*1000),IF(ISERROR(INDEX(#REF!,MATCH(A595,#REF!,0))),-1,INDEX(#REF!,MATCH(A595,#REF!,0))*1.5))</f>
        <v>-1</v>
      </c>
      <c r="D595" s="135">
        <v>4.0922262620059831E-2</v>
      </c>
      <c r="E595" s="135">
        <v>2.1584856224425294E-2</v>
      </c>
      <c r="F595" s="135">
        <v>6.2665378543796127E-2</v>
      </c>
      <c r="G595" s="135">
        <v>0.93733462145620583</v>
      </c>
      <c r="H595" s="135">
        <v>2.2663738234359927E-2</v>
      </c>
      <c r="I595" s="135">
        <v>6.3680341000832349E-2</v>
      </c>
      <c r="J595" s="135">
        <v>0.93631965899916669</v>
      </c>
      <c r="K595" s="136">
        <f>IF(ISERROR(INDEX([1]biowin!$J:$J,MATCH(#REF!,[1]biowin!$A:$A,0))),-1,INDEX([1]biowin!$J:$J,MATCH(#REF!,[1]biowin!$A:$A,0)))</f>
        <v>-1</v>
      </c>
    </row>
    <row r="596" spans="1:11">
      <c r="A596" s="142" t="s">
        <v>2342</v>
      </c>
      <c r="B596" s="145" t="s">
        <v>2343</v>
      </c>
      <c r="C596" s="144">
        <f>MAX(IF(ISERROR(INDEX([1]JDS4!$K$2:$K$1709,MATCH(A596,[1]JDS4!$D$2:$D$1709,0))),-1,INDEX([1]JDS4!$K$2:$K$1709,MATCH(A596,[1]JDS4!$D$2:$D$1709,0))),IF(ISERROR(INDEX([1]UFZ!$K$2:$K$1709,MATCH(A596,[1]UFZ!$H$2:$H$1709,0))),-1,INDEX([1]UFZ!$K$2:$K$1709,MATCH(A596,[1]UFZ!$H$2:$H$1709,0))),IF(ISERROR(INDEX([1]WATSON!$G$2:$G$1709,MATCH(A596,[1]WATSON!$B$2:$B$1709,0))),-1,INDEX([1]WATSON!$G$2:$G$1709,MATCH(A596,[1]WATSON!$B$2:$B$1709,0))*1000),IF(ISERROR(INDEX('[1]EF3.0emissions'!$F$2:$F$1709,MATCH(A596,'[1]EF3.0emissions'!$A$2:$A$1709,0))),-1,INDEX('[1]EF3.0emissions'!$F$2:$F$1709,MATCH(A596,'[1]EF3.0emissions'!$A$2:$A$1709))),IF(ISERROR(INDEX(#REF!,MATCH(A596,#REF!,0))),-1,INDEX(#REF!,MATCH(A596,#REF!,0))*1.5*1000),IF(ISERROR(INDEX(#REF!,MATCH(A596,#REF!,0))),-1,INDEX(#REF!,MATCH(A596,#REF!,0))*1.5))</f>
        <v>85.666666666666671</v>
      </c>
      <c r="D596" s="135">
        <v>4.326594030350954E-3</v>
      </c>
      <c r="E596" s="135">
        <v>4.686894699527313E-4</v>
      </c>
      <c r="F596" s="135">
        <v>0.78757326013145135</v>
      </c>
      <c r="G596" s="135">
        <v>0.21242673986854907</v>
      </c>
      <c r="H596" s="135">
        <v>1.0353339790820655E-3</v>
      </c>
      <c r="I596" s="135">
        <v>0.55363406921512914</v>
      </c>
      <c r="J596" s="135">
        <v>0.44636593078487063</v>
      </c>
      <c r="K596" s="136">
        <f>IF(ISERROR(INDEX([1]biowin!$J:$J,MATCH(#REF!,[1]biowin!$A:$A,0))),-1,INDEX([1]biowin!$J:$J,MATCH(#REF!,[1]biowin!$A:$A,0)))</f>
        <v>-1</v>
      </c>
    </row>
    <row r="597" spans="1:11">
      <c r="A597" s="142" t="s">
        <v>2344</v>
      </c>
      <c r="B597" s="145" t="s">
        <v>2345</v>
      </c>
      <c r="C597" s="144">
        <f>MAX(IF(ISERROR(INDEX([1]JDS4!$K$2:$K$1709,MATCH(A597,[1]JDS4!$D$2:$D$1709,0))),-1,INDEX([1]JDS4!$K$2:$K$1709,MATCH(A597,[1]JDS4!$D$2:$D$1709,0))),IF(ISERROR(INDEX([1]UFZ!$K$2:$K$1709,MATCH(A597,[1]UFZ!$H$2:$H$1709,0))),-1,INDEX([1]UFZ!$K$2:$K$1709,MATCH(A597,[1]UFZ!$H$2:$H$1709,0))),IF(ISERROR(INDEX([1]WATSON!$G$2:$G$1709,MATCH(A597,[1]WATSON!$B$2:$B$1709,0))),-1,INDEX([1]WATSON!$G$2:$G$1709,MATCH(A597,[1]WATSON!$B$2:$B$1709,0))*1000),IF(ISERROR(INDEX('[1]EF3.0emissions'!$F$2:$F$1709,MATCH(A597,'[1]EF3.0emissions'!$A$2:$A$1709,0))),-1,INDEX('[1]EF3.0emissions'!$F$2:$F$1709,MATCH(A597,'[1]EF3.0emissions'!$A$2:$A$1709))),IF(ISERROR(INDEX(#REF!,MATCH(A597,#REF!,0))),-1,INDEX(#REF!,MATCH(A597,#REF!,0))*1.5*1000),IF(ISERROR(INDEX(#REF!,MATCH(A597,#REF!,0))),-1,INDEX(#REF!,MATCH(A597,#REF!,0))*1.5))</f>
        <v>42</v>
      </c>
      <c r="D597" s="135">
        <v>0.360211482701566</v>
      </c>
      <c r="E597" s="135">
        <v>5.205641183721188E-3</v>
      </c>
      <c r="F597" s="135">
        <v>0.98253352667889216</v>
      </c>
      <c r="G597" s="135">
        <v>1.7466473321107331E-2</v>
      </c>
      <c r="H597" s="135">
        <v>1.531824286248715E-2</v>
      </c>
      <c r="I597" s="135">
        <v>0.95118236897072517</v>
      </c>
      <c r="J597" s="135">
        <v>4.8817631029274625E-2</v>
      </c>
      <c r="K597" s="136">
        <f>IF(ISERROR(INDEX([1]biowin!$J:$J,MATCH(#REF!,[1]biowin!$A:$A,0))),-1,INDEX([1]biowin!$J:$J,MATCH(#REF!,[1]biowin!$A:$A,0)))</f>
        <v>-1</v>
      </c>
    </row>
    <row r="598" spans="1:11">
      <c r="A598" s="142" t="s">
        <v>2346</v>
      </c>
      <c r="B598" s="145" t="s">
        <v>2347</v>
      </c>
      <c r="C598" s="144">
        <f>MAX(IF(ISERROR(INDEX([1]JDS4!$K$2:$K$1709,MATCH(A598,[1]JDS4!$D$2:$D$1709,0))),-1,INDEX([1]JDS4!$K$2:$K$1709,MATCH(A598,[1]JDS4!$D$2:$D$1709,0))),IF(ISERROR(INDEX([1]UFZ!$K$2:$K$1709,MATCH(A598,[1]UFZ!$H$2:$H$1709,0))),-1,INDEX([1]UFZ!$K$2:$K$1709,MATCH(A598,[1]UFZ!$H$2:$H$1709,0))),IF(ISERROR(INDEX([1]WATSON!$G$2:$G$1709,MATCH(A598,[1]WATSON!$B$2:$B$1709,0))),-1,INDEX([1]WATSON!$G$2:$G$1709,MATCH(A598,[1]WATSON!$B$2:$B$1709,0))*1000),IF(ISERROR(INDEX('[1]EF3.0emissions'!$F$2:$F$1709,MATCH(A598,'[1]EF3.0emissions'!$A$2:$A$1709,0))),-1,INDEX('[1]EF3.0emissions'!$F$2:$F$1709,MATCH(A598,'[1]EF3.0emissions'!$A$2:$A$1709))),IF(ISERROR(INDEX(#REF!,MATCH(A598,#REF!,0))),-1,INDEX(#REF!,MATCH(A598,#REF!,0))*1.5*1000),IF(ISERROR(INDEX(#REF!,MATCH(A598,#REF!,0))),-1,INDEX(#REF!,MATCH(A598,#REF!,0))*1.5))</f>
        <v>-1</v>
      </c>
      <c r="D598" s="135">
        <v>3.3698242292099743E-2</v>
      </c>
      <c r="E598" s="135">
        <v>1.7784863911917331E-2</v>
      </c>
      <c r="F598" s="135">
        <v>5.1483670094173678E-2</v>
      </c>
      <c r="G598" s="135">
        <v>0.94851632990582924</v>
      </c>
      <c r="H598" s="135">
        <v>1.8676818308749576E-2</v>
      </c>
      <c r="I598" s="135">
        <v>5.2375396750299771E-2</v>
      </c>
      <c r="J598" s="135">
        <v>0.94762460324969777</v>
      </c>
      <c r="K598" s="136">
        <f>IF(ISERROR(INDEX([1]biowin!$J:$J,MATCH(#REF!,[1]biowin!$A:$A,0))),-1,INDEX([1]biowin!$J:$J,MATCH(#REF!,[1]biowin!$A:$A,0)))</f>
        <v>-1</v>
      </c>
    </row>
    <row r="599" spans="1:11">
      <c r="A599" s="142" t="s">
        <v>2348</v>
      </c>
      <c r="B599" s="145" t="s">
        <v>2349</v>
      </c>
      <c r="C599" s="144">
        <f>MAX(IF(ISERROR(INDEX([1]JDS4!$K$2:$K$1709,MATCH(A599,[1]JDS4!$D$2:$D$1709,0))),-1,INDEX([1]JDS4!$K$2:$K$1709,MATCH(A599,[1]JDS4!$D$2:$D$1709,0))),IF(ISERROR(INDEX([1]UFZ!$K$2:$K$1709,MATCH(A599,[1]UFZ!$H$2:$H$1709,0))),-1,INDEX([1]UFZ!$K$2:$K$1709,MATCH(A599,[1]UFZ!$H$2:$H$1709,0))),IF(ISERROR(INDEX([1]WATSON!$G$2:$G$1709,MATCH(A599,[1]WATSON!$B$2:$B$1709,0))),-1,INDEX([1]WATSON!$G$2:$G$1709,MATCH(A599,[1]WATSON!$B$2:$B$1709,0))*1000),IF(ISERROR(INDEX('[1]EF3.0emissions'!$F$2:$F$1709,MATCH(A599,'[1]EF3.0emissions'!$A$2:$A$1709,0))),-1,INDEX('[1]EF3.0emissions'!$F$2:$F$1709,MATCH(A599,'[1]EF3.0emissions'!$A$2:$A$1709))),IF(ISERROR(INDEX(#REF!,MATCH(A599,#REF!,0))),-1,INDEX(#REF!,MATCH(A599,#REF!,0))*1.5*1000),IF(ISERROR(INDEX(#REF!,MATCH(A599,#REF!,0))),-1,INDEX(#REF!,MATCH(A599,#REF!,0))*1.5))</f>
        <v>15.8125</v>
      </c>
      <c r="D599" s="135">
        <v>0.12840771029098491</v>
      </c>
      <c r="E599" s="135">
        <v>1.5223162854764089E-3</v>
      </c>
      <c r="F599" s="135">
        <v>0.97387318733867978</v>
      </c>
      <c r="G599" s="135">
        <v>2.6126812661319929E-2</v>
      </c>
      <c r="H599" s="135">
        <v>4.5147082027533142E-3</v>
      </c>
      <c r="I599" s="135">
        <v>0.92634716355557745</v>
      </c>
      <c r="J599" s="135">
        <v>7.3652836444423081E-2</v>
      </c>
      <c r="K599" s="136">
        <f>IF(ISERROR(INDEX([1]biowin!$J:$J,MATCH(#REF!,[1]biowin!$A:$A,0))),-1,INDEX([1]biowin!$J:$J,MATCH(#REF!,[1]biowin!$A:$A,0)))</f>
        <v>-1</v>
      </c>
    </row>
    <row r="600" spans="1:11">
      <c r="A600" s="142" t="s">
        <v>2350</v>
      </c>
      <c r="B600" s="145" t="s">
        <v>2351</v>
      </c>
      <c r="C600" s="144">
        <f>MAX(IF(ISERROR(INDEX([1]JDS4!$K$2:$K$1709,MATCH(A600,[1]JDS4!$D$2:$D$1709,0))),-1,INDEX([1]JDS4!$K$2:$K$1709,MATCH(A600,[1]JDS4!$D$2:$D$1709,0))),IF(ISERROR(INDEX([1]UFZ!$K$2:$K$1709,MATCH(A600,[1]UFZ!$H$2:$H$1709,0))),-1,INDEX([1]UFZ!$K$2:$K$1709,MATCH(A600,[1]UFZ!$H$2:$H$1709,0))),IF(ISERROR(INDEX([1]WATSON!$G$2:$G$1709,MATCH(A600,[1]WATSON!$B$2:$B$1709,0))),-1,INDEX([1]WATSON!$G$2:$G$1709,MATCH(A600,[1]WATSON!$B$2:$B$1709,0))*1000),IF(ISERROR(INDEX('[1]EF3.0emissions'!$F$2:$F$1709,MATCH(A600,'[1]EF3.0emissions'!$A$2:$A$1709,0))),-1,INDEX('[1]EF3.0emissions'!$F$2:$F$1709,MATCH(A600,'[1]EF3.0emissions'!$A$2:$A$1709))),IF(ISERROR(INDEX(#REF!,MATCH(A600,#REF!,0))),-1,INDEX(#REF!,MATCH(A600,#REF!,0))*1.5*1000),IF(ISERROR(INDEX(#REF!,MATCH(A600,#REF!,0))),-1,INDEX(#REF!,MATCH(A600,#REF!,0))*1.5))</f>
        <v>-1</v>
      </c>
      <c r="H600" s="135"/>
      <c r="I600" s="135"/>
      <c r="J600" s="135"/>
      <c r="K600" s="136">
        <f>IF(ISERROR(INDEX([1]biowin!$J:$J,MATCH(#REF!,[1]biowin!$A:$A,0))),-1,INDEX([1]biowin!$J:$J,MATCH(#REF!,[1]biowin!$A:$A,0)))</f>
        <v>-1</v>
      </c>
    </row>
    <row r="601" spans="1:11">
      <c r="A601" s="142" t="s">
        <v>2352</v>
      </c>
      <c r="B601" s="145" t="s">
        <v>2353</v>
      </c>
      <c r="C601" s="144">
        <f>MAX(IF(ISERROR(INDEX([1]JDS4!$K$2:$K$1709,MATCH(A601,[1]JDS4!$D$2:$D$1709,0))),-1,INDEX([1]JDS4!$K$2:$K$1709,MATCH(A601,[1]JDS4!$D$2:$D$1709,0))),IF(ISERROR(INDEX([1]UFZ!$K$2:$K$1709,MATCH(A601,[1]UFZ!$H$2:$H$1709,0))),-1,INDEX([1]UFZ!$K$2:$K$1709,MATCH(A601,[1]UFZ!$H$2:$H$1709,0))),IF(ISERROR(INDEX([1]WATSON!$G$2:$G$1709,MATCH(A601,[1]WATSON!$B$2:$B$1709,0))),-1,INDEX([1]WATSON!$G$2:$G$1709,MATCH(A601,[1]WATSON!$B$2:$B$1709,0))*1000),IF(ISERROR(INDEX('[1]EF3.0emissions'!$F$2:$F$1709,MATCH(A601,'[1]EF3.0emissions'!$A$2:$A$1709,0))),-1,INDEX('[1]EF3.0emissions'!$F$2:$F$1709,MATCH(A601,'[1]EF3.0emissions'!$A$2:$A$1709))),IF(ISERROR(INDEX(#REF!,MATCH(A601,#REF!,0))),-1,INDEX(#REF!,MATCH(A601,#REF!,0))*1.5*1000),IF(ISERROR(INDEX(#REF!,MATCH(A601,#REF!,0))),-1,INDEX(#REF!,MATCH(A601,#REF!,0))*1.5))</f>
        <v>0</v>
      </c>
      <c r="H601" s="135"/>
      <c r="I601" s="135"/>
      <c r="J601" s="135"/>
      <c r="K601" s="136">
        <f>IF(ISERROR(INDEX([1]biowin!$J:$J,MATCH(#REF!,[1]biowin!$A:$A,0))),-1,INDEX([1]biowin!$J:$J,MATCH(#REF!,[1]biowin!$A:$A,0)))</f>
        <v>-1</v>
      </c>
    </row>
    <row r="602" spans="1:11">
      <c r="A602" s="142" t="s">
        <v>2354</v>
      </c>
      <c r="B602" s="145" t="s">
        <v>2355</v>
      </c>
      <c r="C602" s="144">
        <f>MAX(IF(ISERROR(INDEX([1]JDS4!$K$2:$K$1709,MATCH(A602,[1]JDS4!$D$2:$D$1709,0))),-1,INDEX([1]JDS4!$K$2:$K$1709,MATCH(A602,[1]JDS4!$D$2:$D$1709,0))),IF(ISERROR(INDEX([1]UFZ!$K$2:$K$1709,MATCH(A602,[1]UFZ!$H$2:$H$1709,0))),-1,INDEX([1]UFZ!$K$2:$K$1709,MATCH(A602,[1]UFZ!$H$2:$H$1709,0))),IF(ISERROR(INDEX([1]WATSON!$G$2:$G$1709,MATCH(A602,[1]WATSON!$B$2:$B$1709,0))),-1,INDEX([1]WATSON!$G$2:$G$1709,MATCH(A602,[1]WATSON!$B$2:$B$1709,0))*1000),IF(ISERROR(INDEX('[1]EF3.0emissions'!$F$2:$F$1709,MATCH(A602,'[1]EF3.0emissions'!$A$2:$A$1709,0))),-1,INDEX('[1]EF3.0emissions'!$F$2:$F$1709,MATCH(A602,'[1]EF3.0emissions'!$A$2:$A$1709))),IF(ISERROR(INDEX(#REF!,MATCH(A602,#REF!,0))),-1,INDEX(#REF!,MATCH(A602,#REF!,0))*1.5*1000),IF(ISERROR(INDEX(#REF!,MATCH(A602,#REF!,0))),-1,INDEX(#REF!,MATCH(A602,#REF!,0))*1.5))</f>
        <v>-1</v>
      </c>
      <c r="D602" s="135">
        <v>4.4060462312251374E-3</v>
      </c>
      <c r="E602" s="135">
        <v>2.3296999323958894E-3</v>
      </c>
      <c r="F602" s="135">
        <v>6.7365906439119314E-3</v>
      </c>
      <c r="G602" s="135">
        <v>0.99326340935608748</v>
      </c>
      <c r="H602" s="135">
        <v>2.4487256291674756E-3</v>
      </c>
      <c r="I602" s="135">
        <v>6.8552755857974514E-3</v>
      </c>
      <c r="J602" s="135">
        <v>0.99314472441420176</v>
      </c>
      <c r="K602" s="136">
        <f>IF(ISERROR(INDEX([1]biowin!$J:$J,MATCH(#REF!,[1]biowin!$A:$A,0))),-1,INDEX([1]biowin!$J:$J,MATCH(#REF!,[1]biowin!$A:$A,0)))</f>
        <v>-1</v>
      </c>
    </row>
    <row r="603" spans="1:11">
      <c r="A603" s="142" t="s">
        <v>2356</v>
      </c>
      <c r="B603" s="145" t="s">
        <v>2357</v>
      </c>
      <c r="C603" s="144">
        <f>MAX(IF(ISERROR(INDEX([1]JDS4!$K$2:$K$1709,MATCH(A603,[1]JDS4!$D$2:$D$1709,0))),-1,INDEX([1]JDS4!$K$2:$K$1709,MATCH(A603,[1]JDS4!$D$2:$D$1709,0))),IF(ISERROR(INDEX([1]UFZ!$K$2:$K$1709,MATCH(A603,[1]UFZ!$H$2:$H$1709,0))),-1,INDEX([1]UFZ!$K$2:$K$1709,MATCH(A603,[1]UFZ!$H$2:$H$1709,0))),IF(ISERROR(INDEX([1]WATSON!$G$2:$G$1709,MATCH(A603,[1]WATSON!$B$2:$B$1709,0))),-1,INDEX([1]WATSON!$G$2:$G$1709,MATCH(A603,[1]WATSON!$B$2:$B$1709,0))*1000),IF(ISERROR(INDEX('[1]EF3.0emissions'!$F$2:$F$1709,MATCH(A603,'[1]EF3.0emissions'!$A$2:$A$1709,0))),-1,INDEX('[1]EF3.0emissions'!$F$2:$F$1709,MATCH(A603,'[1]EF3.0emissions'!$A$2:$A$1709))),IF(ISERROR(INDEX(#REF!,MATCH(A603,#REF!,0))),-1,INDEX(#REF!,MATCH(A603,#REF!,0))*1.5*1000),IF(ISERROR(INDEX(#REF!,MATCH(A603,#REF!,0))),-1,INDEX(#REF!,MATCH(A603,#REF!,0))*1.5))</f>
        <v>-1</v>
      </c>
      <c r="H603" s="135"/>
      <c r="I603" s="135"/>
      <c r="J603" s="135"/>
      <c r="K603" s="136">
        <f>IF(ISERROR(INDEX([1]biowin!$J:$J,MATCH(#REF!,[1]biowin!$A:$A,0))),-1,INDEX([1]biowin!$J:$J,MATCH(#REF!,[1]biowin!$A:$A,0)))</f>
        <v>-1</v>
      </c>
    </row>
    <row r="604" spans="1:11">
      <c r="A604" s="142" t="s">
        <v>2358</v>
      </c>
      <c r="B604" s="145" t="s">
        <v>2359</v>
      </c>
      <c r="C604" s="144">
        <f>MAX(IF(ISERROR(INDEX([1]JDS4!$K$2:$K$1709,MATCH(A604,[1]JDS4!$D$2:$D$1709,0))),-1,INDEX([1]JDS4!$K$2:$K$1709,MATCH(A604,[1]JDS4!$D$2:$D$1709,0))),IF(ISERROR(INDEX([1]UFZ!$K$2:$K$1709,MATCH(A604,[1]UFZ!$H$2:$H$1709,0))),-1,INDEX([1]UFZ!$K$2:$K$1709,MATCH(A604,[1]UFZ!$H$2:$H$1709,0))),IF(ISERROR(INDEX([1]WATSON!$G$2:$G$1709,MATCH(A604,[1]WATSON!$B$2:$B$1709,0))),-1,INDEX([1]WATSON!$G$2:$G$1709,MATCH(A604,[1]WATSON!$B$2:$B$1709,0))*1000),IF(ISERROR(INDEX('[1]EF3.0emissions'!$F$2:$F$1709,MATCH(A604,'[1]EF3.0emissions'!$A$2:$A$1709,0))),-1,INDEX('[1]EF3.0emissions'!$F$2:$F$1709,MATCH(A604,'[1]EF3.0emissions'!$A$2:$A$1709))),IF(ISERROR(INDEX(#REF!,MATCH(A604,#REF!,0))),-1,INDEX(#REF!,MATCH(A604,#REF!,0))*1.5*1000),IF(ISERROR(INDEX(#REF!,MATCH(A604,#REF!,0))),-1,INDEX(#REF!,MATCH(A604,#REF!,0))*1.5))</f>
        <v>-1</v>
      </c>
      <c r="D604" s="135">
        <v>5.6428901414363629E-3</v>
      </c>
      <c r="E604" s="135">
        <v>1.9276946548543226E-4</v>
      </c>
      <c r="F604" s="135">
        <v>0.9279323070196559</v>
      </c>
      <c r="G604" s="135">
        <v>7.2067692980344072E-2</v>
      </c>
      <c r="H604" s="135">
        <v>5.2904112760596763E-4</v>
      </c>
      <c r="I604" s="135">
        <v>0.8118804976712074</v>
      </c>
      <c r="J604" s="135">
        <v>0.1881195023287929</v>
      </c>
      <c r="K604" s="136">
        <f>IF(ISERROR(INDEX([1]biowin!$J:$J,MATCH(#REF!,[1]biowin!$A:$A,0))),-1,INDEX([1]biowin!$J:$J,MATCH(#REF!,[1]biowin!$A:$A,0)))</f>
        <v>-1</v>
      </c>
    </row>
    <row r="605" spans="1:11">
      <c r="A605" s="142" t="s">
        <v>2360</v>
      </c>
      <c r="B605" s="145" t="s">
        <v>2361</v>
      </c>
      <c r="C605" s="144">
        <f>MAX(IF(ISERROR(INDEX([1]JDS4!$K$2:$K$1709,MATCH(A605,[1]JDS4!$D$2:$D$1709,0))),-1,INDEX([1]JDS4!$K$2:$K$1709,MATCH(A605,[1]JDS4!$D$2:$D$1709,0))),IF(ISERROR(INDEX([1]UFZ!$K$2:$K$1709,MATCH(A605,[1]UFZ!$H$2:$H$1709,0))),-1,INDEX([1]UFZ!$K$2:$K$1709,MATCH(A605,[1]UFZ!$H$2:$H$1709,0))),IF(ISERROR(INDEX([1]WATSON!$G$2:$G$1709,MATCH(A605,[1]WATSON!$B$2:$B$1709,0))),-1,INDEX([1]WATSON!$G$2:$G$1709,MATCH(A605,[1]WATSON!$B$2:$B$1709,0))*1000),IF(ISERROR(INDEX('[1]EF3.0emissions'!$F$2:$F$1709,MATCH(A605,'[1]EF3.0emissions'!$A$2:$A$1709,0))),-1,INDEX('[1]EF3.0emissions'!$F$2:$F$1709,MATCH(A605,'[1]EF3.0emissions'!$A$2:$A$1709))),IF(ISERROR(INDEX(#REF!,MATCH(A605,#REF!,0))),-1,INDEX(#REF!,MATCH(A605,#REF!,0))*1.5*1000),IF(ISERROR(INDEX(#REF!,MATCH(A605,#REF!,0))),-1,INDEX(#REF!,MATCH(A605,#REF!,0))*1.5))</f>
        <v>-1</v>
      </c>
      <c r="D605" s="135">
        <v>7.3835552031433708E-5</v>
      </c>
      <c r="E605" s="135">
        <v>2.7477538625707358E-6</v>
      </c>
      <c r="F605" s="135">
        <v>0.92006146150372947</v>
      </c>
      <c r="G605" s="135">
        <v>7.9938538496270639E-2</v>
      </c>
      <c r="H605" s="135">
        <v>7.4719449845150597E-6</v>
      </c>
      <c r="I605" s="135">
        <v>0.79324374006243292</v>
      </c>
      <c r="J605" s="135">
        <v>0.20675625993756708</v>
      </c>
      <c r="K605" s="136">
        <f>IF(ISERROR(INDEX([1]biowin!$J:$J,MATCH(#REF!,[1]biowin!$A:$A,0))),-1,INDEX([1]biowin!$J:$J,MATCH(#REF!,[1]biowin!$A:$A,0)))</f>
        <v>-1</v>
      </c>
    </row>
    <row r="606" spans="1:11">
      <c r="A606" s="142" t="s">
        <v>2362</v>
      </c>
      <c r="B606" s="145" t="s">
        <v>2363</v>
      </c>
      <c r="C606" s="144">
        <f>MAX(IF(ISERROR(INDEX([1]JDS4!$K$2:$K$1709,MATCH(A606,[1]JDS4!$D$2:$D$1709,0))),-1,INDEX([1]JDS4!$K$2:$K$1709,MATCH(A606,[1]JDS4!$D$2:$D$1709,0))),IF(ISERROR(INDEX([1]UFZ!$K$2:$K$1709,MATCH(A606,[1]UFZ!$H$2:$H$1709,0))),-1,INDEX([1]UFZ!$K$2:$K$1709,MATCH(A606,[1]UFZ!$H$2:$H$1709,0))),IF(ISERROR(INDEX([1]WATSON!$G$2:$G$1709,MATCH(A606,[1]WATSON!$B$2:$B$1709,0))),-1,INDEX([1]WATSON!$G$2:$G$1709,MATCH(A606,[1]WATSON!$B$2:$B$1709,0))*1000),IF(ISERROR(INDEX('[1]EF3.0emissions'!$F$2:$F$1709,MATCH(A606,'[1]EF3.0emissions'!$A$2:$A$1709,0))),-1,INDEX('[1]EF3.0emissions'!$F$2:$F$1709,MATCH(A606,'[1]EF3.0emissions'!$A$2:$A$1709))),IF(ISERROR(INDEX(#REF!,MATCH(A606,#REF!,0))),-1,INDEX(#REF!,MATCH(A606,#REF!,0))*1.5*1000),IF(ISERROR(INDEX(#REF!,MATCH(A606,#REF!,0))),-1,INDEX(#REF!,MATCH(A606,#REF!,0))*1.5))</f>
        <v>3200</v>
      </c>
      <c r="D606" s="135">
        <v>1.9380127546645028E-2</v>
      </c>
      <c r="E606" s="135">
        <v>1.7755073130838325E-3</v>
      </c>
      <c r="F606" s="135">
        <v>0.82267917297001236</v>
      </c>
      <c r="G606" s="135">
        <v>0.17732082702998733</v>
      </c>
      <c r="H606" s="135">
        <v>4.1006147327143656E-3</v>
      </c>
      <c r="I606" s="135">
        <v>0.61043653783020291</v>
      </c>
      <c r="J606" s="135">
        <v>0.3895634621697957</v>
      </c>
      <c r="K606" s="136">
        <f>IF(ISERROR(INDEX([1]biowin!$J:$J,MATCH(#REF!,[1]biowin!$A:$A,0))),-1,INDEX([1]biowin!$J:$J,MATCH(#REF!,[1]biowin!$A:$A,0)))</f>
        <v>-1</v>
      </c>
    </row>
    <row r="607" spans="1:11">
      <c r="A607" s="142" t="s">
        <v>2364</v>
      </c>
      <c r="B607" s="145" t="s">
        <v>2365</v>
      </c>
      <c r="C607" s="144">
        <f>MAX(IF(ISERROR(INDEX([1]JDS4!$K$2:$K$1709,MATCH(A607,[1]JDS4!$D$2:$D$1709,0))),-1,INDEX([1]JDS4!$K$2:$K$1709,MATCH(A607,[1]JDS4!$D$2:$D$1709,0))),IF(ISERROR(INDEX([1]UFZ!$K$2:$K$1709,MATCH(A607,[1]UFZ!$H$2:$H$1709,0))),-1,INDEX([1]UFZ!$K$2:$K$1709,MATCH(A607,[1]UFZ!$H$2:$H$1709,0))),IF(ISERROR(INDEX([1]WATSON!$G$2:$G$1709,MATCH(A607,[1]WATSON!$B$2:$B$1709,0))),-1,INDEX([1]WATSON!$G$2:$G$1709,MATCH(A607,[1]WATSON!$B$2:$B$1709,0))*1000),IF(ISERROR(INDEX('[1]EF3.0emissions'!$F$2:$F$1709,MATCH(A607,'[1]EF3.0emissions'!$A$2:$A$1709,0))),-1,INDEX('[1]EF3.0emissions'!$F$2:$F$1709,MATCH(A607,'[1]EF3.0emissions'!$A$2:$A$1709))),IF(ISERROR(INDEX(#REF!,MATCH(A607,#REF!,0))),-1,INDEX(#REF!,MATCH(A607,#REF!,0))*1.5*1000),IF(ISERROR(INDEX(#REF!,MATCH(A607,#REF!,0))),-1,INDEX(#REF!,MATCH(A607,#REF!,0))*1.5))</f>
        <v>-1</v>
      </c>
      <c r="D607" s="135">
        <v>3.2320587091017074E-2</v>
      </c>
      <c r="E607" s="135">
        <v>1.7059315969914238E-2</v>
      </c>
      <c r="F607" s="135">
        <v>4.9380354863088984E-2</v>
      </c>
      <c r="G607" s="135">
        <v>0.95061964513690722</v>
      </c>
      <c r="H607" s="135">
        <v>1.7915652604701904E-2</v>
      </c>
      <c r="I607" s="135">
        <v>5.0236509034556932E-2</v>
      </c>
      <c r="J607" s="135">
        <v>0.94976349096544455</v>
      </c>
      <c r="K607" s="136">
        <f>IF(ISERROR(INDEX([1]biowin!$J:$J,MATCH(#REF!,[1]biowin!$A:$A,0))),-1,INDEX([1]biowin!$J:$J,MATCH(#REF!,[1]biowin!$A:$A,0)))</f>
        <v>-1</v>
      </c>
    </row>
    <row r="608" spans="1:11">
      <c r="A608" s="142" t="s">
        <v>2366</v>
      </c>
      <c r="B608" s="145" t="s">
        <v>2367</v>
      </c>
      <c r="C608" s="144">
        <f>MAX(IF(ISERROR(INDEX([1]JDS4!$K$2:$K$1709,MATCH(A608,[1]JDS4!$D$2:$D$1709,0))),-1,INDEX([1]JDS4!$K$2:$K$1709,MATCH(A608,[1]JDS4!$D$2:$D$1709,0))),IF(ISERROR(INDEX([1]UFZ!$K$2:$K$1709,MATCH(A608,[1]UFZ!$H$2:$H$1709,0))),-1,INDEX([1]UFZ!$K$2:$K$1709,MATCH(A608,[1]UFZ!$H$2:$H$1709,0))),IF(ISERROR(INDEX([1]WATSON!$G$2:$G$1709,MATCH(A608,[1]WATSON!$B$2:$B$1709,0))),-1,INDEX([1]WATSON!$G$2:$G$1709,MATCH(A608,[1]WATSON!$B$2:$B$1709,0))*1000),IF(ISERROR(INDEX('[1]EF3.0emissions'!$F$2:$F$1709,MATCH(A608,'[1]EF3.0emissions'!$A$2:$A$1709,0))),-1,INDEX('[1]EF3.0emissions'!$F$2:$F$1709,MATCH(A608,'[1]EF3.0emissions'!$A$2:$A$1709))),IF(ISERROR(INDEX(#REF!,MATCH(A608,#REF!,0))),-1,INDEX(#REF!,MATCH(A608,#REF!,0))*1.5*1000),IF(ISERROR(INDEX(#REF!,MATCH(A608,#REF!,0))),-1,INDEX(#REF!,MATCH(A608,#REF!,0))*1.5))</f>
        <v>85.351521333356175</v>
      </c>
      <c r="D608" s="135">
        <v>0.40007913585430699</v>
      </c>
      <c r="E608" s="135">
        <v>0.20219278290564366</v>
      </c>
      <c r="F608" s="135">
        <v>0.60719949128325978</v>
      </c>
      <c r="G608" s="135">
        <v>0.39280050871673711</v>
      </c>
      <c r="H608" s="135">
        <v>0.20943393063976051</v>
      </c>
      <c r="I608" s="135">
        <v>0.612441191398438</v>
      </c>
      <c r="J608" s="135">
        <v>0.38755880860155867</v>
      </c>
      <c r="K608" s="136">
        <f>IF(ISERROR(INDEX([1]biowin!$J:$J,MATCH(#REF!,[1]biowin!$A:$A,0))),-1,INDEX([1]biowin!$J:$J,MATCH(#REF!,[1]biowin!$A:$A,0)))</f>
        <v>-1</v>
      </c>
    </row>
    <row r="609" spans="1:11">
      <c r="A609" s="142" t="s">
        <v>2368</v>
      </c>
      <c r="B609" s="145" t="s">
        <v>2369</v>
      </c>
      <c r="C609" s="144">
        <f>MAX(IF(ISERROR(INDEX([1]JDS4!$K$2:$K$1709,MATCH(A609,[1]JDS4!$D$2:$D$1709,0))),-1,INDEX([1]JDS4!$K$2:$K$1709,MATCH(A609,[1]JDS4!$D$2:$D$1709,0))),IF(ISERROR(INDEX([1]UFZ!$K$2:$K$1709,MATCH(A609,[1]UFZ!$H$2:$H$1709,0))),-1,INDEX([1]UFZ!$K$2:$K$1709,MATCH(A609,[1]UFZ!$H$2:$H$1709,0))),IF(ISERROR(INDEX([1]WATSON!$G$2:$G$1709,MATCH(A609,[1]WATSON!$B$2:$B$1709,0))),-1,INDEX([1]WATSON!$G$2:$G$1709,MATCH(A609,[1]WATSON!$B$2:$B$1709,0))*1000),IF(ISERROR(INDEX('[1]EF3.0emissions'!$F$2:$F$1709,MATCH(A609,'[1]EF3.0emissions'!$A$2:$A$1709,0))),-1,INDEX('[1]EF3.0emissions'!$F$2:$F$1709,MATCH(A609,'[1]EF3.0emissions'!$A$2:$A$1709))),IF(ISERROR(INDEX(#REF!,MATCH(A609,#REF!,0))),-1,INDEX(#REF!,MATCH(A609,#REF!,0))*1.5*1000),IF(ISERROR(INDEX(#REF!,MATCH(A609,#REF!,0))),-1,INDEX(#REF!,MATCH(A609,#REF!,0))*1.5))</f>
        <v>-1</v>
      </c>
      <c r="D609" s="135">
        <v>0.30786742925402738</v>
      </c>
      <c r="E609" s="135">
        <v>0.15852846978834684</v>
      </c>
      <c r="F609" s="135">
        <v>0.4664030716642007</v>
      </c>
      <c r="G609" s="135">
        <v>0.53359692833579653</v>
      </c>
      <c r="H609" s="135">
        <v>0.16459768324116184</v>
      </c>
      <c r="I609" s="135">
        <v>0.47246935546864499</v>
      </c>
      <c r="J609" s="135">
        <v>0.52753064453135323</v>
      </c>
      <c r="K609" s="136">
        <f>IF(ISERROR(INDEX([1]biowin!$J:$J,MATCH(#REF!,[1]biowin!$A:$A,0))),-1,INDEX([1]biowin!$J:$J,MATCH(#REF!,[1]biowin!$A:$A,0)))</f>
        <v>-1</v>
      </c>
    </row>
    <row r="610" spans="1:11">
      <c r="A610" s="142" t="s">
        <v>2370</v>
      </c>
      <c r="B610" s="145" t="s">
        <v>2371</v>
      </c>
      <c r="C610" s="144">
        <f>MAX(IF(ISERROR(INDEX([1]JDS4!$K$2:$K$1709,MATCH(A610,[1]JDS4!$D$2:$D$1709,0))),-1,INDEX([1]JDS4!$K$2:$K$1709,MATCH(A610,[1]JDS4!$D$2:$D$1709,0))),IF(ISERROR(INDEX([1]UFZ!$K$2:$K$1709,MATCH(A610,[1]UFZ!$H$2:$H$1709,0))),-1,INDEX([1]UFZ!$K$2:$K$1709,MATCH(A610,[1]UFZ!$H$2:$H$1709,0))),IF(ISERROR(INDEX([1]WATSON!$G$2:$G$1709,MATCH(A610,[1]WATSON!$B$2:$B$1709,0))),-1,INDEX([1]WATSON!$G$2:$G$1709,MATCH(A610,[1]WATSON!$B$2:$B$1709,0))*1000),IF(ISERROR(INDEX('[1]EF3.0emissions'!$F$2:$F$1709,MATCH(A610,'[1]EF3.0emissions'!$A$2:$A$1709,0))),-1,INDEX('[1]EF3.0emissions'!$F$2:$F$1709,MATCH(A610,'[1]EF3.0emissions'!$A$2:$A$1709))),IF(ISERROR(INDEX(#REF!,MATCH(A610,#REF!,0))),-1,INDEX(#REF!,MATCH(A610,#REF!,0))*1.5*1000),IF(ISERROR(INDEX(#REF!,MATCH(A610,#REF!,0))),-1,INDEX(#REF!,MATCH(A610,#REF!,0))*1.5))</f>
        <v>2.9404794525342468</v>
      </c>
      <c r="D610" s="135">
        <v>1.3903813618502511E-2</v>
      </c>
      <c r="E610" s="135">
        <v>7.3473075190864882E-3</v>
      </c>
      <c r="F610" s="135">
        <v>2.1251327189539905E-2</v>
      </c>
      <c r="G610" s="135">
        <v>0.97874867281045963</v>
      </c>
      <c r="H610" s="135">
        <v>7.7204873368489435E-3</v>
      </c>
      <c r="I610" s="135">
        <v>2.1624423839521508E-2</v>
      </c>
      <c r="J610" s="135">
        <v>0.97837557616047799</v>
      </c>
      <c r="K610" s="136">
        <f>IF(ISERROR(INDEX([1]biowin!$J:$J,MATCH(#REF!,[1]biowin!$A:$A,0))),-1,INDEX([1]biowin!$J:$J,MATCH(#REF!,[1]biowin!$A:$A,0)))</f>
        <v>-1</v>
      </c>
    </row>
    <row r="611" spans="1:11">
      <c r="A611" s="142" t="s">
        <v>2372</v>
      </c>
      <c r="B611" s="145" t="s">
        <v>2373</v>
      </c>
      <c r="C611" s="144">
        <f>MAX(IF(ISERROR(INDEX([1]JDS4!$K$2:$K$1709,MATCH(A611,[1]JDS4!$D$2:$D$1709,0))),-1,INDEX([1]JDS4!$K$2:$K$1709,MATCH(A611,[1]JDS4!$D$2:$D$1709,0))),IF(ISERROR(INDEX([1]UFZ!$K$2:$K$1709,MATCH(A611,[1]UFZ!$H$2:$H$1709,0))),-1,INDEX([1]UFZ!$K$2:$K$1709,MATCH(A611,[1]UFZ!$H$2:$H$1709,0))),IF(ISERROR(INDEX([1]WATSON!$G$2:$G$1709,MATCH(A611,[1]WATSON!$B$2:$B$1709,0))),-1,INDEX([1]WATSON!$G$2:$G$1709,MATCH(A611,[1]WATSON!$B$2:$B$1709,0))*1000),IF(ISERROR(INDEX('[1]EF3.0emissions'!$F$2:$F$1709,MATCH(A611,'[1]EF3.0emissions'!$A$2:$A$1709,0))),-1,INDEX('[1]EF3.0emissions'!$F$2:$F$1709,MATCH(A611,'[1]EF3.0emissions'!$A$2:$A$1709))),IF(ISERROR(INDEX(#REF!,MATCH(A611,#REF!,0))),-1,INDEX(#REF!,MATCH(A611,#REF!,0))*1.5*1000),IF(ISERROR(INDEX(#REF!,MATCH(A611,#REF!,0))),-1,INDEX(#REF!,MATCH(A611,#REF!,0))*1.5))</f>
        <v>55.890921231438362</v>
      </c>
      <c r="D611" s="135">
        <v>0.4549495819595486</v>
      </c>
      <c r="E611" s="135">
        <v>0.22892097511755288</v>
      </c>
      <c r="F611" s="135">
        <v>0.68412987004426462</v>
      </c>
      <c r="G611" s="135">
        <v>0.31587012995572977</v>
      </c>
      <c r="H611" s="135">
        <v>0.23541352564156676</v>
      </c>
      <c r="I611" s="135">
        <v>0.6905155866451913</v>
      </c>
      <c r="J611" s="135">
        <v>0.30948441335480859</v>
      </c>
      <c r="K611" s="136">
        <f>IF(ISERROR(INDEX([1]biowin!$J:$J,MATCH(#REF!,[1]biowin!$A:$A,0))),-1,INDEX([1]biowin!$J:$J,MATCH(#REF!,[1]biowin!$A:$A,0)))</f>
        <v>-1</v>
      </c>
    </row>
    <row r="612" spans="1:11">
      <c r="A612" s="142" t="s">
        <v>2374</v>
      </c>
      <c r="B612" s="145" t="s">
        <v>2375</v>
      </c>
      <c r="C612" s="144">
        <f>MAX(IF(ISERROR(INDEX([1]JDS4!$K$2:$K$1709,MATCH(A612,[1]JDS4!$D$2:$D$1709,0))),-1,INDEX([1]JDS4!$K$2:$K$1709,MATCH(A612,[1]JDS4!$D$2:$D$1709,0))),IF(ISERROR(INDEX([1]UFZ!$K$2:$K$1709,MATCH(A612,[1]UFZ!$H$2:$H$1709,0))),-1,INDEX([1]UFZ!$K$2:$K$1709,MATCH(A612,[1]UFZ!$H$2:$H$1709,0))),IF(ISERROR(INDEX([1]WATSON!$G$2:$G$1709,MATCH(A612,[1]WATSON!$B$2:$B$1709,0))),-1,INDEX([1]WATSON!$G$2:$G$1709,MATCH(A612,[1]WATSON!$B$2:$B$1709,0))*1000),IF(ISERROR(INDEX('[1]EF3.0emissions'!$F$2:$F$1709,MATCH(A612,'[1]EF3.0emissions'!$A$2:$A$1709,0))),-1,INDEX('[1]EF3.0emissions'!$F$2:$F$1709,MATCH(A612,'[1]EF3.0emissions'!$A$2:$A$1709))),IF(ISERROR(INDEX(#REF!,MATCH(A612,#REF!,0))),-1,INDEX(#REF!,MATCH(A612,#REF!,0))*1.5*1000),IF(ISERROR(INDEX(#REF!,MATCH(A612,#REF!,0))),-1,INDEX(#REF!,MATCH(A612,#REF!,0))*1.5))</f>
        <v>-1</v>
      </c>
      <c r="D612" s="135">
        <v>9.250055984076867E-3</v>
      </c>
      <c r="E612" s="135">
        <v>9.4613978339694402E-4</v>
      </c>
      <c r="F612" s="135">
        <v>0.80027200403037502</v>
      </c>
      <c r="G612" s="135">
        <v>0.19972799596962443</v>
      </c>
      <c r="H612" s="135">
        <v>2.1234322704117999E-3</v>
      </c>
      <c r="I612" s="135">
        <v>0.57360647270113296</v>
      </c>
      <c r="J612" s="135">
        <v>0.42639352729886693</v>
      </c>
      <c r="K612" s="136">
        <f>IF(ISERROR(INDEX([1]biowin!$J:$J,MATCH(#REF!,[1]biowin!$A:$A,0))),-1,INDEX([1]biowin!$J:$J,MATCH(#REF!,[1]biowin!$A:$A,0)))</f>
        <v>-1</v>
      </c>
    </row>
    <row r="613" spans="1:11">
      <c r="A613" s="142" t="s">
        <v>2376</v>
      </c>
      <c r="B613" s="145" t="s">
        <v>2377</v>
      </c>
      <c r="C613" s="144">
        <f>MAX(IF(ISERROR(INDEX([1]JDS4!$K$2:$K$1709,MATCH(A613,[1]JDS4!$D$2:$D$1709,0))),-1,INDEX([1]JDS4!$K$2:$K$1709,MATCH(A613,[1]JDS4!$D$2:$D$1709,0))),IF(ISERROR(INDEX([1]UFZ!$K$2:$K$1709,MATCH(A613,[1]UFZ!$H$2:$H$1709,0))),-1,INDEX([1]UFZ!$K$2:$K$1709,MATCH(A613,[1]UFZ!$H$2:$H$1709,0))),IF(ISERROR(INDEX([1]WATSON!$G$2:$G$1709,MATCH(A613,[1]WATSON!$B$2:$B$1709,0))),-1,INDEX([1]WATSON!$G$2:$G$1709,MATCH(A613,[1]WATSON!$B$2:$B$1709,0))*1000),IF(ISERROR(INDEX('[1]EF3.0emissions'!$F$2:$F$1709,MATCH(A613,'[1]EF3.0emissions'!$A$2:$A$1709,0))),-1,INDEX('[1]EF3.0emissions'!$F$2:$F$1709,MATCH(A613,'[1]EF3.0emissions'!$A$2:$A$1709))),IF(ISERROR(INDEX(#REF!,MATCH(A613,#REF!,0))),-1,INDEX(#REF!,MATCH(A613,#REF!,0))*1.5*1000),IF(ISERROR(INDEX(#REF!,MATCH(A613,#REF!,0))),-1,INDEX(#REF!,MATCH(A613,#REF!,0))*1.5))</f>
        <v>53</v>
      </c>
      <c r="D613" s="135">
        <v>1.3797316065056581E-3</v>
      </c>
      <c r="E613" s="135">
        <v>7.0167125749820338E-4</v>
      </c>
      <c r="F613" s="135">
        <v>5.8408419639864415E-2</v>
      </c>
      <c r="G613" s="135">
        <v>0.94159158036013568</v>
      </c>
      <c r="H613" s="135">
        <v>7.5412674778398082E-4</v>
      </c>
      <c r="I613" s="135">
        <v>3.7329572949926539E-2</v>
      </c>
      <c r="J613" s="135">
        <v>0.96267042705007333</v>
      </c>
      <c r="K613" s="136">
        <f>IF(ISERROR(INDEX([1]biowin!$J:$J,MATCH(#REF!,[1]biowin!$A:$A,0))),-1,INDEX([1]biowin!$J:$J,MATCH(#REF!,[1]biowin!$A:$A,0)))</f>
        <v>-1</v>
      </c>
    </row>
    <row r="614" spans="1:11">
      <c r="A614" s="142" t="s">
        <v>2378</v>
      </c>
      <c r="B614" s="145" t="s">
        <v>2379</v>
      </c>
      <c r="C614" s="144">
        <f>MAX(IF(ISERROR(INDEX([1]JDS4!$K$2:$K$1709,MATCH(A614,[1]JDS4!$D$2:$D$1709,0))),-1,INDEX([1]JDS4!$K$2:$K$1709,MATCH(A614,[1]JDS4!$D$2:$D$1709,0))),IF(ISERROR(INDEX([1]UFZ!$K$2:$K$1709,MATCH(A614,[1]UFZ!$H$2:$H$1709,0))),-1,INDEX([1]UFZ!$K$2:$K$1709,MATCH(A614,[1]UFZ!$H$2:$H$1709,0))),IF(ISERROR(INDEX([1]WATSON!$G$2:$G$1709,MATCH(A614,[1]WATSON!$B$2:$B$1709,0))),-1,INDEX([1]WATSON!$G$2:$G$1709,MATCH(A614,[1]WATSON!$B$2:$B$1709,0))*1000),IF(ISERROR(INDEX('[1]EF3.0emissions'!$F$2:$F$1709,MATCH(A614,'[1]EF3.0emissions'!$A$2:$A$1709,0))),-1,INDEX('[1]EF3.0emissions'!$F$2:$F$1709,MATCH(A614,'[1]EF3.0emissions'!$A$2:$A$1709))),IF(ISERROR(INDEX(#REF!,MATCH(A614,#REF!,0))),-1,INDEX(#REF!,MATCH(A614,#REF!,0))*1.5*1000),IF(ISERROR(INDEX(#REF!,MATCH(A614,#REF!,0))),-1,INDEX(#REF!,MATCH(A614,#REF!,0))*1.5))</f>
        <v>-1</v>
      </c>
      <c r="H614" s="135"/>
      <c r="I614" s="135"/>
      <c r="J614" s="135"/>
      <c r="K614" s="136">
        <f>IF(ISERROR(INDEX([1]biowin!$J:$J,MATCH(#REF!,[1]biowin!$A:$A,0))),-1,INDEX([1]biowin!$J:$J,MATCH(#REF!,[1]biowin!$A:$A,0)))</f>
        <v>-1</v>
      </c>
    </row>
    <row r="615" spans="1:11">
      <c r="A615" s="142" t="s">
        <v>2380</v>
      </c>
      <c r="B615" s="145" t="s">
        <v>2381</v>
      </c>
      <c r="C615" s="144">
        <f>MAX(IF(ISERROR(INDEX([1]JDS4!$K$2:$K$1709,MATCH(A615,[1]JDS4!$D$2:$D$1709,0))),-1,INDEX([1]JDS4!$K$2:$K$1709,MATCH(A615,[1]JDS4!$D$2:$D$1709,0))),IF(ISERROR(INDEX([1]UFZ!$K$2:$K$1709,MATCH(A615,[1]UFZ!$H$2:$H$1709,0))),-1,INDEX([1]UFZ!$K$2:$K$1709,MATCH(A615,[1]UFZ!$H$2:$H$1709,0))),IF(ISERROR(INDEX([1]WATSON!$G$2:$G$1709,MATCH(A615,[1]WATSON!$B$2:$B$1709,0))),-1,INDEX([1]WATSON!$G$2:$G$1709,MATCH(A615,[1]WATSON!$B$2:$B$1709,0))*1000),IF(ISERROR(INDEX('[1]EF3.0emissions'!$F$2:$F$1709,MATCH(A615,'[1]EF3.0emissions'!$A$2:$A$1709,0))),-1,INDEX('[1]EF3.0emissions'!$F$2:$F$1709,MATCH(A615,'[1]EF3.0emissions'!$A$2:$A$1709))),IF(ISERROR(INDEX(#REF!,MATCH(A615,#REF!,0))),-1,INDEX(#REF!,MATCH(A615,#REF!,0))*1.5*1000),IF(ISERROR(INDEX(#REF!,MATCH(A615,#REF!,0))),-1,INDEX(#REF!,MATCH(A615,#REF!,0))*1.5))</f>
        <v>-1</v>
      </c>
      <c r="H615" s="135"/>
      <c r="I615" s="135"/>
      <c r="J615" s="135"/>
      <c r="K615" s="136">
        <f>IF(ISERROR(INDEX([1]biowin!$J:$J,MATCH(#REF!,[1]biowin!$A:$A,0))),-1,INDEX([1]biowin!$J:$J,MATCH(#REF!,[1]biowin!$A:$A,0)))</f>
        <v>-1</v>
      </c>
    </row>
    <row r="616" spans="1:11">
      <c r="A616" s="142" t="s">
        <v>2382</v>
      </c>
      <c r="B616" s="145" t="s">
        <v>2383</v>
      </c>
      <c r="C616" s="144">
        <f>MAX(IF(ISERROR(INDEX([1]JDS4!$K$2:$K$1709,MATCH(A616,[1]JDS4!$D$2:$D$1709,0))),-1,INDEX([1]JDS4!$K$2:$K$1709,MATCH(A616,[1]JDS4!$D$2:$D$1709,0))),IF(ISERROR(INDEX([1]UFZ!$K$2:$K$1709,MATCH(A616,[1]UFZ!$H$2:$H$1709,0))),-1,INDEX([1]UFZ!$K$2:$K$1709,MATCH(A616,[1]UFZ!$H$2:$H$1709,0))),IF(ISERROR(INDEX([1]WATSON!$G$2:$G$1709,MATCH(A616,[1]WATSON!$B$2:$B$1709,0))),-1,INDEX([1]WATSON!$G$2:$G$1709,MATCH(A616,[1]WATSON!$B$2:$B$1709,0))*1000),IF(ISERROR(INDEX('[1]EF3.0emissions'!$F$2:$F$1709,MATCH(A616,'[1]EF3.0emissions'!$A$2:$A$1709,0))),-1,INDEX('[1]EF3.0emissions'!$F$2:$F$1709,MATCH(A616,'[1]EF3.0emissions'!$A$2:$A$1709))),IF(ISERROR(INDEX(#REF!,MATCH(A616,#REF!,0))),-1,INDEX(#REF!,MATCH(A616,#REF!,0))*1.5*1000),IF(ISERROR(INDEX(#REF!,MATCH(A616,#REF!,0))),-1,INDEX(#REF!,MATCH(A616,#REF!,0))*1.5))</f>
        <v>-1</v>
      </c>
      <c r="D616" s="135">
        <v>0.52039498633604253</v>
      </c>
      <c r="E616" s="135">
        <v>0.25818892995882364</v>
      </c>
      <c r="F616" s="135">
        <v>0.77867381141452641</v>
      </c>
      <c r="G616" s="135">
        <v>0.22132618858546854</v>
      </c>
      <c r="H616" s="135">
        <v>0.2639370813452746</v>
      </c>
      <c r="I616" s="135">
        <v>0.78438470944057859</v>
      </c>
      <c r="J616" s="135">
        <v>0.21561529055942058</v>
      </c>
      <c r="K616" s="136">
        <f>IF(ISERROR(INDEX([1]biowin!$J:$J,MATCH(#REF!,[1]biowin!$A:$A,0))),-1,INDEX([1]biowin!$J:$J,MATCH(#REF!,[1]biowin!$A:$A,0)))</f>
        <v>-1</v>
      </c>
    </row>
    <row r="617" spans="1:11">
      <c r="A617" s="142" t="s">
        <v>2384</v>
      </c>
      <c r="B617" s="145" t="s">
        <v>2385</v>
      </c>
      <c r="C617" s="144">
        <f>MAX(IF(ISERROR(INDEX([1]JDS4!$K$2:$K$1709,MATCH(A617,[1]JDS4!$D$2:$D$1709,0))),-1,INDEX([1]JDS4!$K$2:$K$1709,MATCH(A617,[1]JDS4!$D$2:$D$1709,0))),IF(ISERROR(INDEX([1]UFZ!$K$2:$K$1709,MATCH(A617,[1]UFZ!$H$2:$H$1709,0))),-1,INDEX([1]UFZ!$K$2:$K$1709,MATCH(A617,[1]UFZ!$H$2:$H$1709,0))),IF(ISERROR(INDEX([1]WATSON!$G$2:$G$1709,MATCH(A617,[1]WATSON!$B$2:$B$1709,0))),-1,INDEX([1]WATSON!$G$2:$G$1709,MATCH(A617,[1]WATSON!$B$2:$B$1709,0))*1000),IF(ISERROR(INDEX('[1]EF3.0emissions'!$F$2:$F$1709,MATCH(A617,'[1]EF3.0emissions'!$A$2:$A$1709,0))),-1,INDEX('[1]EF3.0emissions'!$F$2:$F$1709,MATCH(A617,'[1]EF3.0emissions'!$A$2:$A$1709))),IF(ISERROR(INDEX(#REF!,MATCH(A617,#REF!,0))),-1,INDEX(#REF!,MATCH(A617,#REF!,0))*1.5*1000),IF(ISERROR(INDEX(#REF!,MATCH(A617,#REF!,0))),-1,INDEX(#REF!,MATCH(A617,#REF!,0))*1.5))</f>
        <v>-1</v>
      </c>
      <c r="D617" s="135">
        <v>7.8886265466324004E-2</v>
      </c>
      <c r="E617" s="135">
        <v>4.1498339804153662E-2</v>
      </c>
      <c r="F617" s="135">
        <v>0.12061319327898637</v>
      </c>
      <c r="G617" s="135">
        <v>0.87938680672101499</v>
      </c>
      <c r="H617" s="135">
        <v>4.3519777224805462E-2</v>
      </c>
      <c r="I617" s="135">
        <v>0.12254219922086156</v>
      </c>
      <c r="J617" s="135">
        <v>0.87745780077913904</v>
      </c>
      <c r="K617" s="136">
        <f>IF(ISERROR(INDEX([1]biowin!$J:$J,MATCH(#REF!,[1]biowin!$A:$A,0))),-1,INDEX([1]biowin!$J:$J,MATCH(#REF!,[1]biowin!$A:$A,0)))</f>
        <v>-1</v>
      </c>
    </row>
    <row r="618" spans="1:11">
      <c r="A618" s="142" t="s">
        <v>2386</v>
      </c>
      <c r="B618" s="145" t="s">
        <v>2387</v>
      </c>
      <c r="C618" s="144">
        <f>MAX(IF(ISERROR(INDEX([1]JDS4!$K$2:$K$1709,MATCH(A618,[1]JDS4!$D$2:$D$1709,0))),-1,INDEX([1]JDS4!$K$2:$K$1709,MATCH(A618,[1]JDS4!$D$2:$D$1709,0))),IF(ISERROR(INDEX([1]UFZ!$K$2:$K$1709,MATCH(A618,[1]UFZ!$H$2:$H$1709,0))),-1,INDEX([1]UFZ!$K$2:$K$1709,MATCH(A618,[1]UFZ!$H$2:$H$1709,0))),IF(ISERROR(INDEX([1]WATSON!$G$2:$G$1709,MATCH(A618,[1]WATSON!$B$2:$B$1709,0))),-1,INDEX([1]WATSON!$G$2:$G$1709,MATCH(A618,[1]WATSON!$B$2:$B$1709,0))*1000),IF(ISERROR(INDEX('[1]EF3.0emissions'!$F$2:$F$1709,MATCH(A618,'[1]EF3.0emissions'!$A$2:$A$1709,0))),-1,INDEX('[1]EF3.0emissions'!$F$2:$F$1709,MATCH(A618,'[1]EF3.0emissions'!$A$2:$A$1709))),IF(ISERROR(INDEX(#REF!,MATCH(A618,#REF!,0))),-1,INDEX(#REF!,MATCH(A618,#REF!,0))*1.5*1000),IF(ISERROR(INDEX(#REF!,MATCH(A618,#REF!,0))),-1,INDEX(#REF!,MATCH(A618,#REF!,0))*1.5))</f>
        <v>-1</v>
      </c>
      <c r="H618" s="135"/>
      <c r="I618" s="135"/>
      <c r="J618" s="135"/>
      <c r="K618" s="136">
        <f>IF(ISERROR(INDEX([1]biowin!$J:$J,MATCH(#REF!,[1]biowin!$A:$A,0))),-1,INDEX([1]biowin!$J:$J,MATCH(#REF!,[1]biowin!$A:$A,0)))</f>
        <v>-1</v>
      </c>
    </row>
    <row r="619" spans="1:11">
      <c r="A619" s="142" t="s">
        <v>2388</v>
      </c>
      <c r="B619" s="145" t="s">
        <v>2389</v>
      </c>
      <c r="C619" s="144">
        <f>MAX(IF(ISERROR(INDEX([1]JDS4!$K$2:$K$1709,MATCH(A619,[1]JDS4!$D$2:$D$1709,0))),-1,INDEX([1]JDS4!$K$2:$K$1709,MATCH(A619,[1]JDS4!$D$2:$D$1709,0))),IF(ISERROR(INDEX([1]UFZ!$K$2:$K$1709,MATCH(A619,[1]UFZ!$H$2:$H$1709,0))),-1,INDEX([1]UFZ!$K$2:$K$1709,MATCH(A619,[1]UFZ!$H$2:$H$1709,0))),IF(ISERROR(INDEX([1]WATSON!$G$2:$G$1709,MATCH(A619,[1]WATSON!$B$2:$B$1709,0))),-1,INDEX([1]WATSON!$G$2:$G$1709,MATCH(A619,[1]WATSON!$B$2:$B$1709,0))*1000),IF(ISERROR(INDEX('[1]EF3.0emissions'!$F$2:$F$1709,MATCH(A619,'[1]EF3.0emissions'!$A$2:$A$1709,0))),-1,INDEX('[1]EF3.0emissions'!$F$2:$F$1709,MATCH(A619,'[1]EF3.0emissions'!$A$2:$A$1709))),IF(ISERROR(INDEX(#REF!,MATCH(A619,#REF!,0))),-1,INDEX(#REF!,MATCH(A619,#REF!,0))*1.5*1000),IF(ISERROR(INDEX(#REF!,MATCH(A619,#REF!,0))),-1,INDEX(#REF!,MATCH(A619,#REF!,0))*1.5))</f>
        <v>2200</v>
      </c>
      <c r="D619" s="135">
        <v>0.18991529977424423</v>
      </c>
      <c r="E619" s="135">
        <v>5.5549116106579054E-3</v>
      </c>
      <c r="F619" s="135">
        <v>0.95275881301467003</v>
      </c>
      <c r="G619" s="135">
        <v>4.7241186985329378E-2</v>
      </c>
      <c r="H619" s="135">
        <v>1.5486162322626788E-2</v>
      </c>
      <c r="I619" s="135">
        <v>0.87474977066408122</v>
      </c>
      <c r="J619" s="135">
        <v>0.12525022933591851</v>
      </c>
      <c r="K619" s="136">
        <f>IF(ISERROR(INDEX([1]biowin!$J:$J,MATCH(#REF!,[1]biowin!$A:$A,0))),-1,INDEX([1]biowin!$J:$J,MATCH(#REF!,[1]biowin!$A:$A,0)))</f>
        <v>-1</v>
      </c>
    </row>
    <row r="620" spans="1:11">
      <c r="A620" s="142" t="s">
        <v>2390</v>
      </c>
      <c r="B620" s="145" t="s">
        <v>2391</v>
      </c>
      <c r="C620" s="144">
        <f>MAX(IF(ISERROR(INDEX([1]JDS4!$K$2:$K$1709,MATCH(A620,[1]JDS4!$D$2:$D$1709,0))),-1,INDEX([1]JDS4!$K$2:$K$1709,MATCH(A620,[1]JDS4!$D$2:$D$1709,0))),IF(ISERROR(INDEX([1]UFZ!$K$2:$K$1709,MATCH(A620,[1]UFZ!$H$2:$H$1709,0))),-1,INDEX([1]UFZ!$K$2:$K$1709,MATCH(A620,[1]UFZ!$H$2:$H$1709,0))),IF(ISERROR(INDEX([1]WATSON!$G$2:$G$1709,MATCH(A620,[1]WATSON!$B$2:$B$1709,0))),-1,INDEX([1]WATSON!$G$2:$G$1709,MATCH(A620,[1]WATSON!$B$2:$B$1709,0))*1000),IF(ISERROR(INDEX('[1]EF3.0emissions'!$F$2:$F$1709,MATCH(A620,'[1]EF3.0emissions'!$A$2:$A$1709,0))),-1,INDEX('[1]EF3.0emissions'!$F$2:$F$1709,MATCH(A620,'[1]EF3.0emissions'!$A$2:$A$1709))),IF(ISERROR(INDEX(#REF!,MATCH(A620,#REF!,0))),-1,INDEX(#REF!,MATCH(A620,#REF!,0))*1.5*1000),IF(ISERROR(INDEX(#REF!,MATCH(A620,#REF!,0))),-1,INDEX(#REF!,MATCH(A620,#REF!,0))*1.5))</f>
        <v>-1</v>
      </c>
      <c r="D620" s="135">
        <v>3.8127075861081206E-3</v>
      </c>
      <c r="E620" s="135">
        <v>2.0160145734236246E-3</v>
      </c>
      <c r="F620" s="135">
        <v>5.8526585863897702E-3</v>
      </c>
      <c r="G620" s="135">
        <v>0.99414734141361039</v>
      </c>
      <c r="H620" s="135">
        <v>2.1190710451557794E-3</v>
      </c>
      <c r="I620" s="135">
        <v>5.9460569388860175E-3</v>
      </c>
      <c r="J620" s="135">
        <v>0.9940539430611145</v>
      </c>
      <c r="K620" s="136">
        <f>IF(ISERROR(INDEX([1]biowin!$J:$J,MATCH(#REF!,[1]biowin!$A:$A,0))),-1,INDEX([1]biowin!$J:$J,MATCH(#REF!,[1]biowin!$A:$A,0)))</f>
        <v>-1</v>
      </c>
    </row>
    <row r="621" spans="1:11">
      <c r="A621" s="142" t="s">
        <v>2392</v>
      </c>
      <c r="B621" s="145" t="s">
        <v>2393</v>
      </c>
      <c r="C621" s="144">
        <f>MAX(IF(ISERROR(INDEX([1]JDS4!$K$2:$K$1709,MATCH(A621,[1]JDS4!$D$2:$D$1709,0))),-1,INDEX([1]JDS4!$K$2:$K$1709,MATCH(A621,[1]JDS4!$D$2:$D$1709,0))),IF(ISERROR(INDEX([1]UFZ!$K$2:$K$1709,MATCH(A621,[1]UFZ!$H$2:$H$1709,0))),-1,INDEX([1]UFZ!$K$2:$K$1709,MATCH(A621,[1]UFZ!$H$2:$H$1709,0))),IF(ISERROR(INDEX([1]WATSON!$G$2:$G$1709,MATCH(A621,[1]WATSON!$B$2:$B$1709,0))),-1,INDEX([1]WATSON!$G$2:$G$1709,MATCH(A621,[1]WATSON!$B$2:$B$1709,0))*1000),IF(ISERROR(INDEX('[1]EF3.0emissions'!$F$2:$F$1709,MATCH(A621,'[1]EF3.0emissions'!$A$2:$A$1709,0))),-1,INDEX('[1]EF3.0emissions'!$F$2:$F$1709,MATCH(A621,'[1]EF3.0emissions'!$A$2:$A$1709))),IF(ISERROR(INDEX(#REF!,MATCH(A621,#REF!,0))),-1,INDEX(#REF!,MATCH(A621,#REF!,0))*1.5*1000),IF(ISERROR(INDEX(#REF!,MATCH(A621,#REF!,0))),-1,INDEX(#REF!,MATCH(A621,#REF!,0))*1.5))</f>
        <v>-1</v>
      </c>
      <c r="D621" s="135">
        <v>0.22819519532818489</v>
      </c>
      <c r="E621" s="135">
        <v>0.11855122024753312</v>
      </c>
      <c r="F621" s="135">
        <v>0.34674942071213466</v>
      </c>
      <c r="G621" s="135">
        <v>0.65325057928786023</v>
      </c>
      <c r="H621" s="135">
        <v>0.1235830297756131</v>
      </c>
      <c r="I621" s="135">
        <v>0.35178000758016514</v>
      </c>
      <c r="J621" s="135">
        <v>0.64821999241983408</v>
      </c>
      <c r="K621" s="136">
        <f>IF(ISERROR(INDEX([1]biowin!$J:$J,MATCH(#REF!,[1]biowin!$A:$A,0))),-1,INDEX([1]biowin!$J:$J,MATCH(#REF!,[1]biowin!$A:$A,0)))</f>
        <v>-1</v>
      </c>
    </row>
    <row r="622" spans="1:11">
      <c r="A622" s="142" t="s">
        <v>2394</v>
      </c>
      <c r="B622" s="145" t="s">
        <v>2395</v>
      </c>
      <c r="C622" s="144">
        <f>MAX(IF(ISERROR(INDEX([1]JDS4!$K$2:$K$1709,MATCH(A622,[1]JDS4!$D$2:$D$1709,0))),-1,INDEX([1]JDS4!$K$2:$K$1709,MATCH(A622,[1]JDS4!$D$2:$D$1709,0))),IF(ISERROR(INDEX([1]UFZ!$K$2:$K$1709,MATCH(A622,[1]UFZ!$H$2:$H$1709,0))),-1,INDEX([1]UFZ!$K$2:$K$1709,MATCH(A622,[1]UFZ!$H$2:$H$1709,0))),IF(ISERROR(INDEX([1]WATSON!$G$2:$G$1709,MATCH(A622,[1]WATSON!$B$2:$B$1709,0))),-1,INDEX([1]WATSON!$G$2:$G$1709,MATCH(A622,[1]WATSON!$B$2:$B$1709,0))*1000),IF(ISERROR(INDEX('[1]EF3.0emissions'!$F$2:$F$1709,MATCH(A622,'[1]EF3.0emissions'!$A$2:$A$1709,0))),-1,INDEX('[1]EF3.0emissions'!$F$2:$F$1709,MATCH(A622,'[1]EF3.0emissions'!$A$2:$A$1709))),IF(ISERROR(INDEX(#REF!,MATCH(A622,#REF!,0))),-1,INDEX(#REF!,MATCH(A622,#REF!,0))*1.5*1000),IF(ISERROR(INDEX(#REF!,MATCH(A622,#REF!,0))),-1,INDEX(#REF!,MATCH(A622,#REF!,0))*1.5))</f>
        <v>100.08990741089042</v>
      </c>
      <c r="D622" s="135">
        <v>0.21618736761282095</v>
      </c>
      <c r="E622" s="135">
        <v>0.11244539184281001</v>
      </c>
      <c r="F622" s="135">
        <v>0.32864747988365151</v>
      </c>
      <c r="G622" s="135">
        <v>0.67135252011633961</v>
      </c>
      <c r="H622" s="135">
        <v>0.11728251325784611</v>
      </c>
      <c r="I622" s="135">
        <v>0.33347861551496483</v>
      </c>
      <c r="J622" s="135">
        <v>0.66652138448503562</v>
      </c>
      <c r="K622" s="136">
        <f>IF(ISERROR(INDEX([1]biowin!$J:$J,MATCH(#REF!,[1]biowin!$A:$A,0))),-1,INDEX([1]biowin!$J:$J,MATCH(#REF!,[1]biowin!$A:$A,0)))</f>
        <v>-1</v>
      </c>
    </row>
    <row r="623" spans="1:11">
      <c r="A623" s="142" t="s">
        <v>2396</v>
      </c>
      <c r="B623" s="145" t="s">
        <v>2397</v>
      </c>
      <c r="C623" s="144">
        <f>MAX(IF(ISERROR(INDEX([1]JDS4!$K$2:$K$1709,MATCH(A623,[1]JDS4!$D$2:$D$1709,0))),-1,INDEX([1]JDS4!$K$2:$K$1709,MATCH(A623,[1]JDS4!$D$2:$D$1709,0))),IF(ISERROR(INDEX([1]UFZ!$K$2:$K$1709,MATCH(A623,[1]UFZ!$H$2:$H$1709,0))),-1,INDEX([1]UFZ!$K$2:$K$1709,MATCH(A623,[1]UFZ!$H$2:$H$1709,0))),IF(ISERROR(INDEX([1]WATSON!$G$2:$G$1709,MATCH(A623,[1]WATSON!$B$2:$B$1709,0))),-1,INDEX([1]WATSON!$G$2:$G$1709,MATCH(A623,[1]WATSON!$B$2:$B$1709,0))*1000),IF(ISERROR(INDEX('[1]EF3.0emissions'!$F$2:$F$1709,MATCH(A623,'[1]EF3.0emissions'!$A$2:$A$1709,0))),-1,INDEX('[1]EF3.0emissions'!$F$2:$F$1709,MATCH(A623,'[1]EF3.0emissions'!$A$2:$A$1709))),IF(ISERROR(INDEX(#REF!,MATCH(A623,#REF!,0))),-1,INDEX(#REF!,MATCH(A623,#REF!,0))*1.5*1000),IF(ISERROR(INDEX(#REF!,MATCH(A623,#REF!,0))),-1,INDEX(#REF!,MATCH(A623,#REF!,0))*1.5))</f>
        <v>108.33125000000001</v>
      </c>
      <c r="D623" s="135">
        <v>1.0818394683338881E-2</v>
      </c>
      <c r="E623" s="135">
        <v>5.717956031344589E-3</v>
      </c>
      <c r="F623" s="135">
        <v>1.653740753971868E-2</v>
      </c>
      <c r="G623" s="135">
        <v>0.983462592460282</v>
      </c>
      <c r="H623" s="135">
        <v>6.0089392791478208E-3</v>
      </c>
      <c r="I623" s="135">
        <v>1.6827964266869444E-2</v>
      </c>
      <c r="J623" s="135">
        <v>0.98317203573313028</v>
      </c>
      <c r="K623" s="136">
        <f>IF(ISERROR(INDEX([1]biowin!$J:$J,MATCH(#REF!,[1]biowin!$A:$A,0))),-1,INDEX([1]biowin!$J:$J,MATCH(#REF!,[1]biowin!$A:$A,0)))</f>
        <v>-1</v>
      </c>
    </row>
    <row r="624" spans="1:11">
      <c r="A624" s="142" t="s">
        <v>2398</v>
      </c>
      <c r="B624" s="145" t="s">
        <v>2399</v>
      </c>
      <c r="C624" s="144">
        <f>MAX(IF(ISERROR(INDEX([1]JDS4!$K$2:$K$1709,MATCH(A624,[1]JDS4!$D$2:$D$1709,0))),-1,INDEX([1]JDS4!$K$2:$K$1709,MATCH(A624,[1]JDS4!$D$2:$D$1709,0))),IF(ISERROR(INDEX([1]UFZ!$K$2:$K$1709,MATCH(A624,[1]UFZ!$H$2:$H$1709,0))),-1,INDEX([1]UFZ!$K$2:$K$1709,MATCH(A624,[1]UFZ!$H$2:$H$1709,0))),IF(ISERROR(INDEX([1]WATSON!$G$2:$G$1709,MATCH(A624,[1]WATSON!$B$2:$B$1709,0))),-1,INDEX([1]WATSON!$G$2:$G$1709,MATCH(A624,[1]WATSON!$B$2:$B$1709,0))*1000),IF(ISERROR(INDEX('[1]EF3.0emissions'!$F$2:$F$1709,MATCH(A624,'[1]EF3.0emissions'!$A$2:$A$1709,0))),-1,INDEX('[1]EF3.0emissions'!$F$2:$F$1709,MATCH(A624,'[1]EF3.0emissions'!$A$2:$A$1709))),IF(ISERROR(INDEX(#REF!,MATCH(A624,#REF!,0))),-1,INDEX(#REF!,MATCH(A624,#REF!,0))*1.5*1000),IF(ISERROR(INDEX(#REF!,MATCH(A624,#REF!,0))),-1,INDEX(#REF!,MATCH(A624,#REF!,0))*1.5))</f>
        <v>15.025000000000002</v>
      </c>
      <c r="D624" s="135">
        <v>1.3067778398368663E-2</v>
      </c>
      <c r="E624" s="135">
        <v>6.90587252250866E-3</v>
      </c>
      <c r="F624" s="135">
        <v>1.9974829162970088E-2</v>
      </c>
      <c r="G624" s="135">
        <v>0.98002517083703156</v>
      </c>
      <c r="H624" s="135">
        <v>7.2568172121221242E-3</v>
      </c>
      <c r="I624" s="135">
        <v>2.0325298296984387E-2</v>
      </c>
      <c r="J624" s="135">
        <v>0.97967470170301663</v>
      </c>
      <c r="K624" s="136">
        <f>IF(ISERROR(INDEX([1]biowin!$J:$J,MATCH(#REF!,[1]biowin!$A:$A,0))),-1,INDEX([1]biowin!$J:$J,MATCH(#REF!,[1]biowin!$A:$A,0)))</f>
        <v>-1</v>
      </c>
    </row>
    <row r="625" spans="1:11">
      <c r="A625" s="142" t="s">
        <v>2400</v>
      </c>
      <c r="B625" s="145" t="s">
        <v>2401</v>
      </c>
      <c r="C625" s="144">
        <f>MAX(IF(ISERROR(INDEX([1]JDS4!$K$2:$K$1709,MATCH(A625,[1]JDS4!$D$2:$D$1709,0))),-1,INDEX([1]JDS4!$K$2:$K$1709,MATCH(A625,[1]JDS4!$D$2:$D$1709,0))),IF(ISERROR(INDEX([1]UFZ!$K$2:$K$1709,MATCH(A625,[1]UFZ!$H$2:$H$1709,0))),-1,INDEX([1]UFZ!$K$2:$K$1709,MATCH(A625,[1]UFZ!$H$2:$H$1709,0))),IF(ISERROR(INDEX([1]WATSON!$G$2:$G$1709,MATCH(A625,[1]WATSON!$B$2:$B$1709,0))),-1,INDEX([1]WATSON!$G$2:$G$1709,MATCH(A625,[1]WATSON!$B$2:$B$1709,0))*1000),IF(ISERROR(INDEX('[1]EF3.0emissions'!$F$2:$F$1709,MATCH(A625,'[1]EF3.0emissions'!$A$2:$A$1709,0))),-1,INDEX('[1]EF3.0emissions'!$F$2:$F$1709,MATCH(A625,'[1]EF3.0emissions'!$A$2:$A$1709))),IF(ISERROR(INDEX(#REF!,MATCH(A625,#REF!,0))),-1,INDEX(#REF!,MATCH(A625,#REF!,0))*1.5*1000),IF(ISERROR(INDEX(#REF!,MATCH(A625,#REF!,0))),-1,INDEX(#REF!,MATCH(A625,#REF!,0))*1.5))</f>
        <v>68.5</v>
      </c>
      <c r="D625" s="135">
        <v>4.8077605099056822E-3</v>
      </c>
      <c r="E625" s="135">
        <v>5.178344613229191E-4</v>
      </c>
      <c r="F625" s="135">
        <v>0.78887660001404902</v>
      </c>
      <c r="G625" s="135">
        <v>0.21112339998595053</v>
      </c>
      <c r="H625" s="135">
        <v>1.145742889114533E-3</v>
      </c>
      <c r="I625" s="135">
        <v>0.55565594095675674</v>
      </c>
      <c r="J625" s="135">
        <v>0.44434405904324303</v>
      </c>
      <c r="K625" s="136">
        <f>IF(ISERROR(INDEX([1]biowin!$J:$J,MATCH(#REF!,[1]biowin!$A:$A,0))),-1,INDEX([1]biowin!$J:$J,MATCH(#REF!,[1]biowin!$A:$A,0)))</f>
        <v>-1</v>
      </c>
    </row>
    <row r="626" spans="1:11">
      <c r="A626" s="142" t="s">
        <v>2402</v>
      </c>
      <c r="B626" s="145" t="s">
        <v>2403</v>
      </c>
      <c r="C626" s="144">
        <f>MAX(IF(ISERROR(INDEX([1]JDS4!$K$2:$K$1709,MATCH(A626,[1]JDS4!$D$2:$D$1709,0))),-1,INDEX([1]JDS4!$K$2:$K$1709,MATCH(A626,[1]JDS4!$D$2:$D$1709,0))),IF(ISERROR(INDEX([1]UFZ!$K$2:$K$1709,MATCH(A626,[1]UFZ!$H$2:$H$1709,0))),-1,INDEX([1]UFZ!$K$2:$K$1709,MATCH(A626,[1]UFZ!$H$2:$H$1709,0))),IF(ISERROR(INDEX([1]WATSON!$G$2:$G$1709,MATCH(A626,[1]WATSON!$B$2:$B$1709,0))),-1,INDEX([1]WATSON!$G$2:$G$1709,MATCH(A626,[1]WATSON!$B$2:$B$1709,0))*1000),IF(ISERROR(INDEX('[1]EF3.0emissions'!$F$2:$F$1709,MATCH(A626,'[1]EF3.0emissions'!$A$2:$A$1709,0))),-1,INDEX('[1]EF3.0emissions'!$F$2:$F$1709,MATCH(A626,'[1]EF3.0emissions'!$A$2:$A$1709))),IF(ISERROR(INDEX(#REF!,MATCH(A626,#REF!,0))),-1,INDEX(#REF!,MATCH(A626,#REF!,0))*1.5*1000),IF(ISERROR(INDEX(#REF!,MATCH(A626,#REF!,0))),-1,INDEX(#REF!,MATCH(A626,#REF!,0))*1.5))</f>
        <v>279.25281291698627</v>
      </c>
      <c r="D626" s="135">
        <v>7.9052155702390187E-2</v>
      </c>
      <c r="E626" s="135">
        <v>4.158634082413297E-2</v>
      </c>
      <c r="F626" s="135">
        <v>0.12082604356960698</v>
      </c>
      <c r="G626" s="135">
        <v>0.8791739564303922</v>
      </c>
      <c r="H626" s="135">
        <v>4.3611035443880612E-2</v>
      </c>
      <c r="I626" s="135">
        <v>0.12277489758120955</v>
      </c>
      <c r="J626" s="135">
        <v>0.87722510241879292</v>
      </c>
      <c r="K626" s="136">
        <f>IF(ISERROR(INDEX([1]biowin!$J:$J,MATCH(#REF!,[1]biowin!$A:$A,0))),-1,INDEX([1]biowin!$J:$J,MATCH(#REF!,[1]biowin!$A:$A,0)))</f>
        <v>-1</v>
      </c>
    </row>
    <row r="627" spans="1:11">
      <c r="A627" s="142" t="s">
        <v>2404</v>
      </c>
      <c r="B627" s="145" t="s">
        <v>2405</v>
      </c>
      <c r="C627" s="144">
        <f>MAX(IF(ISERROR(INDEX([1]JDS4!$K$2:$K$1709,MATCH(A627,[1]JDS4!$D$2:$D$1709,0))),-1,INDEX([1]JDS4!$K$2:$K$1709,MATCH(A627,[1]JDS4!$D$2:$D$1709,0))),IF(ISERROR(INDEX([1]UFZ!$K$2:$K$1709,MATCH(A627,[1]UFZ!$H$2:$H$1709,0))),-1,INDEX([1]UFZ!$K$2:$K$1709,MATCH(A627,[1]UFZ!$H$2:$H$1709,0))),IF(ISERROR(INDEX([1]WATSON!$G$2:$G$1709,MATCH(A627,[1]WATSON!$B$2:$B$1709,0))),-1,INDEX([1]WATSON!$G$2:$G$1709,MATCH(A627,[1]WATSON!$B$2:$B$1709,0))*1000),IF(ISERROR(INDEX('[1]EF3.0emissions'!$F$2:$F$1709,MATCH(A627,'[1]EF3.0emissions'!$A$2:$A$1709,0))),-1,INDEX('[1]EF3.0emissions'!$F$2:$F$1709,MATCH(A627,'[1]EF3.0emissions'!$A$2:$A$1709))),IF(ISERROR(INDEX(#REF!,MATCH(A627,#REF!,0))),-1,INDEX(#REF!,MATCH(A627,#REF!,0))*1.5*1000),IF(ISERROR(INDEX(#REF!,MATCH(A627,#REF!,0))),-1,INDEX(#REF!,MATCH(A627,#REF!,0))*1.5))</f>
        <v>8.453125</v>
      </c>
      <c r="D627" s="135">
        <v>1.3668929663439871E-2</v>
      </c>
      <c r="E627" s="135">
        <v>7.2232878204845511E-3</v>
      </c>
      <c r="F627" s="135">
        <v>2.0893377250012418E-2</v>
      </c>
      <c r="G627" s="135">
        <v>0.97910662274999005</v>
      </c>
      <c r="H627" s="135">
        <v>7.5902252963051652E-3</v>
      </c>
      <c r="I627" s="135">
        <v>2.125984661878727E-2</v>
      </c>
      <c r="J627" s="135">
        <v>0.97874015338121156</v>
      </c>
      <c r="K627" s="136">
        <f>IF(ISERROR(INDEX([1]biowin!$J:$J,MATCH(#REF!,[1]biowin!$A:$A,0))),-1,INDEX([1]biowin!$J:$J,MATCH(#REF!,[1]biowin!$A:$A,0)))</f>
        <v>-1</v>
      </c>
    </row>
    <row r="628" spans="1:11">
      <c r="A628" s="142" t="s">
        <v>2406</v>
      </c>
      <c r="B628" s="145" t="s">
        <v>2407</v>
      </c>
      <c r="C628" s="144">
        <f>MAX(IF(ISERROR(INDEX([1]JDS4!$K$2:$K$1709,MATCH(A628,[1]JDS4!$D$2:$D$1709,0))),-1,INDEX([1]JDS4!$K$2:$K$1709,MATCH(A628,[1]JDS4!$D$2:$D$1709,0))),IF(ISERROR(INDEX([1]UFZ!$K$2:$K$1709,MATCH(A628,[1]UFZ!$H$2:$H$1709,0))),-1,INDEX([1]UFZ!$K$2:$K$1709,MATCH(A628,[1]UFZ!$H$2:$H$1709,0))),IF(ISERROR(INDEX([1]WATSON!$G$2:$G$1709,MATCH(A628,[1]WATSON!$B$2:$B$1709,0))),-1,INDEX([1]WATSON!$G$2:$G$1709,MATCH(A628,[1]WATSON!$B$2:$B$1709,0))*1000),IF(ISERROR(INDEX('[1]EF3.0emissions'!$F$2:$F$1709,MATCH(A628,'[1]EF3.0emissions'!$A$2:$A$1709,0))),-1,INDEX('[1]EF3.0emissions'!$F$2:$F$1709,MATCH(A628,'[1]EF3.0emissions'!$A$2:$A$1709))),IF(ISERROR(INDEX(#REF!,MATCH(A628,#REF!,0))),-1,INDEX(#REF!,MATCH(A628,#REF!,0))*1.5*1000),IF(ISERROR(INDEX(#REF!,MATCH(A628,#REF!,0))),-1,INDEX(#REF!,MATCH(A628,#REF!,0))*1.5))</f>
        <v>15.6625</v>
      </c>
      <c r="D628" s="135">
        <v>4.8639076496198794E-3</v>
      </c>
      <c r="E628" s="135">
        <v>5.235346152200177E-4</v>
      </c>
      <c r="F628" s="135">
        <v>0.78902525897477438</v>
      </c>
      <c r="G628" s="135">
        <v>0.21097474102522595</v>
      </c>
      <c r="H628" s="135">
        <v>1.1585709330254104E-3</v>
      </c>
      <c r="I628" s="135">
        <v>0.55588596578794447</v>
      </c>
      <c r="J628" s="135">
        <v>0.44411403421205548</v>
      </c>
      <c r="K628" s="136">
        <f>IF(ISERROR(INDEX([1]biowin!$J:$J,MATCH(#REF!,[1]biowin!$A:$A,0))),-1,INDEX([1]biowin!$J:$J,MATCH(#REF!,[1]biowin!$A:$A,0)))</f>
        <v>-1</v>
      </c>
    </row>
    <row r="629" spans="1:11">
      <c r="A629" s="142" t="s">
        <v>2408</v>
      </c>
      <c r="B629" s="145" t="s">
        <v>2409</v>
      </c>
      <c r="C629" s="144">
        <f>MAX(IF(ISERROR(INDEX([1]JDS4!$K$2:$K$1709,MATCH(A629,[1]JDS4!$D$2:$D$1709,0))),-1,INDEX([1]JDS4!$K$2:$K$1709,MATCH(A629,[1]JDS4!$D$2:$D$1709,0))),IF(ISERROR(INDEX([1]UFZ!$K$2:$K$1709,MATCH(A629,[1]UFZ!$H$2:$H$1709,0))),-1,INDEX([1]UFZ!$K$2:$K$1709,MATCH(A629,[1]UFZ!$H$2:$H$1709,0))),IF(ISERROR(INDEX([1]WATSON!$G$2:$G$1709,MATCH(A629,[1]WATSON!$B$2:$B$1709,0))),-1,INDEX([1]WATSON!$G$2:$G$1709,MATCH(A629,[1]WATSON!$B$2:$B$1709,0))*1000),IF(ISERROR(INDEX('[1]EF3.0emissions'!$F$2:$F$1709,MATCH(A629,'[1]EF3.0emissions'!$A$2:$A$1709,0))),-1,INDEX('[1]EF3.0emissions'!$F$2:$F$1709,MATCH(A629,'[1]EF3.0emissions'!$A$2:$A$1709))),IF(ISERROR(INDEX(#REF!,MATCH(A629,#REF!,0))),-1,INDEX(#REF!,MATCH(A629,#REF!,0))*1.5*1000),IF(ISERROR(INDEX(#REF!,MATCH(A629,#REF!,0))),-1,INDEX(#REF!,MATCH(A629,#REF!,0))*1.5))</f>
        <v>0</v>
      </c>
      <c r="D629" s="135">
        <v>7.9052155702390187E-2</v>
      </c>
      <c r="E629" s="135">
        <v>4.158634082413297E-2</v>
      </c>
      <c r="F629" s="135">
        <v>0.12082604356960698</v>
      </c>
      <c r="G629" s="135">
        <v>0.8791739564303922</v>
      </c>
      <c r="H629" s="135">
        <v>4.3611035443880612E-2</v>
      </c>
      <c r="I629" s="135">
        <v>0.12277489758120955</v>
      </c>
      <c r="J629" s="135">
        <v>0.87722510241879292</v>
      </c>
      <c r="K629" s="136">
        <f>IF(ISERROR(INDEX([1]biowin!$J:$J,MATCH(#REF!,[1]biowin!$A:$A,0))),-1,INDEX([1]biowin!$J:$J,MATCH(#REF!,[1]biowin!$A:$A,0)))</f>
        <v>-1</v>
      </c>
    </row>
    <row r="630" spans="1:11">
      <c r="A630" s="142" t="s">
        <v>2410</v>
      </c>
      <c r="B630" s="143" t="s">
        <v>2411</v>
      </c>
      <c r="C630" s="144">
        <f>MAX(IF(ISERROR(INDEX([1]JDS4!$K$2:$K$1709,MATCH(A630,[1]JDS4!$D$2:$D$1709,0))),-1,INDEX([1]JDS4!$K$2:$K$1709,MATCH(A630,[1]JDS4!$D$2:$D$1709,0))),IF(ISERROR(INDEX([1]UFZ!$K$2:$K$1709,MATCH(A630,[1]UFZ!$H$2:$H$1709,0))),-1,INDEX([1]UFZ!$K$2:$K$1709,MATCH(A630,[1]UFZ!$H$2:$H$1709,0))),IF(ISERROR(INDEX([1]WATSON!$G$2:$G$1709,MATCH(A630,[1]WATSON!$B$2:$B$1709,0))),-1,INDEX([1]WATSON!$G$2:$G$1709,MATCH(A630,[1]WATSON!$B$2:$B$1709,0))*1000),IF(ISERROR(INDEX('[1]EF3.0emissions'!$F$2:$F$1709,MATCH(A630,'[1]EF3.0emissions'!$A$2:$A$1709,0))),-1,INDEX('[1]EF3.0emissions'!$F$2:$F$1709,MATCH(A630,'[1]EF3.0emissions'!$A$2:$A$1709))),IF(ISERROR(INDEX(#REF!,MATCH(A630,#REF!,0))),-1,INDEX(#REF!,MATCH(A630,#REF!,0))*1.5*1000),IF(ISERROR(INDEX(#REF!,MATCH(A630,#REF!,0))),-1,INDEX(#REF!,MATCH(A630,#REF!,0))*1.5))</f>
        <v>-1</v>
      </c>
      <c r="H630" s="135"/>
      <c r="I630" s="135"/>
      <c r="J630" s="135"/>
      <c r="K630" s="136">
        <f>IF(ISERROR(INDEX([1]biowin!$J:$J,MATCH(#REF!,[1]biowin!$A:$A,0))),-1,INDEX([1]biowin!$J:$J,MATCH(#REF!,[1]biowin!$A:$A,0)))</f>
        <v>-1</v>
      </c>
    </row>
    <row r="631" spans="1:11">
      <c r="A631" s="142" t="s">
        <v>2412</v>
      </c>
      <c r="B631" s="145" t="s">
        <v>2413</v>
      </c>
      <c r="C631" s="144">
        <f>MAX(IF(ISERROR(INDEX([1]JDS4!$K$2:$K$1709,MATCH(A631,[1]JDS4!$D$2:$D$1709,0))),-1,INDEX([1]JDS4!$K$2:$K$1709,MATCH(A631,[1]JDS4!$D$2:$D$1709,0))),IF(ISERROR(INDEX([1]UFZ!$K$2:$K$1709,MATCH(A631,[1]UFZ!$H$2:$H$1709,0))),-1,INDEX([1]UFZ!$K$2:$K$1709,MATCH(A631,[1]UFZ!$H$2:$H$1709,0))),IF(ISERROR(INDEX([1]WATSON!$G$2:$G$1709,MATCH(A631,[1]WATSON!$B$2:$B$1709,0))),-1,INDEX([1]WATSON!$G$2:$G$1709,MATCH(A631,[1]WATSON!$B$2:$B$1709,0))*1000),IF(ISERROR(INDEX('[1]EF3.0emissions'!$F$2:$F$1709,MATCH(A631,'[1]EF3.0emissions'!$A$2:$A$1709,0))),-1,INDEX('[1]EF3.0emissions'!$F$2:$F$1709,MATCH(A631,'[1]EF3.0emissions'!$A$2:$A$1709))),IF(ISERROR(INDEX(#REF!,MATCH(A631,#REF!,0))),-1,INDEX(#REF!,MATCH(A631,#REF!,0))*1.5*1000),IF(ISERROR(INDEX(#REF!,MATCH(A631,#REF!,0))),-1,INDEX(#REF!,MATCH(A631,#REF!,0))*1.5))</f>
        <v>88.772620909383562</v>
      </c>
      <c r="D631" s="135">
        <v>9.784183106907271E-2</v>
      </c>
      <c r="E631" s="135">
        <v>5.1405443873407779E-2</v>
      </c>
      <c r="F631" s="135">
        <v>0.14929325221955975</v>
      </c>
      <c r="G631" s="135">
        <v>0.85070674778043498</v>
      </c>
      <c r="H631" s="135">
        <v>5.3869844933359896E-2</v>
      </c>
      <c r="I631" s="135">
        <v>0.15173904541943506</v>
      </c>
      <c r="J631" s="135">
        <v>0.84826095458056872</v>
      </c>
      <c r="K631" s="136">
        <f>IF(ISERROR(INDEX([1]biowin!$J:$J,MATCH(#REF!,[1]biowin!$A:$A,0))),-1,INDEX([1]biowin!$J:$J,MATCH(#REF!,[1]biowin!$A:$A,0)))</f>
        <v>-1</v>
      </c>
    </row>
    <row r="632" spans="1:11">
      <c r="A632" s="142" t="s">
        <v>2414</v>
      </c>
      <c r="B632" s="145" t="s">
        <v>2415</v>
      </c>
      <c r="C632" s="144">
        <f>MAX(IF(ISERROR(INDEX([1]JDS4!$K$2:$K$1709,MATCH(A632,[1]JDS4!$D$2:$D$1709,0))),-1,INDEX([1]JDS4!$K$2:$K$1709,MATCH(A632,[1]JDS4!$D$2:$D$1709,0))),IF(ISERROR(INDEX([1]UFZ!$K$2:$K$1709,MATCH(A632,[1]UFZ!$H$2:$H$1709,0))),-1,INDEX([1]UFZ!$K$2:$K$1709,MATCH(A632,[1]UFZ!$H$2:$H$1709,0))),IF(ISERROR(INDEX([1]WATSON!$G$2:$G$1709,MATCH(A632,[1]WATSON!$B$2:$B$1709,0))),-1,INDEX([1]WATSON!$G$2:$G$1709,MATCH(A632,[1]WATSON!$B$2:$B$1709,0))*1000),IF(ISERROR(INDEX('[1]EF3.0emissions'!$F$2:$F$1709,MATCH(A632,'[1]EF3.0emissions'!$A$2:$A$1709,0))),-1,INDEX('[1]EF3.0emissions'!$F$2:$F$1709,MATCH(A632,'[1]EF3.0emissions'!$A$2:$A$1709))),IF(ISERROR(INDEX(#REF!,MATCH(A632,#REF!,0))),-1,INDEX(#REF!,MATCH(A632,#REF!,0))*1.5*1000),IF(ISERROR(INDEX(#REF!,MATCH(A632,#REF!,0))),-1,INDEX(#REF!,MATCH(A632,#REF!,0))*1.5))</f>
        <v>261.66128798972602</v>
      </c>
      <c r="D632" s="135">
        <v>0.19245049450316193</v>
      </c>
      <c r="E632" s="135">
        <v>0.10032523131570957</v>
      </c>
      <c r="F632" s="135">
        <v>0.29278374418225694</v>
      </c>
      <c r="G632" s="135">
        <v>0.70721625581774006</v>
      </c>
      <c r="H632" s="135">
        <v>0.10474894863758839</v>
      </c>
      <c r="I632" s="135">
        <v>0.29720420428873812</v>
      </c>
      <c r="J632" s="135">
        <v>0.7027957957112585</v>
      </c>
      <c r="K632" s="136">
        <f>IF(ISERROR(INDEX([1]biowin!$J:$J,MATCH(#REF!,[1]biowin!$A:$A,0))),-1,INDEX([1]biowin!$J:$J,MATCH(#REF!,[1]biowin!$A:$A,0)))</f>
        <v>-1</v>
      </c>
    </row>
    <row r="633" spans="1:11">
      <c r="A633" s="142" t="s">
        <v>2416</v>
      </c>
      <c r="B633" s="145" t="s">
        <v>2417</v>
      </c>
      <c r="C633" s="144">
        <f>MAX(IF(ISERROR(INDEX([1]JDS4!$K$2:$K$1709,MATCH(A633,[1]JDS4!$D$2:$D$1709,0))),-1,INDEX([1]JDS4!$K$2:$K$1709,MATCH(A633,[1]JDS4!$D$2:$D$1709,0))),IF(ISERROR(INDEX([1]UFZ!$K$2:$K$1709,MATCH(A633,[1]UFZ!$H$2:$H$1709,0))),-1,INDEX([1]UFZ!$K$2:$K$1709,MATCH(A633,[1]UFZ!$H$2:$H$1709,0))),IF(ISERROR(INDEX([1]WATSON!$G$2:$G$1709,MATCH(A633,[1]WATSON!$B$2:$B$1709,0))),-1,INDEX([1]WATSON!$G$2:$G$1709,MATCH(A633,[1]WATSON!$B$2:$B$1709,0))*1000),IF(ISERROR(INDEX('[1]EF3.0emissions'!$F$2:$F$1709,MATCH(A633,'[1]EF3.0emissions'!$A$2:$A$1709,0))),-1,INDEX('[1]EF3.0emissions'!$F$2:$F$1709,MATCH(A633,'[1]EF3.0emissions'!$A$2:$A$1709))),IF(ISERROR(INDEX(#REF!,MATCH(A633,#REF!,0))),-1,INDEX(#REF!,MATCH(A633,#REF!,0))*1.5*1000),IF(ISERROR(INDEX(#REF!,MATCH(A633,#REF!,0))),-1,INDEX(#REF!,MATCH(A633,#REF!,0))*1.5))</f>
        <v>194.50624999999994</v>
      </c>
      <c r="D633" s="135">
        <v>3.2892180360499135E-3</v>
      </c>
      <c r="E633" s="135">
        <v>1.1686015719850209E-4</v>
      </c>
      <c r="F633" s="135">
        <v>0.92358378495896276</v>
      </c>
      <c r="G633" s="135">
        <v>7.6416215041037391E-2</v>
      </c>
      <c r="H633" s="135">
        <v>3.1951576974658974E-4</v>
      </c>
      <c r="I633" s="135">
        <v>0.80127350216243987</v>
      </c>
      <c r="J633" s="135">
        <v>0.19872649783756008</v>
      </c>
      <c r="K633" s="136">
        <f>IF(ISERROR(INDEX([1]biowin!$J:$J,MATCH(#REF!,[1]biowin!$A:$A,0))),-1,INDEX([1]biowin!$J:$J,MATCH(#REF!,[1]biowin!$A:$A,0)))</f>
        <v>-1</v>
      </c>
    </row>
    <row r="634" spans="1:11">
      <c r="A634" s="142" t="s">
        <v>2418</v>
      </c>
      <c r="B634" s="145" t="s">
        <v>2419</v>
      </c>
      <c r="C634" s="144">
        <f>MAX(IF(ISERROR(INDEX([1]JDS4!$K$2:$K$1709,MATCH(A634,[1]JDS4!$D$2:$D$1709,0))),-1,INDEX([1]JDS4!$K$2:$K$1709,MATCH(A634,[1]JDS4!$D$2:$D$1709,0))),IF(ISERROR(INDEX([1]UFZ!$K$2:$K$1709,MATCH(A634,[1]UFZ!$H$2:$H$1709,0))),-1,INDEX([1]UFZ!$K$2:$K$1709,MATCH(A634,[1]UFZ!$H$2:$H$1709,0))),IF(ISERROR(INDEX([1]WATSON!$G$2:$G$1709,MATCH(A634,[1]WATSON!$B$2:$B$1709,0))),-1,INDEX([1]WATSON!$G$2:$G$1709,MATCH(A634,[1]WATSON!$B$2:$B$1709,0))*1000),IF(ISERROR(INDEX('[1]EF3.0emissions'!$F$2:$F$1709,MATCH(A634,'[1]EF3.0emissions'!$A$2:$A$1709,0))),-1,INDEX('[1]EF3.0emissions'!$F$2:$F$1709,MATCH(A634,'[1]EF3.0emissions'!$A$2:$A$1709))),IF(ISERROR(INDEX(#REF!,MATCH(A634,#REF!,0))),-1,INDEX(#REF!,MATCH(A634,#REF!,0))*1.5*1000),IF(ISERROR(INDEX(#REF!,MATCH(A634,#REF!,0))),-1,INDEX(#REF!,MATCH(A634,#REF!,0))*1.5))</f>
        <v>24.846875000000004</v>
      </c>
      <c r="D634" s="135">
        <v>0.10011307266024379</v>
      </c>
      <c r="E634" s="135">
        <v>5.2575139073700608E-2</v>
      </c>
      <c r="F634" s="135">
        <v>0.15311217376027381</v>
      </c>
      <c r="G634" s="135">
        <v>0.84688782623972492</v>
      </c>
      <c r="H634" s="135">
        <v>5.5100543928986147E-2</v>
      </c>
      <c r="I634" s="135">
        <v>0.1554660645601241</v>
      </c>
      <c r="J634" s="135">
        <v>0.84453393543987698</v>
      </c>
      <c r="K634" s="136">
        <f>IF(ISERROR(INDEX([1]biowin!$J:$J,MATCH(#REF!,[1]biowin!$A:$A,0))),-1,INDEX([1]biowin!$J:$J,MATCH(#REF!,[1]biowin!$A:$A,0)))</f>
        <v>-1</v>
      </c>
    </row>
    <row r="635" spans="1:11">
      <c r="A635" s="142" t="s">
        <v>2420</v>
      </c>
      <c r="B635" s="145" t="s">
        <v>2421</v>
      </c>
      <c r="C635" s="144">
        <f>MAX(IF(ISERROR(INDEX([1]JDS4!$K$2:$K$1709,MATCH(A635,[1]JDS4!$D$2:$D$1709,0))),-1,INDEX([1]JDS4!$K$2:$K$1709,MATCH(A635,[1]JDS4!$D$2:$D$1709,0))),IF(ISERROR(INDEX([1]UFZ!$K$2:$K$1709,MATCH(A635,[1]UFZ!$H$2:$H$1709,0))),-1,INDEX([1]UFZ!$K$2:$K$1709,MATCH(A635,[1]UFZ!$H$2:$H$1709,0))),IF(ISERROR(INDEX([1]WATSON!$G$2:$G$1709,MATCH(A635,[1]WATSON!$B$2:$B$1709,0))),-1,INDEX([1]WATSON!$G$2:$G$1709,MATCH(A635,[1]WATSON!$B$2:$B$1709,0))*1000),IF(ISERROR(INDEX('[1]EF3.0emissions'!$F$2:$F$1709,MATCH(A635,'[1]EF3.0emissions'!$A$2:$A$1709,0))),-1,INDEX('[1]EF3.0emissions'!$F$2:$F$1709,MATCH(A635,'[1]EF3.0emissions'!$A$2:$A$1709))),IF(ISERROR(INDEX(#REF!,MATCH(A635,#REF!,0))),-1,INDEX(#REF!,MATCH(A635,#REF!,0))*1.5*1000),IF(ISERROR(INDEX(#REF!,MATCH(A635,#REF!,0))),-1,INDEX(#REF!,MATCH(A635,#REF!,0))*1.5))</f>
        <v>-1</v>
      </c>
      <c r="D635" s="135">
        <v>1.3056280188788367E-2</v>
      </c>
      <c r="E635" s="135">
        <v>1.8326805377036055E-3</v>
      </c>
      <c r="F635" s="135">
        <v>0.77976049348089149</v>
      </c>
      <c r="G635" s="135">
        <v>0.22023950651910912</v>
      </c>
      <c r="H635" s="135">
        <v>2.0489199826116944E-3</v>
      </c>
      <c r="I635" s="135">
        <v>0.76627531033894225</v>
      </c>
      <c r="J635" s="135">
        <v>0.23372468966105742</v>
      </c>
      <c r="K635" s="136">
        <f>IF(ISERROR(INDEX([1]biowin!$J:$J,MATCH(#REF!,[1]biowin!$A:$A,0))),-1,INDEX([1]biowin!$J:$J,MATCH(#REF!,[1]biowin!$A:$A,0)))</f>
        <v>-1</v>
      </c>
    </row>
    <row r="636" spans="1:11">
      <c r="A636" s="142" t="s">
        <v>2422</v>
      </c>
      <c r="B636" s="145" t="s">
        <v>2423</v>
      </c>
      <c r="C636" s="144">
        <f>MAX(IF(ISERROR(INDEX([1]JDS4!$K$2:$K$1709,MATCH(A636,[1]JDS4!$D$2:$D$1709,0))),-1,INDEX([1]JDS4!$K$2:$K$1709,MATCH(A636,[1]JDS4!$D$2:$D$1709,0))),IF(ISERROR(INDEX([1]UFZ!$K$2:$K$1709,MATCH(A636,[1]UFZ!$H$2:$H$1709,0))),-1,INDEX([1]UFZ!$K$2:$K$1709,MATCH(A636,[1]UFZ!$H$2:$H$1709,0))),IF(ISERROR(INDEX([1]WATSON!$G$2:$G$1709,MATCH(A636,[1]WATSON!$B$2:$B$1709,0))),-1,INDEX([1]WATSON!$G$2:$G$1709,MATCH(A636,[1]WATSON!$B$2:$B$1709,0))*1000),IF(ISERROR(INDEX('[1]EF3.0emissions'!$F$2:$F$1709,MATCH(A636,'[1]EF3.0emissions'!$A$2:$A$1709,0))),-1,INDEX('[1]EF3.0emissions'!$F$2:$F$1709,MATCH(A636,'[1]EF3.0emissions'!$A$2:$A$1709))),IF(ISERROR(INDEX(#REF!,MATCH(A636,#REF!,0))),-1,INDEX(#REF!,MATCH(A636,#REF!,0))*1.5*1000),IF(ISERROR(INDEX(#REF!,MATCH(A636,#REF!,0))),-1,INDEX(#REF!,MATCH(A636,#REF!,0))*1.5))</f>
        <v>150</v>
      </c>
      <c r="D636" s="135">
        <v>7.6659500687726607E-3</v>
      </c>
      <c r="E636" s="135">
        <v>2.5642635287426933E-4</v>
      </c>
      <c r="F636" s="135">
        <v>0.92793419717570469</v>
      </c>
      <c r="G636" s="135">
        <v>7.2065802824295505E-2</v>
      </c>
      <c r="H636" s="135">
        <v>7.0587744821178674E-4</v>
      </c>
      <c r="I636" s="135">
        <v>0.81131519246866113</v>
      </c>
      <c r="J636" s="135">
        <v>0.18868480753133943</v>
      </c>
      <c r="K636" s="136">
        <f>IF(ISERROR(INDEX([1]biowin!$J:$J,MATCH(#REF!,[1]biowin!$A:$A,0))),-1,INDEX([1]biowin!$J:$J,MATCH(#REF!,[1]biowin!$A:$A,0)))</f>
        <v>-1</v>
      </c>
    </row>
    <row r="637" spans="1:11">
      <c r="A637" s="142" t="s">
        <v>2424</v>
      </c>
      <c r="B637" s="145" t="s">
        <v>2425</v>
      </c>
      <c r="C637" s="144">
        <f>MAX(IF(ISERROR(INDEX([1]JDS4!$K$2:$K$1709,MATCH(A637,[1]JDS4!$D$2:$D$1709,0))),-1,INDEX([1]JDS4!$K$2:$K$1709,MATCH(A637,[1]JDS4!$D$2:$D$1709,0))),IF(ISERROR(INDEX([1]UFZ!$K$2:$K$1709,MATCH(A637,[1]UFZ!$H$2:$H$1709,0))),-1,INDEX([1]UFZ!$K$2:$K$1709,MATCH(A637,[1]UFZ!$H$2:$H$1709,0))),IF(ISERROR(INDEX([1]WATSON!$G$2:$G$1709,MATCH(A637,[1]WATSON!$B$2:$B$1709,0))),-1,INDEX([1]WATSON!$G$2:$G$1709,MATCH(A637,[1]WATSON!$B$2:$B$1709,0))*1000),IF(ISERROR(INDEX('[1]EF3.0emissions'!$F$2:$F$1709,MATCH(A637,'[1]EF3.0emissions'!$A$2:$A$1709,0))),-1,INDEX('[1]EF3.0emissions'!$F$2:$F$1709,MATCH(A637,'[1]EF3.0emissions'!$A$2:$A$1709))),IF(ISERROR(INDEX(#REF!,MATCH(A637,#REF!,0))),-1,INDEX(#REF!,MATCH(A637,#REF!,0))*1.5*1000),IF(ISERROR(INDEX(#REF!,MATCH(A637,#REF!,0))),-1,INDEX(#REF!,MATCH(A637,#REF!,0))*1.5))</f>
        <v>-1</v>
      </c>
      <c r="D637" s="135">
        <v>1.1398727160555717E-4</v>
      </c>
      <c r="E637" s="135">
        <v>6.0267195094086398E-5</v>
      </c>
      <c r="F637" s="135">
        <v>6.6530423044737193E-4</v>
      </c>
      <c r="G637" s="135">
        <v>0.99933469576955281</v>
      </c>
      <c r="H637" s="135">
        <v>6.336685543150855E-5</v>
      </c>
      <c r="I637" s="135">
        <v>4.7039825516736002E-4</v>
      </c>
      <c r="J637" s="135">
        <v>0.99952960174483252</v>
      </c>
      <c r="K637" s="136">
        <f>IF(ISERROR(INDEX([1]biowin!$J:$J,MATCH(#REF!,[1]biowin!$A:$A,0))),-1,INDEX([1]biowin!$J:$J,MATCH(#REF!,[1]biowin!$A:$A,0)))</f>
        <v>-1</v>
      </c>
    </row>
    <row r="638" spans="1:11">
      <c r="A638" s="142" t="s">
        <v>2426</v>
      </c>
      <c r="B638" s="145" t="s">
        <v>2427</v>
      </c>
      <c r="C638" s="144">
        <f>MAX(IF(ISERROR(INDEX([1]JDS4!$K$2:$K$1709,MATCH(A638,[1]JDS4!$D$2:$D$1709,0))),-1,INDEX([1]JDS4!$K$2:$K$1709,MATCH(A638,[1]JDS4!$D$2:$D$1709,0))),IF(ISERROR(INDEX([1]UFZ!$K$2:$K$1709,MATCH(A638,[1]UFZ!$H$2:$H$1709,0))),-1,INDEX([1]UFZ!$K$2:$K$1709,MATCH(A638,[1]UFZ!$H$2:$H$1709,0))),IF(ISERROR(INDEX([1]WATSON!$G$2:$G$1709,MATCH(A638,[1]WATSON!$B$2:$B$1709,0))),-1,INDEX([1]WATSON!$G$2:$G$1709,MATCH(A638,[1]WATSON!$B$2:$B$1709,0))*1000),IF(ISERROR(INDEX('[1]EF3.0emissions'!$F$2:$F$1709,MATCH(A638,'[1]EF3.0emissions'!$A$2:$A$1709,0))),-1,INDEX('[1]EF3.0emissions'!$F$2:$F$1709,MATCH(A638,'[1]EF3.0emissions'!$A$2:$A$1709))),IF(ISERROR(INDEX(#REF!,MATCH(A638,#REF!,0))),-1,INDEX(#REF!,MATCH(A638,#REF!,0))*1.5*1000),IF(ISERROR(INDEX(#REF!,MATCH(A638,#REF!,0))),-1,INDEX(#REF!,MATCH(A638,#REF!,0))*1.5))</f>
        <v>-1</v>
      </c>
      <c r="D638" s="135">
        <v>3.2889120029963017E-3</v>
      </c>
      <c r="E638" s="135">
        <v>8.8523139557483983E-5</v>
      </c>
      <c r="F638" s="135">
        <v>0.9513596311551894</v>
      </c>
      <c r="G638" s="135">
        <v>4.8640368844810419E-2</v>
      </c>
      <c r="H638" s="135">
        <v>1.8426384392813202E-4</v>
      </c>
      <c r="I638" s="135">
        <v>0.90395712575328069</v>
      </c>
      <c r="J638" s="135">
        <v>9.6042874246719562E-2</v>
      </c>
      <c r="K638" s="136">
        <f>IF(ISERROR(INDEX([1]biowin!$J:$J,MATCH(#REF!,[1]biowin!$A:$A,0))),-1,INDEX([1]biowin!$J:$J,MATCH(#REF!,[1]biowin!$A:$A,0)))</f>
        <v>-1</v>
      </c>
    </row>
    <row r="639" spans="1:11">
      <c r="A639" s="142" t="s">
        <v>2428</v>
      </c>
      <c r="B639" s="145" t="s">
        <v>2429</v>
      </c>
      <c r="C639" s="144">
        <f>MAX(IF(ISERROR(INDEX([1]JDS4!$K$2:$K$1709,MATCH(A639,[1]JDS4!$D$2:$D$1709,0))),-1,INDEX([1]JDS4!$K$2:$K$1709,MATCH(A639,[1]JDS4!$D$2:$D$1709,0))),IF(ISERROR(INDEX([1]UFZ!$K$2:$K$1709,MATCH(A639,[1]UFZ!$H$2:$H$1709,0))),-1,INDEX([1]UFZ!$K$2:$K$1709,MATCH(A639,[1]UFZ!$H$2:$H$1709,0))),IF(ISERROR(INDEX([1]WATSON!$G$2:$G$1709,MATCH(A639,[1]WATSON!$B$2:$B$1709,0))),-1,INDEX([1]WATSON!$G$2:$G$1709,MATCH(A639,[1]WATSON!$B$2:$B$1709,0))*1000),IF(ISERROR(INDEX('[1]EF3.0emissions'!$F$2:$F$1709,MATCH(A639,'[1]EF3.0emissions'!$A$2:$A$1709,0))),-1,INDEX('[1]EF3.0emissions'!$F$2:$F$1709,MATCH(A639,'[1]EF3.0emissions'!$A$2:$A$1709))),IF(ISERROR(INDEX(#REF!,MATCH(A639,#REF!,0))),-1,INDEX(#REF!,MATCH(A639,#REF!,0))*1.5*1000),IF(ISERROR(INDEX(#REF!,MATCH(A639,#REF!,0))),-1,INDEX(#REF!,MATCH(A639,#REF!,0))*1.5))</f>
        <v>0.97187499999999982</v>
      </c>
      <c r="D639" s="135">
        <v>4.059171253796858E-3</v>
      </c>
      <c r="E639" s="135">
        <v>2.1463360794231052E-3</v>
      </c>
      <c r="F639" s="135">
        <v>6.2059245657075848E-3</v>
      </c>
      <c r="G639" s="135">
        <v>0.99379407543429266</v>
      </c>
      <c r="H639" s="135">
        <v>2.2560164559596967E-3</v>
      </c>
      <c r="I639" s="135">
        <v>6.3154365871124921E-3</v>
      </c>
      <c r="J639" s="135">
        <v>0.99368456341288702</v>
      </c>
      <c r="K639" s="136">
        <f>IF(ISERROR(INDEX([1]biowin!$J:$J,MATCH(#REF!,[1]biowin!$A:$A,0))),-1,INDEX([1]biowin!$J:$J,MATCH(#REF!,[1]biowin!$A:$A,0)))</f>
        <v>-1</v>
      </c>
    </row>
    <row r="640" spans="1:11">
      <c r="A640" s="142" t="s">
        <v>2430</v>
      </c>
      <c r="B640" s="145" t="s">
        <v>2431</v>
      </c>
      <c r="C640" s="144">
        <f>MAX(IF(ISERROR(INDEX([1]JDS4!$K$2:$K$1709,MATCH(A640,[1]JDS4!$D$2:$D$1709,0))),-1,INDEX([1]JDS4!$K$2:$K$1709,MATCH(A640,[1]JDS4!$D$2:$D$1709,0))),IF(ISERROR(INDEX([1]UFZ!$K$2:$K$1709,MATCH(A640,[1]UFZ!$H$2:$H$1709,0))),-1,INDEX([1]UFZ!$K$2:$K$1709,MATCH(A640,[1]UFZ!$H$2:$H$1709,0))),IF(ISERROR(INDEX([1]WATSON!$G$2:$G$1709,MATCH(A640,[1]WATSON!$B$2:$B$1709,0))),-1,INDEX([1]WATSON!$G$2:$G$1709,MATCH(A640,[1]WATSON!$B$2:$B$1709,0))*1000),IF(ISERROR(INDEX('[1]EF3.0emissions'!$F$2:$F$1709,MATCH(A640,'[1]EF3.0emissions'!$A$2:$A$1709,0))),-1,INDEX('[1]EF3.0emissions'!$F$2:$F$1709,MATCH(A640,'[1]EF3.0emissions'!$A$2:$A$1709))),IF(ISERROR(INDEX(#REF!,MATCH(A640,#REF!,0))),-1,INDEX(#REF!,MATCH(A640,#REF!,0))*1.5*1000),IF(ISERROR(INDEX(#REF!,MATCH(A640,#REF!,0))),-1,INDEX(#REF!,MATCH(A640,#REF!,0))*1.5))</f>
        <v>1.40625</v>
      </c>
      <c r="D640" s="135">
        <v>7.2957943589162166E-3</v>
      </c>
      <c r="E640" s="135">
        <v>3.8565473962971328E-3</v>
      </c>
      <c r="F640" s="135">
        <v>1.1316298541930137E-2</v>
      </c>
      <c r="G640" s="135">
        <v>0.98868370145806961</v>
      </c>
      <c r="H640" s="135">
        <v>4.0535005369502983E-3</v>
      </c>
      <c r="I640" s="135">
        <v>1.1447100451735854E-2</v>
      </c>
      <c r="J640" s="135">
        <v>0.98855289954826342</v>
      </c>
      <c r="K640" s="136">
        <f>IF(ISERROR(INDEX([1]biowin!$J:$J,MATCH(#REF!,[1]biowin!$A:$A,0))),-1,INDEX([1]biowin!$J:$J,MATCH(#REF!,[1]biowin!$A:$A,0)))</f>
        <v>-1</v>
      </c>
    </row>
    <row r="641" spans="1:11">
      <c r="A641" s="142" t="s">
        <v>2432</v>
      </c>
      <c r="B641" s="145" t="s">
        <v>2433</v>
      </c>
      <c r="C641" s="144">
        <f>MAX(IF(ISERROR(INDEX([1]JDS4!$K$2:$K$1709,MATCH(A641,[1]JDS4!$D$2:$D$1709,0))),-1,INDEX([1]JDS4!$K$2:$K$1709,MATCH(A641,[1]JDS4!$D$2:$D$1709,0))),IF(ISERROR(INDEX([1]UFZ!$K$2:$K$1709,MATCH(A641,[1]UFZ!$H$2:$H$1709,0))),-1,INDEX([1]UFZ!$K$2:$K$1709,MATCH(A641,[1]UFZ!$H$2:$H$1709,0))),IF(ISERROR(INDEX([1]WATSON!$G$2:$G$1709,MATCH(A641,[1]WATSON!$B$2:$B$1709,0))),-1,INDEX([1]WATSON!$G$2:$G$1709,MATCH(A641,[1]WATSON!$B$2:$B$1709,0))*1000),IF(ISERROR(INDEX('[1]EF3.0emissions'!$F$2:$F$1709,MATCH(A641,'[1]EF3.0emissions'!$A$2:$A$1709,0))),-1,INDEX('[1]EF3.0emissions'!$F$2:$F$1709,MATCH(A641,'[1]EF3.0emissions'!$A$2:$A$1709))),IF(ISERROR(INDEX(#REF!,MATCH(A641,#REF!,0))),-1,INDEX(#REF!,MATCH(A641,#REF!,0))*1.5*1000),IF(ISERROR(INDEX(#REF!,MATCH(A641,#REF!,0))),-1,INDEX(#REF!,MATCH(A641,#REF!,0))*1.5))</f>
        <v>8.4863540563013711</v>
      </c>
      <c r="D641" s="135">
        <v>7.4717197017284227E-3</v>
      </c>
      <c r="E641" s="135">
        <v>3.9494639447992964E-3</v>
      </c>
      <c r="F641" s="135">
        <v>1.1598118059242707E-2</v>
      </c>
      <c r="G641" s="135">
        <v>0.98840188194075684</v>
      </c>
      <c r="H641" s="135">
        <v>4.1511624587266451E-3</v>
      </c>
      <c r="I641" s="135">
        <v>1.1728429987563013E-2</v>
      </c>
      <c r="J641" s="135">
        <v>0.98827157001243648</v>
      </c>
      <c r="K641" s="136">
        <f>IF(ISERROR(INDEX([1]biowin!$J:$J,MATCH(#REF!,[1]biowin!$A:$A,0))),-1,INDEX([1]biowin!$J:$J,MATCH(#REF!,[1]biowin!$A:$A,0)))</f>
        <v>-1</v>
      </c>
    </row>
    <row r="642" spans="1:11">
      <c r="A642" s="142" t="s">
        <v>2434</v>
      </c>
      <c r="B642" s="145" t="s">
        <v>2435</v>
      </c>
      <c r="C642" s="144">
        <f>MAX(IF(ISERROR(INDEX([1]JDS4!$K$2:$K$1709,MATCH(A642,[1]JDS4!$D$2:$D$1709,0))),-1,INDEX([1]JDS4!$K$2:$K$1709,MATCH(A642,[1]JDS4!$D$2:$D$1709,0))),IF(ISERROR(INDEX([1]UFZ!$K$2:$K$1709,MATCH(A642,[1]UFZ!$H$2:$H$1709,0))),-1,INDEX([1]UFZ!$K$2:$K$1709,MATCH(A642,[1]UFZ!$H$2:$H$1709,0))),IF(ISERROR(INDEX([1]WATSON!$G$2:$G$1709,MATCH(A642,[1]WATSON!$B$2:$B$1709,0))),-1,INDEX([1]WATSON!$G$2:$G$1709,MATCH(A642,[1]WATSON!$B$2:$B$1709,0))*1000),IF(ISERROR(INDEX('[1]EF3.0emissions'!$F$2:$F$1709,MATCH(A642,'[1]EF3.0emissions'!$A$2:$A$1709,0))),-1,INDEX('[1]EF3.0emissions'!$F$2:$F$1709,MATCH(A642,'[1]EF3.0emissions'!$A$2:$A$1709))),IF(ISERROR(INDEX(#REF!,MATCH(A642,#REF!,0))),-1,INDEX(#REF!,MATCH(A642,#REF!,0))*1.5*1000),IF(ISERROR(INDEX(#REF!,MATCH(A642,#REF!,0))),-1,INDEX(#REF!,MATCH(A642,#REF!,0))*1.5))</f>
        <v>0</v>
      </c>
      <c r="D642" s="135">
        <v>0.64537575172009587</v>
      </c>
      <c r="E642" s="135">
        <v>9.819644678627584E-4</v>
      </c>
      <c r="F642" s="135">
        <v>0.99972076063281956</v>
      </c>
      <c r="G642" s="135">
        <v>2.7923936718022945E-4</v>
      </c>
      <c r="H642" s="135">
        <v>3.0744021364315869E-3</v>
      </c>
      <c r="I642" s="135">
        <v>0.99917586622419641</v>
      </c>
      <c r="J642" s="135">
        <v>8.2413377580345523E-4</v>
      </c>
      <c r="K642" s="136">
        <f>IF(ISERROR(INDEX([1]biowin!$J:$J,MATCH(#REF!,[1]biowin!$A:$A,0))),-1,INDEX([1]biowin!$J:$J,MATCH(#REF!,[1]biowin!$A:$A,0)))</f>
        <v>-1</v>
      </c>
    </row>
    <row r="643" spans="1:11">
      <c r="A643" s="142" t="s">
        <v>2436</v>
      </c>
      <c r="B643" s="145" t="s">
        <v>2437</v>
      </c>
      <c r="C643" s="144">
        <f>MAX(IF(ISERROR(INDEX([1]JDS4!$K$2:$K$1709,MATCH(A643,[1]JDS4!$D$2:$D$1709,0))),-1,INDEX([1]JDS4!$K$2:$K$1709,MATCH(A643,[1]JDS4!$D$2:$D$1709,0))),IF(ISERROR(INDEX([1]UFZ!$K$2:$K$1709,MATCH(A643,[1]UFZ!$H$2:$H$1709,0))),-1,INDEX([1]UFZ!$K$2:$K$1709,MATCH(A643,[1]UFZ!$H$2:$H$1709,0))),IF(ISERROR(INDEX([1]WATSON!$G$2:$G$1709,MATCH(A643,[1]WATSON!$B$2:$B$1709,0))),-1,INDEX([1]WATSON!$G$2:$G$1709,MATCH(A643,[1]WATSON!$B$2:$B$1709,0))*1000),IF(ISERROR(INDEX('[1]EF3.0emissions'!$F$2:$F$1709,MATCH(A643,'[1]EF3.0emissions'!$A$2:$A$1709,0))),-1,INDEX('[1]EF3.0emissions'!$F$2:$F$1709,MATCH(A643,'[1]EF3.0emissions'!$A$2:$A$1709))),IF(ISERROR(INDEX(#REF!,MATCH(A643,#REF!,0))),-1,INDEX(#REF!,MATCH(A643,#REF!,0))*1.5*1000),IF(ISERROR(INDEX(#REF!,MATCH(A643,#REF!,0))),-1,INDEX(#REF!,MATCH(A643,#REF!,0))*1.5))</f>
        <v>-1</v>
      </c>
      <c r="D643" s="135">
        <v>0.34668255359603489</v>
      </c>
      <c r="E643" s="135">
        <v>1.5268582014943094E-3</v>
      </c>
      <c r="F643" s="135">
        <v>0.99141161947787237</v>
      </c>
      <c r="G643" s="135">
        <v>8.5883805221278336E-3</v>
      </c>
      <c r="H643" s="135">
        <v>4.6728691393240684E-3</v>
      </c>
      <c r="I643" s="135">
        <v>0.97509328141193086</v>
      </c>
      <c r="J643" s="135">
        <v>2.4906718588069268E-2</v>
      </c>
      <c r="K643" s="136">
        <f>IF(ISERROR(INDEX([1]biowin!$J:$J,MATCH(#REF!,[1]biowin!$A:$A,0))),-1,INDEX([1]biowin!$J:$J,MATCH(#REF!,[1]biowin!$A:$A,0)))</f>
        <v>-1</v>
      </c>
    </row>
    <row r="644" spans="1:11">
      <c r="A644" s="142" t="s">
        <v>2438</v>
      </c>
      <c r="B644" s="145" t="s">
        <v>2439</v>
      </c>
      <c r="C644" s="144">
        <f>MAX(IF(ISERROR(INDEX([1]JDS4!$K$2:$K$1709,MATCH(A644,[1]JDS4!$D$2:$D$1709,0))),-1,INDEX([1]JDS4!$K$2:$K$1709,MATCH(A644,[1]JDS4!$D$2:$D$1709,0))),IF(ISERROR(INDEX([1]UFZ!$K$2:$K$1709,MATCH(A644,[1]UFZ!$H$2:$H$1709,0))),-1,INDEX([1]UFZ!$K$2:$K$1709,MATCH(A644,[1]UFZ!$H$2:$H$1709,0))),IF(ISERROR(INDEX([1]WATSON!$G$2:$G$1709,MATCH(A644,[1]WATSON!$B$2:$B$1709,0))),-1,INDEX([1]WATSON!$G$2:$G$1709,MATCH(A644,[1]WATSON!$B$2:$B$1709,0))*1000),IF(ISERROR(INDEX('[1]EF3.0emissions'!$F$2:$F$1709,MATCH(A644,'[1]EF3.0emissions'!$A$2:$A$1709,0))),-1,INDEX('[1]EF3.0emissions'!$F$2:$F$1709,MATCH(A644,'[1]EF3.0emissions'!$A$2:$A$1709))),IF(ISERROR(INDEX(#REF!,MATCH(A644,#REF!,0))),-1,INDEX(#REF!,MATCH(A644,#REF!,0))*1.5*1000),IF(ISERROR(INDEX(#REF!,MATCH(A644,#REF!,0))),-1,INDEX(#REF!,MATCH(A644,#REF!,0))*1.5))</f>
        <v>1446.7142857142858</v>
      </c>
      <c r="D644" s="135">
        <v>8.3015250187470885E-2</v>
      </c>
      <c r="E644" s="135">
        <v>4.3322381374550196E-2</v>
      </c>
      <c r="F644" s="135">
        <v>0.1371096039942023</v>
      </c>
      <c r="G644" s="135">
        <v>0.86289039600579487</v>
      </c>
      <c r="H644" s="135">
        <v>4.5636617765176753E-2</v>
      </c>
      <c r="I644" s="135">
        <v>0.13512735185408672</v>
      </c>
      <c r="J644" s="135">
        <v>0.86487264814591147</v>
      </c>
      <c r="K644" s="136">
        <f>IF(ISERROR(INDEX([1]biowin!$J:$J,MATCH(#REF!,[1]biowin!$A:$A,0))),-1,INDEX([1]biowin!$J:$J,MATCH(#REF!,[1]biowin!$A:$A,0)))</f>
        <v>-1</v>
      </c>
    </row>
    <row r="645" spans="1:11">
      <c r="A645" s="142" t="s">
        <v>2440</v>
      </c>
      <c r="B645" s="145" t="s">
        <v>2441</v>
      </c>
      <c r="C645" s="144">
        <f>MAX(IF(ISERROR(INDEX([1]JDS4!$K$2:$K$1709,MATCH(A645,[1]JDS4!$D$2:$D$1709,0))),-1,INDEX([1]JDS4!$K$2:$K$1709,MATCH(A645,[1]JDS4!$D$2:$D$1709,0))),IF(ISERROR(INDEX([1]UFZ!$K$2:$K$1709,MATCH(A645,[1]UFZ!$H$2:$H$1709,0))),-1,INDEX([1]UFZ!$K$2:$K$1709,MATCH(A645,[1]UFZ!$H$2:$H$1709,0))),IF(ISERROR(INDEX([1]WATSON!$G$2:$G$1709,MATCH(A645,[1]WATSON!$B$2:$B$1709,0))),-1,INDEX([1]WATSON!$G$2:$G$1709,MATCH(A645,[1]WATSON!$B$2:$B$1709,0))*1000),IF(ISERROR(INDEX('[1]EF3.0emissions'!$F$2:$F$1709,MATCH(A645,'[1]EF3.0emissions'!$A$2:$A$1709,0))),-1,INDEX('[1]EF3.0emissions'!$F$2:$F$1709,MATCH(A645,'[1]EF3.0emissions'!$A$2:$A$1709))),IF(ISERROR(INDEX(#REF!,MATCH(A645,#REF!,0))),-1,INDEX(#REF!,MATCH(A645,#REF!,0))*1.5*1000),IF(ISERROR(INDEX(#REF!,MATCH(A645,#REF!,0))),-1,INDEX(#REF!,MATCH(A645,#REF!,0))*1.5))</f>
        <v>557.4545454545455</v>
      </c>
      <c r="D645" s="135">
        <v>4.8850229528978337E-3</v>
      </c>
      <c r="E645" s="135">
        <v>2.5818332835903153E-3</v>
      </c>
      <c r="F645" s="135">
        <v>8.0789536351521668E-3</v>
      </c>
      <c r="G645" s="135">
        <v>0.99192104636484779</v>
      </c>
      <c r="H645" s="135">
        <v>2.7143744479137888E-3</v>
      </c>
      <c r="I645" s="135">
        <v>7.9646791579045164E-3</v>
      </c>
      <c r="J645" s="135">
        <v>0.99203532084209589</v>
      </c>
      <c r="K645" s="136">
        <f>IF(ISERROR(INDEX([1]biowin!$J:$J,MATCH(#REF!,[1]biowin!$A:$A,0))),-1,INDEX([1]biowin!$J:$J,MATCH(#REF!,[1]biowin!$A:$A,0)))</f>
        <v>-1</v>
      </c>
    </row>
    <row r="646" spans="1:11">
      <c r="A646" s="142" t="s">
        <v>2442</v>
      </c>
      <c r="B646" s="145" t="s">
        <v>2443</v>
      </c>
      <c r="C646" s="144">
        <f>MAX(IF(ISERROR(INDEX([1]JDS4!$K$2:$K$1709,MATCH(A646,[1]JDS4!$D$2:$D$1709,0))),-1,INDEX([1]JDS4!$K$2:$K$1709,MATCH(A646,[1]JDS4!$D$2:$D$1709,0))),IF(ISERROR(INDEX([1]UFZ!$K$2:$K$1709,MATCH(A646,[1]UFZ!$H$2:$H$1709,0))),-1,INDEX([1]UFZ!$K$2:$K$1709,MATCH(A646,[1]UFZ!$H$2:$H$1709,0))),IF(ISERROR(INDEX([1]WATSON!$G$2:$G$1709,MATCH(A646,[1]WATSON!$B$2:$B$1709,0))),-1,INDEX([1]WATSON!$G$2:$G$1709,MATCH(A646,[1]WATSON!$B$2:$B$1709,0))*1000),IF(ISERROR(INDEX('[1]EF3.0emissions'!$F$2:$F$1709,MATCH(A646,'[1]EF3.0emissions'!$A$2:$A$1709,0))),-1,INDEX('[1]EF3.0emissions'!$F$2:$F$1709,MATCH(A646,'[1]EF3.0emissions'!$A$2:$A$1709))),IF(ISERROR(INDEX(#REF!,MATCH(A646,#REF!,0))),-1,INDEX(#REF!,MATCH(A646,#REF!,0))*1.5*1000),IF(ISERROR(INDEX(#REF!,MATCH(A646,#REF!,0))),-1,INDEX(#REF!,MATCH(A646,#REF!,0))*1.5))</f>
        <v>7.5749999999999993</v>
      </c>
      <c r="D646" s="135">
        <v>1.4000063160286172E-3</v>
      </c>
      <c r="E646" s="135">
        <v>6.9473388359375481E-4</v>
      </c>
      <c r="F646" s="135">
        <v>9.1017614683706421E-2</v>
      </c>
      <c r="G646" s="135">
        <v>0.90898238531629305</v>
      </c>
      <c r="H646" s="135">
        <v>7.5576392449099364E-4</v>
      </c>
      <c r="I646" s="135">
        <v>5.9353696634079363E-2</v>
      </c>
      <c r="J646" s="135">
        <v>0.94064630336592048</v>
      </c>
      <c r="K646" s="136">
        <f>IF(ISERROR(INDEX([1]biowin!$J:$J,MATCH(#REF!,[1]biowin!$A:$A,0))),-1,INDEX([1]biowin!$J:$J,MATCH(#REF!,[1]biowin!$A:$A,0)))</f>
        <v>-1</v>
      </c>
    </row>
    <row r="647" spans="1:11">
      <c r="A647" s="142" t="s">
        <v>2444</v>
      </c>
      <c r="B647" s="145" t="s">
        <v>2445</v>
      </c>
      <c r="C647" s="144">
        <f>MAX(IF(ISERROR(INDEX([1]JDS4!$K$2:$K$1709,MATCH(A647,[1]JDS4!$D$2:$D$1709,0))),-1,INDEX([1]JDS4!$K$2:$K$1709,MATCH(A647,[1]JDS4!$D$2:$D$1709,0))),IF(ISERROR(INDEX([1]UFZ!$K$2:$K$1709,MATCH(A647,[1]UFZ!$H$2:$H$1709,0))),-1,INDEX([1]UFZ!$K$2:$K$1709,MATCH(A647,[1]UFZ!$H$2:$H$1709,0))),IF(ISERROR(INDEX([1]WATSON!$G$2:$G$1709,MATCH(A647,[1]WATSON!$B$2:$B$1709,0))),-1,INDEX([1]WATSON!$G$2:$G$1709,MATCH(A647,[1]WATSON!$B$2:$B$1709,0))*1000),IF(ISERROR(INDEX('[1]EF3.0emissions'!$F$2:$F$1709,MATCH(A647,'[1]EF3.0emissions'!$A$2:$A$1709,0))),-1,INDEX('[1]EF3.0emissions'!$F$2:$F$1709,MATCH(A647,'[1]EF3.0emissions'!$A$2:$A$1709))),IF(ISERROR(INDEX(#REF!,MATCH(A647,#REF!,0))),-1,INDEX(#REF!,MATCH(A647,#REF!,0))*1.5*1000),IF(ISERROR(INDEX(#REF!,MATCH(A647,#REF!,0))),-1,INDEX(#REF!,MATCH(A647,#REF!,0))*1.5))</f>
        <v>-1</v>
      </c>
      <c r="H647" s="135"/>
      <c r="I647" s="135"/>
      <c r="J647" s="135"/>
      <c r="K647" s="136">
        <f>IF(ISERROR(INDEX([1]biowin!$J:$J,MATCH(#REF!,[1]biowin!$A:$A,0))),-1,INDEX([1]biowin!$J:$J,MATCH(#REF!,[1]biowin!$A:$A,0)))</f>
        <v>-1</v>
      </c>
    </row>
    <row r="648" spans="1:11">
      <c r="A648" s="142" t="s">
        <v>2446</v>
      </c>
      <c r="B648" s="145" t="s">
        <v>2447</v>
      </c>
      <c r="C648" s="144">
        <f>MAX(IF(ISERROR(INDEX([1]JDS4!$K$2:$K$1709,MATCH(A648,[1]JDS4!$D$2:$D$1709,0))),-1,INDEX([1]JDS4!$K$2:$K$1709,MATCH(A648,[1]JDS4!$D$2:$D$1709,0))),IF(ISERROR(INDEX([1]UFZ!$K$2:$K$1709,MATCH(A648,[1]UFZ!$H$2:$H$1709,0))),-1,INDEX([1]UFZ!$K$2:$K$1709,MATCH(A648,[1]UFZ!$H$2:$H$1709,0))),IF(ISERROR(INDEX([1]WATSON!$G$2:$G$1709,MATCH(A648,[1]WATSON!$B$2:$B$1709,0))),-1,INDEX([1]WATSON!$G$2:$G$1709,MATCH(A648,[1]WATSON!$B$2:$B$1709,0))*1000),IF(ISERROR(INDEX('[1]EF3.0emissions'!$F$2:$F$1709,MATCH(A648,'[1]EF3.0emissions'!$A$2:$A$1709,0))),-1,INDEX('[1]EF3.0emissions'!$F$2:$F$1709,MATCH(A648,'[1]EF3.0emissions'!$A$2:$A$1709))),IF(ISERROR(INDEX(#REF!,MATCH(A648,#REF!,0))),-1,INDEX(#REF!,MATCH(A648,#REF!,0))*1.5*1000),IF(ISERROR(INDEX(#REF!,MATCH(A648,#REF!,0))),-1,INDEX(#REF!,MATCH(A648,#REF!,0))*1.5))</f>
        <v>0</v>
      </c>
      <c r="D648" s="135">
        <v>6.6839602279859453E-2</v>
      </c>
      <c r="E648" s="135">
        <v>4.0343258278298273E-3</v>
      </c>
      <c r="F648" s="135">
        <v>0.88818155060607729</v>
      </c>
      <c r="G648" s="135">
        <v>0.11181844939392289</v>
      </c>
      <c r="H648" s="135">
        <v>1.0187259349290396E-2</v>
      </c>
      <c r="I648" s="135">
        <v>0.73140635083434125</v>
      </c>
      <c r="J648" s="135">
        <v>0.26859364916565859</v>
      </c>
      <c r="K648" s="136">
        <f>IF(ISERROR(INDEX([1]biowin!$J:$J,MATCH(#REF!,[1]biowin!$A:$A,0))),-1,INDEX([1]biowin!$J:$J,MATCH(#REF!,[1]biowin!$A:$A,0)))</f>
        <v>-1</v>
      </c>
    </row>
    <row r="649" spans="1:11">
      <c r="A649" s="142" t="s">
        <v>2448</v>
      </c>
      <c r="B649" s="145" t="s">
        <v>2449</v>
      </c>
      <c r="C649" s="144">
        <f>MAX(IF(ISERROR(INDEX([1]JDS4!$K$2:$K$1709,MATCH(A649,[1]JDS4!$D$2:$D$1709,0))),-1,INDEX([1]JDS4!$K$2:$K$1709,MATCH(A649,[1]JDS4!$D$2:$D$1709,0))),IF(ISERROR(INDEX([1]UFZ!$K$2:$K$1709,MATCH(A649,[1]UFZ!$H$2:$H$1709,0))),-1,INDEX([1]UFZ!$K$2:$K$1709,MATCH(A649,[1]UFZ!$H$2:$H$1709,0))),IF(ISERROR(INDEX([1]WATSON!$G$2:$G$1709,MATCH(A649,[1]WATSON!$B$2:$B$1709,0))),-1,INDEX([1]WATSON!$G$2:$G$1709,MATCH(A649,[1]WATSON!$B$2:$B$1709,0))*1000),IF(ISERROR(INDEX('[1]EF3.0emissions'!$F$2:$F$1709,MATCH(A649,'[1]EF3.0emissions'!$A$2:$A$1709,0))),-1,INDEX('[1]EF3.0emissions'!$F$2:$F$1709,MATCH(A649,'[1]EF3.0emissions'!$A$2:$A$1709))),IF(ISERROR(INDEX(#REF!,MATCH(A649,#REF!,0))),-1,INDEX(#REF!,MATCH(A649,#REF!,0))*1.5*1000),IF(ISERROR(INDEX(#REF!,MATCH(A649,#REF!,0))),-1,INDEX(#REF!,MATCH(A649,#REF!,0))*1.5))</f>
        <v>4100</v>
      </c>
      <c r="D649" s="135">
        <v>0.15338944818277675</v>
      </c>
      <c r="E649" s="135">
        <v>8.023864125549271E-2</v>
      </c>
      <c r="F649" s="135">
        <v>0.2336281136697469</v>
      </c>
      <c r="G649" s="135">
        <v>0.76637188633024811</v>
      </c>
      <c r="H649" s="135">
        <v>8.391012216237613E-2</v>
      </c>
      <c r="I649" s="135">
        <v>0.23729958474881641</v>
      </c>
      <c r="J649" s="135">
        <v>0.76270041525118071</v>
      </c>
      <c r="K649" s="136">
        <f>IF(ISERROR(INDEX([1]biowin!$J:$J,MATCH(#REF!,[1]biowin!$A:$A,0))),-1,INDEX([1]biowin!$J:$J,MATCH(#REF!,[1]biowin!$A:$A,0)))</f>
        <v>-1</v>
      </c>
    </row>
    <row r="650" spans="1:11">
      <c r="A650" s="142" t="s">
        <v>2450</v>
      </c>
      <c r="B650" s="145" t="s">
        <v>2451</v>
      </c>
      <c r="C650" s="144">
        <f>MAX(IF(ISERROR(INDEX([1]JDS4!$K$2:$K$1709,MATCH(A650,[1]JDS4!$D$2:$D$1709,0))),-1,INDEX([1]JDS4!$K$2:$K$1709,MATCH(A650,[1]JDS4!$D$2:$D$1709,0))),IF(ISERROR(INDEX([1]UFZ!$K$2:$K$1709,MATCH(A650,[1]UFZ!$H$2:$H$1709,0))),-1,INDEX([1]UFZ!$K$2:$K$1709,MATCH(A650,[1]UFZ!$H$2:$H$1709,0))),IF(ISERROR(INDEX([1]WATSON!$G$2:$G$1709,MATCH(A650,[1]WATSON!$B$2:$B$1709,0))),-1,INDEX([1]WATSON!$G$2:$G$1709,MATCH(A650,[1]WATSON!$B$2:$B$1709,0))*1000),IF(ISERROR(INDEX('[1]EF3.0emissions'!$F$2:$F$1709,MATCH(A650,'[1]EF3.0emissions'!$A$2:$A$1709,0))),-1,INDEX('[1]EF3.0emissions'!$F$2:$F$1709,MATCH(A650,'[1]EF3.0emissions'!$A$2:$A$1709))),IF(ISERROR(INDEX(#REF!,MATCH(A650,#REF!,0))),-1,INDEX(#REF!,MATCH(A650,#REF!,0))*1.5*1000),IF(ISERROR(INDEX(#REF!,MATCH(A650,#REF!,0))),-1,INDEX(#REF!,MATCH(A650,#REF!,0))*1.5))</f>
        <v>-1</v>
      </c>
      <c r="H650" s="135"/>
      <c r="I650" s="135"/>
      <c r="J650" s="135"/>
      <c r="K650" s="136">
        <f>IF(ISERROR(INDEX([1]biowin!$J:$J,MATCH(#REF!,[1]biowin!$A:$A,0))),-1,INDEX([1]biowin!$J:$J,MATCH(#REF!,[1]biowin!$A:$A,0)))</f>
        <v>-1</v>
      </c>
    </row>
    <row r="651" spans="1:11">
      <c r="A651" s="142" t="s">
        <v>2452</v>
      </c>
      <c r="B651" s="145" t="s">
        <v>2453</v>
      </c>
      <c r="C651" s="144">
        <f>MAX(IF(ISERROR(INDEX([1]JDS4!$K$2:$K$1709,MATCH(A651,[1]JDS4!$D$2:$D$1709,0))),-1,INDEX([1]JDS4!$K$2:$K$1709,MATCH(A651,[1]JDS4!$D$2:$D$1709,0))),IF(ISERROR(INDEX([1]UFZ!$K$2:$K$1709,MATCH(A651,[1]UFZ!$H$2:$H$1709,0))),-1,INDEX([1]UFZ!$K$2:$K$1709,MATCH(A651,[1]UFZ!$H$2:$H$1709,0))),IF(ISERROR(INDEX([1]WATSON!$G$2:$G$1709,MATCH(A651,[1]WATSON!$B$2:$B$1709,0))),-1,INDEX([1]WATSON!$G$2:$G$1709,MATCH(A651,[1]WATSON!$B$2:$B$1709,0))*1000),IF(ISERROR(INDEX('[1]EF3.0emissions'!$F$2:$F$1709,MATCH(A651,'[1]EF3.0emissions'!$A$2:$A$1709,0))),-1,INDEX('[1]EF3.0emissions'!$F$2:$F$1709,MATCH(A651,'[1]EF3.0emissions'!$A$2:$A$1709))),IF(ISERROR(INDEX(#REF!,MATCH(A651,#REF!,0))),-1,INDEX(#REF!,MATCH(A651,#REF!,0))*1.5*1000),IF(ISERROR(INDEX(#REF!,MATCH(A651,#REF!,0))),-1,INDEX(#REF!,MATCH(A651,#REF!,0))*1.5))</f>
        <v>-1</v>
      </c>
      <c r="H651" s="135"/>
      <c r="I651" s="135"/>
      <c r="J651" s="135"/>
      <c r="K651" s="136">
        <f>IF(ISERROR(INDEX([1]biowin!$J:$J,MATCH(#REF!,[1]biowin!$A:$A,0))),-1,INDEX([1]biowin!$J:$J,MATCH(#REF!,[1]biowin!$A:$A,0)))</f>
        <v>-1</v>
      </c>
    </row>
    <row r="652" spans="1:11">
      <c r="A652" s="142" t="s">
        <v>2454</v>
      </c>
      <c r="B652" s="145" t="s">
        <v>2455</v>
      </c>
      <c r="C652" s="144">
        <f>MAX(IF(ISERROR(INDEX([1]JDS4!$K$2:$K$1709,MATCH(A652,[1]JDS4!$D$2:$D$1709,0))),-1,INDEX([1]JDS4!$K$2:$K$1709,MATCH(A652,[1]JDS4!$D$2:$D$1709,0))),IF(ISERROR(INDEX([1]UFZ!$K$2:$K$1709,MATCH(A652,[1]UFZ!$H$2:$H$1709,0))),-1,INDEX([1]UFZ!$K$2:$K$1709,MATCH(A652,[1]UFZ!$H$2:$H$1709,0))),IF(ISERROR(INDEX([1]WATSON!$G$2:$G$1709,MATCH(A652,[1]WATSON!$B$2:$B$1709,0))),-1,INDEX([1]WATSON!$G$2:$G$1709,MATCH(A652,[1]WATSON!$B$2:$B$1709,0))*1000),IF(ISERROR(INDEX('[1]EF3.0emissions'!$F$2:$F$1709,MATCH(A652,'[1]EF3.0emissions'!$A$2:$A$1709,0))),-1,INDEX('[1]EF3.0emissions'!$F$2:$F$1709,MATCH(A652,'[1]EF3.0emissions'!$A$2:$A$1709))),IF(ISERROR(INDEX(#REF!,MATCH(A652,#REF!,0))),-1,INDEX(#REF!,MATCH(A652,#REF!,0))*1.5*1000),IF(ISERROR(INDEX(#REF!,MATCH(A652,#REF!,0))),-1,INDEX(#REF!,MATCH(A652,#REF!,0))*1.5))</f>
        <v>-1</v>
      </c>
      <c r="H652" s="135"/>
      <c r="I652" s="135"/>
      <c r="J652" s="135"/>
      <c r="K652" s="136">
        <f>IF(ISERROR(INDEX([1]biowin!$J:$J,MATCH(#REF!,[1]biowin!$A:$A,0))),-1,INDEX([1]biowin!$J:$J,MATCH(#REF!,[1]biowin!$A:$A,0)))</f>
        <v>-1</v>
      </c>
    </row>
    <row r="653" spans="1:11">
      <c r="A653" s="142" t="s">
        <v>2456</v>
      </c>
      <c r="B653" s="145" t="s">
        <v>2457</v>
      </c>
      <c r="C653" s="144">
        <f>MAX(IF(ISERROR(INDEX([1]JDS4!$K$2:$K$1709,MATCH(A653,[1]JDS4!$D$2:$D$1709,0))),-1,INDEX([1]JDS4!$K$2:$K$1709,MATCH(A653,[1]JDS4!$D$2:$D$1709,0))),IF(ISERROR(INDEX([1]UFZ!$K$2:$K$1709,MATCH(A653,[1]UFZ!$H$2:$H$1709,0))),-1,INDEX([1]UFZ!$K$2:$K$1709,MATCH(A653,[1]UFZ!$H$2:$H$1709,0))),IF(ISERROR(INDEX([1]WATSON!$G$2:$G$1709,MATCH(A653,[1]WATSON!$B$2:$B$1709,0))),-1,INDEX([1]WATSON!$G$2:$G$1709,MATCH(A653,[1]WATSON!$B$2:$B$1709,0))*1000),IF(ISERROR(INDEX('[1]EF3.0emissions'!$F$2:$F$1709,MATCH(A653,'[1]EF3.0emissions'!$A$2:$A$1709,0))),-1,INDEX('[1]EF3.0emissions'!$F$2:$F$1709,MATCH(A653,'[1]EF3.0emissions'!$A$2:$A$1709))),IF(ISERROR(INDEX(#REF!,MATCH(A653,#REF!,0))),-1,INDEX(#REF!,MATCH(A653,#REF!,0))*1.5*1000),IF(ISERROR(INDEX(#REF!,MATCH(A653,#REF!,0))),-1,INDEX(#REF!,MATCH(A653,#REF!,0))*1.5))</f>
        <v>27.34902237890411</v>
      </c>
      <c r="D653" s="135">
        <v>0.11737122787485005</v>
      </c>
      <c r="E653" s="135">
        <v>6.1106091369423021E-2</v>
      </c>
      <c r="F653" s="135">
        <v>0.18856771121762181</v>
      </c>
      <c r="G653" s="135">
        <v>0.8114322887823765</v>
      </c>
      <c r="H653" s="135">
        <v>6.4284050763049147E-2</v>
      </c>
      <c r="I653" s="135">
        <v>0.1877152025409205</v>
      </c>
      <c r="J653" s="135">
        <v>0.81228479745907689</v>
      </c>
      <c r="K653" s="136">
        <f>IF(ISERROR(INDEX([1]biowin!$J:$J,MATCH(#REF!,[1]biowin!$A:$A,0))),-1,INDEX([1]biowin!$J:$J,MATCH(#REF!,[1]biowin!$A:$A,0)))</f>
        <v>-1</v>
      </c>
    </row>
    <row r="654" spans="1:11">
      <c r="A654" s="142" t="s">
        <v>2458</v>
      </c>
      <c r="B654" s="145" t="s">
        <v>2459</v>
      </c>
      <c r="C654" s="144">
        <f>MAX(IF(ISERROR(INDEX([1]JDS4!$K$2:$K$1709,MATCH(A654,[1]JDS4!$D$2:$D$1709,0))),-1,INDEX([1]JDS4!$K$2:$K$1709,MATCH(A654,[1]JDS4!$D$2:$D$1709,0))),IF(ISERROR(INDEX([1]UFZ!$K$2:$K$1709,MATCH(A654,[1]UFZ!$H$2:$H$1709,0))),-1,INDEX([1]UFZ!$K$2:$K$1709,MATCH(A654,[1]UFZ!$H$2:$H$1709,0))),IF(ISERROR(INDEX([1]WATSON!$G$2:$G$1709,MATCH(A654,[1]WATSON!$B$2:$B$1709,0))),-1,INDEX([1]WATSON!$G$2:$G$1709,MATCH(A654,[1]WATSON!$B$2:$B$1709,0))*1000),IF(ISERROR(INDEX('[1]EF3.0emissions'!$F$2:$F$1709,MATCH(A654,'[1]EF3.0emissions'!$A$2:$A$1709,0))),-1,INDEX('[1]EF3.0emissions'!$F$2:$F$1709,MATCH(A654,'[1]EF3.0emissions'!$A$2:$A$1709))),IF(ISERROR(INDEX(#REF!,MATCH(A654,#REF!,0))),-1,INDEX(#REF!,MATCH(A654,#REF!,0))*1.5*1000),IF(ISERROR(INDEX(#REF!,MATCH(A654,#REF!,0))),-1,INDEX(#REF!,MATCH(A654,#REF!,0))*1.5))</f>
        <v>-1</v>
      </c>
      <c r="H654" s="135"/>
      <c r="I654" s="135"/>
      <c r="J654" s="135"/>
      <c r="K654" s="136">
        <f>IF(ISERROR(INDEX([1]biowin!$J:$J,MATCH(#REF!,[1]biowin!$A:$A,0))),-1,INDEX([1]biowin!$J:$J,MATCH(#REF!,[1]biowin!$A:$A,0)))</f>
        <v>-1</v>
      </c>
    </row>
    <row r="655" spans="1:11">
      <c r="A655" s="142" t="s">
        <v>2460</v>
      </c>
      <c r="B655" s="145" t="s">
        <v>512</v>
      </c>
      <c r="C655" s="144">
        <f>MAX(IF(ISERROR(INDEX([1]JDS4!$K$2:$K$1709,MATCH(A655,[1]JDS4!$D$2:$D$1709,0))),-1,INDEX([1]JDS4!$K$2:$K$1709,MATCH(A655,[1]JDS4!$D$2:$D$1709,0))),IF(ISERROR(INDEX([1]UFZ!$K$2:$K$1709,MATCH(A655,[1]UFZ!$H$2:$H$1709,0))),-1,INDEX([1]UFZ!$K$2:$K$1709,MATCH(A655,[1]UFZ!$H$2:$H$1709,0))),IF(ISERROR(INDEX([1]WATSON!$G$2:$G$1709,MATCH(A655,[1]WATSON!$B$2:$B$1709,0))),-1,INDEX([1]WATSON!$G$2:$G$1709,MATCH(A655,[1]WATSON!$B$2:$B$1709,0))*1000),IF(ISERROR(INDEX('[1]EF3.0emissions'!$F$2:$F$1709,MATCH(A655,'[1]EF3.0emissions'!$A$2:$A$1709,0))),-1,INDEX('[1]EF3.0emissions'!$F$2:$F$1709,MATCH(A655,'[1]EF3.0emissions'!$A$2:$A$1709))),IF(ISERROR(INDEX(#REF!,MATCH(A655,#REF!,0))),-1,INDEX(#REF!,MATCH(A655,#REF!,0))*1.5*1000),IF(ISERROR(INDEX(#REF!,MATCH(A655,#REF!,0))),-1,INDEX(#REF!,MATCH(A655,#REF!,0))*1.5))</f>
        <v>237.921875</v>
      </c>
      <c r="D655" s="135">
        <v>3.3283481735977213E-2</v>
      </c>
      <c r="E655" s="135">
        <v>1.756640315641313E-2</v>
      </c>
      <c r="F655" s="135">
        <v>5.085370365556266E-2</v>
      </c>
      <c r="G655" s="135">
        <v>0.94914629634443792</v>
      </c>
      <c r="H655" s="135">
        <v>1.844766552216906E-2</v>
      </c>
      <c r="I655" s="135">
        <v>5.1733423747526999E-2</v>
      </c>
      <c r="J655" s="135">
        <v>0.94826657625247301</v>
      </c>
      <c r="K655" s="136">
        <f>IF(ISERROR(INDEX([1]biowin!$J:$J,MATCH(#REF!,[1]biowin!$A:$A,0))),-1,INDEX([1]biowin!$J:$J,MATCH(#REF!,[1]biowin!$A:$A,0)))</f>
        <v>-1</v>
      </c>
    </row>
    <row r="656" spans="1:11">
      <c r="A656" s="142" t="s">
        <v>2461</v>
      </c>
      <c r="B656" s="145" t="s">
        <v>2462</v>
      </c>
      <c r="C656" s="144">
        <f>MAX(IF(ISERROR(INDEX([1]JDS4!$K$2:$K$1709,MATCH(A656,[1]JDS4!$D$2:$D$1709,0))),-1,INDEX([1]JDS4!$K$2:$K$1709,MATCH(A656,[1]JDS4!$D$2:$D$1709,0))),IF(ISERROR(INDEX([1]UFZ!$K$2:$K$1709,MATCH(A656,[1]UFZ!$H$2:$H$1709,0))),-1,INDEX([1]UFZ!$K$2:$K$1709,MATCH(A656,[1]UFZ!$H$2:$H$1709,0))),IF(ISERROR(INDEX([1]WATSON!$G$2:$G$1709,MATCH(A656,[1]WATSON!$B$2:$B$1709,0))),-1,INDEX([1]WATSON!$G$2:$G$1709,MATCH(A656,[1]WATSON!$B$2:$B$1709,0))*1000),IF(ISERROR(INDEX('[1]EF3.0emissions'!$F$2:$F$1709,MATCH(A656,'[1]EF3.0emissions'!$A$2:$A$1709,0))),-1,INDEX('[1]EF3.0emissions'!$F$2:$F$1709,MATCH(A656,'[1]EF3.0emissions'!$A$2:$A$1709))),IF(ISERROR(INDEX(#REF!,MATCH(A656,#REF!,0))),-1,INDEX(#REF!,MATCH(A656,#REF!,0))*1.5*1000),IF(ISERROR(INDEX(#REF!,MATCH(A656,#REF!,0))),-1,INDEX(#REF!,MATCH(A656,#REF!,0))*1.5))</f>
        <v>-1</v>
      </c>
      <c r="H656" s="135"/>
      <c r="I656" s="135"/>
      <c r="J656" s="135"/>
      <c r="K656" s="136">
        <f>IF(ISERROR(INDEX([1]biowin!$J:$J,MATCH(#REF!,[1]biowin!$A:$A,0))),-1,INDEX([1]biowin!$J:$J,MATCH(#REF!,[1]biowin!$A:$A,0)))</f>
        <v>-1</v>
      </c>
    </row>
    <row r="657" spans="1:11">
      <c r="A657" s="142" t="s">
        <v>2463</v>
      </c>
      <c r="B657" s="145" t="s">
        <v>2464</v>
      </c>
      <c r="C657" s="144">
        <f>MAX(IF(ISERROR(INDEX([1]JDS4!$K$2:$K$1709,MATCH(A657,[1]JDS4!$D$2:$D$1709,0))),-1,INDEX([1]JDS4!$K$2:$K$1709,MATCH(A657,[1]JDS4!$D$2:$D$1709,0))),IF(ISERROR(INDEX([1]UFZ!$K$2:$K$1709,MATCH(A657,[1]UFZ!$H$2:$H$1709,0))),-1,INDEX([1]UFZ!$K$2:$K$1709,MATCH(A657,[1]UFZ!$H$2:$H$1709,0))),IF(ISERROR(INDEX([1]WATSON!$G$2:$G$1709,MATCH(A657,[1]WATSON!$B$2:$B$1709,0))),-1,INDEX([1]WATSON!$G$2:$G$1709,MATCH(A657,[1]WATSON!$B$2:$B$1709,0))*1000),IF(ISERROR(INDEX('[1]EF3.0emissions'!$F$2:$F$1709,MATCH(A657,'[1]EF3.0emissions'!$A$2:$A$1709,0))),-1,INDEX('[1]EF3.0emissions'!$F$2:$F$1709,MATCH(A657,'[1]EF3.0emissions'!$A$2:$A$1709))),IF(ISERROR(INDEX(#REF!,MATCH(A657,#REF!,0))),-1,INDEX(#REF!,MATCH(A657,#REF!,0))*1.5*1000),IF(ISERROR(INDEX(#REF!,MATCH(A657,#REF!,0))),-1,INDEX(#REF!,MATCH(A657,#REF!,0))*1.5))</f>
        <v>-1</v>
      </c>
      <c r="H657" s="135"/>
      <c r="I657" s="135"/>
      <c r="J657" s="135"/>
      <c r="K657" s="136">
        <f>IF(ISERROR(INDEX([1]biowin!$J:$J,MATCH(#REF!,[1]biowin!$A:$A,0))),-1,INDEX([1]biowin!$J:$J,MATCH(#REF!,[1]biowin!$A:$A,0)))</f>
        <v>-1</v>
      </c>
    </row>
    <row r="658" spans="1:11">
      <c r="A658" s="142" t="s">
        <v>2465</v>
      </c>
      <c r="B658" s="145" t="s">
        <v>2466</v>
      </c>
      <c r="C658" s="144">
        <f>MAX(IF(ISERROR(INDEX([1]JDS4!$K$2:$K$1709,MATCH(A658,[1]JDS4!$D$2:$D$1709,0))),-1,INDEX([1]JDS4!$K$2:$K$1709,MATCH(A658,[1]JDS4!$D$2:$D$1709,0))),IF(ISERROR(INDEX([1]UFZ!$K$2:$K$1709,MATCH(A658,[1]UFZ!$H$2:$H$1709,0))),-1,INDEX([1]UFZ!$K$2:$K$1709,MATCH(A658,[1]UFZ!$H$2:$H$1709,0))),IF(ISERROR(INDEX([1]WATSON!$G$2:$G$1709,MATCH(A658,[1]WATSON!$B$2:$B$1709,0))),-1,INDEX([1]WATSON!$G$2:$G$1709,MATCH(A658,[1]WATSON!$B$2:$B$1709,0))*1000),IF(ISERROR(INDEX('[1]EF3.0emissions'!$F$2:$F$1709,MATCH(A658,'[1]EF3.0emissions'!$A$2:$A$1709,0))),-1,INDEX('[1]EF3.0emissions'!$F$2:$F$1709,MATCH(A658,'[1]EF3.0emissions'!$A$2:$A$1709))),IF(ISERROR(INDEX(#REF!,MATCH(A658,#REF!,0))),-1,INDEX(#REF!,MATCH(A658,#REF!,0))*1.5*1000),IF(ISERROR(INDEX(#REF!,MATCH(A658,#REF!,0))),-1,INDEX(#REF!,MATCH(A658,#REF!,0))*1.5))</f>
        <v>-1</v>
      </c>
      <c r="H658" s="135"/>
      <c r="I658" s="135"/>
      <c r="J658" s="135"/>
      <c r="K658" s="136">
        <f>IF(ISERROR(INDEX([1]biowin!$J:$J,MATCH(#REF!,[1]biowin!$A:$A,0))),-1,INDEX([1]biowin!$J:$J,MATCH(#REF!,[1]biowin!$A:$A,0)))</f>
        <v>-1</v>
      </c>
    </row>
    <row r="659" spans="1:11">
      <c r="A659" s="142" t="s">
        <v>2467</v>
      </c>
      <c r="B659" s="145" t="s">
        <v>2468</v>
      </c>
      <c r="C659" s="144">
        <f>MAX(IF(ISERROR(INDEX([1]JDS4!$K$2:$K$1709,MATCH(A659,[1]JDS4!$D$2:$D$1709,0))),-1,INDEX([1]JDS4!$K$2:$K$1709,MATCH(A659,[1]JDS4!$D$2:$D$1709,0))),IF(ISERROR(INDEX([1]UFZ!$K$2:$K$1709,MATCH(A659,[1]UFZ!$H$2:$H$1709,0))),-1,INDEX([1]UFZ!$K$2:$K$1709,MATCH(A659,[1]UFZ!$H$2:$H$1709,0))),IF(ISERROR(INDEX([1]WATSON!$G$2:$G$1709,MATCH(A659,[1]WATSON!$B$2:$B$1709,0))),-1,INDEX([1]WATSON!$G$2:$G$1709,MATCH(A659,[1]WATSON!$B$2:$B$1709,0))*1000),IF(ISERROR(INDEX('[1]EF3.0emissions'!$F$2:$F$1709,MATCH(A659,'[1]EF3.0emissions'!$A$2:$A$1709,0))),-1,INDEX('[1]EF3.0emissions'!$F$2:$F$1709,MATCH(A659,'[1]EF3.0emissions'!$A$2:$A$1709))),IF(ISERROR(INDEX(#REF!,MATCH(A659,#REF!,0))),-1,INDEX(#REF!,MATCH(A659,#REF!,0))*1.5*1000),IF(ISERROR(INDEX(#REF!,MATCH(A659,#REF!,0))),-1,INDEX(#REF!,MATCH(A659,#REF!,0))*1.5))</f>
        <v>-1</v>
      </c>
      <c r="D659" s="135">
        <v>0.25046520992698101</v>
      </c>
      <c r="E659" s="135">
        <v>0.12980739670340638</v>
      </c>
      <c r="F659" s="135">
        <v>0.38040067098320918</v>
      </c>
      <c r="G659" s="135">
        <v>0.6195993290167805</v>
      </c>
      <c r="H659" s="135">
        <v>0.13518448797438987</v>
      </c>
      <c r="I659" s="135">
        <v>0.38572561569091984</v>
      </c>
      <c r="J659" s="135">
        <v>0.61427438430907866</v>
      </c>
      <c r="K659" s="136">
        <f>IF(ISERROR(INDEX([1]biowin!$J:$J,MATCH(#REF!,[1]biowin!$A:$A,0))),-1,INDEX([1]biowin!$J:$J,MATCH(#REF!,[1]biowin!$A:$A,0)))</f>
        <v>-1</v>
      </c>
    </row>
    <row r="660" spans="1:11">
      <c r="A660" s="142" t="s">
        <v>2469</v>
      </c>
      <c r="B660" s="145" t="s">
        <v>2470</v>
      </c>
      <c r="C660" s="144">
        <f>MAX(IF(ISERROR(INDEX([1]JDS4!$K$2:$K$1709,MATCH(A660,[1]JDS4!$D$2:$D$1709,0))),-1,INDEX([1]JDS4!$K$2:$K$1709,MATCH(A660,[1]JDS4!$D$2:$D$1709,0))),IF(ISERROR(INDEX([1]UFZ!$K$2:$K$1709,MATCH(A660,[1]UFZ!$H$2:$H$1709,0))),-1,INDEX([1]UFZ!$K$2:$K$1709,MATCH(A660,[1]UFZ!$H$2:$H$1709,0))),IF(ISERROR(INDEX([1]WATSON!$G$2:$G$1709,MATCH(A660,[1]WATSON!$B$2:$B$1709,0))),-1,INDEX([1]WATSON!$G$2:$G$1709,MATCH(A660,[1]WATSON!$B$2:$B$1709,0))*1000),IF(ISERROR(INDEX('[1]EF3.0emissions'!$F$2:$F$1709,MATCH(A660,'[1]EF3.0emissions'!$A$2:$A$1709,0))),-1,INDEX('[1]EF3.0emissions'!$F$2:$F$1709,MATCH(A660,'[1]EF3.0emissions'!$A$2:$A$1709))),IF(ISERROR(INDEX(#REF!,MATCH(A660,#REF!,0))),-1,INDEX(#REF!,MATCH(A660,#REF!,0))*1.5*1000),IF(ISERROR(INDEX(#REF!,MATCH(A660,#REF!,0))),-1,INDEX(#REF!,MATCH(A660,#REF!,0))*1.5))</f>
        <v>-1</v>
      </c>
      <c r="H660" s="135"/>
      <c r="I660" s="135"/>
      <c r="J660" s="135"/>
      <c r="K660" s="136">
        <f>IF(ISERROR(INDEX([1]biowin!$J:$J,MATCH(#REF!,[1]biowin!$A:$A,0))),-1,INDEX([1]biowin!$J:$J,MATCH(#REF!,[1]biowin!$A:$A,0)))</f>
        <v>-1</v>
      </c>
    </row>
    <row r="661" spans="1:11">
      <c r="A661" s="142" t="s">
        <v>2471</v>
      </c>
      <c r="B661" s="145" t="s">
        <v>2472</v>
      </c>
      <c r="C661" s="144">
        <f>MAX(IF(ISERROR(INDEX([1]JDS4!$K$2:$K$1709,MATCH(A661,[1]JDS4!$D$2:$D$1709,0))),-1,INDEX([1]JDS4!$K$2:$K$1709,MATCH(A661,[1]JDS4!$D$2:$D$1709,0))),IF(ISERROR(INDEX([1]UFZ!$K$2:$K$1709,MATCH(A661,[1]UFZ!$H$2:$H$1709,0))),-1,INDEX([1]UFZ!$K$2:$K$1709,MATCH(A661,[1]UFZ!$H$2:$H$1709,0))),IF(ISERROR(INDEX([1]WATSON!$G$2:$G$1709,MATCH(A661,[1]WATSON!$B$2:$B$1709,0))),-1,INDEX([1]WATSON!$G$2:$G$1709,MATCH(A661,[1]WATSON!$B$2:$B$1709,0))*1000),IF(ISERROR(INDEX('[1]EF3.0emissions'!$F$2:$F$1709,MATCH(A661,'[1]EF3.0emissions'!$A$2:$A$1709,0))),-1,INDEX('[1]EF3.0emissions'!$F$2:$F$1709,MATCH(A661,'[1]EF3.0emissions'!$A$2:$A$1709))),IF(ISERROR(INDEX(#REF!,MATCH(A661,#REF!,0))),-1,INDEX(#REF!,MATCH(A661,#REF!,0))*1.5*1000),IF(ISERROR(INDEX(#REF!,MATCH(A661,#REF!,0))),-1,INDEX(#REF!,MATCH(A661,#REF!,0))*1.5))</f>
        <v>-1</v>
      </c>
      <c r="D661" s="135">
        <v>1.013296717604978E-2</v>
      </c>
      <c r="E661" s="135">
        <v>3.2805605299124715E-4</v>
      </c>
      <c r="F661" s="135">
        <v>0.93019167800405667</v>
      </c>
      <c r="G661" s="135">
        <v>6.9808321995943612E-2</v>
      </c>
      <c r="H661" s="135">
        <v>9.0624247761320856E-4</v>
      </c>
      <c r="I661" s="135">
        <v>0.81658176086932743</v>
      </c>
      <c r="J661" s="135">
        <v>0.18341823913067287</v>
      </c>
      <c r="K661" s="136">
        <f>IF(ISERROR(INDEX([1]biowin!$J:$J,MATCH(#REF!,[1]biowin!$A:$A,0))),-1,INDEX([1]biowin!$J:$J,MATCH(#REF!,[1]biowin!$A:$A,0)))</f>
        <v>-1</v>
      </c>
    </row>
    <row r="662" spans="1:11">
      <c r="A662" s="142" t="s">
        <v>2473</v>
      </c>
      <c r="B662" s="145" t="s">
        <v>2474</v>
      </c>
      <c r="C662" s="144">
        <f>MAX(IF(ISERROR(INDEX([1]JDS4!$K$2:$K$1709,MATCH(A662,[1]JDS4!$D$2:$D$1709,0))),-1,INDEX([1]JDS4!$K$2:$K$1709,MATCH(A662,[1]JDS4!$D$2:$D$1709,0))),IF(ISERROR(INDEX([1]UFZ!$K$2:$K$1709,MATCH(A662,[1]UFZ!$H$2:$H$1709,0))),-1,INDEX([1]UFZ!$K$2:$K$1709,MATCH(A662,[1]UFZ!$H$2:$H$1709,0))),IF(ISERROR(INDEX([1]WATSON!$G$2:$G$1709,MATCH(A662,[1]WATSON!$B$2:$B$1709,0))),-1,INDEX([1]WATSON!$G$2:$G$1709,MATCH(A662,[1]WATSON!$B$2:$B$1709,0))*1000),IF(ISERROR(INDEX('[1]EF3.0emissions'!$F$2:$F$1709,MATCH(A662,'[1]EF3.0emissions'!$A$2:$A$1709,0))),-1,INDEX('[1]EF3.0emissions'!$F$2:$F$1709,MATCH(A662,'[1]EF3.0emissions'!$A$2:$A$1709))),IF(ISERROR(INDEX(#REF!,MATCH(A662,#REF!,0))),-1,INDEX(#REF!,MATCH(A662,#REF!,0))*1.5*1000),IF(ISERROR(INDEX(#REF!,MATCH(A662,#REF!,0))),-1,INDEX(#REF!,MATCH(A662,#REF!,0))*1.5))</f>
        <v>-1</v>
      </c>
      <c r="D662" s="135">
        <v>4.9200345915036837E-2</v>
      </c>
      <c r="E662" s="135">
        <v>2.5929457374064192E-2</v>
      </c>
      <c r="F662" s="135">
        <v>7.5696015270852693E-2</v>
      </c>
      <c r="G662" s="135">
        <v>0.92430398472914388</v>
      </c>
      <c r="H662" s="135">
        <v>2.7223029918631191E-2</v>
      </c>
      <c r="I662" s="135">
        <v>7.6760953765405301E-2</v>
      </c>
      <c r="J662" s="135">
        <v>0.92323904623459407</v>
      </c>
      <c r="K662" s="136">
        <f>IF(ISERROR(INDEX([1]biowin!$J:$J,MATCH(#REF!,[1]biowin!$A:$A,0))),-1,INDEX([1]biowin!$J:$J,MATCH(#REF!,[1]biowin!$A:$A,0)))</f>
        <v>-1</v>
      </c>
    </row>
    <row r="663" spans="1:11">
      <c r="A663" s="142" t="s">
        <v>2475</v>
      </c>
      <c r="B663" s="145" t="s">
        <v>2476</v>
      </c>
      <c r="C663" s="144">
        <f>MAX(IF(ISERROR(INDEX([1]JDS4!$K$2:$K$1709,MATCH(A663,[1]JDS4!$D$2:$D$1709,0))),-1,INDEX([1]JDS4!$K$2:$K$1709,MATCH(A663,[1]JDS4!$D$2:$D$1709,0))),IF(ISERROR(INDEX([1]UFZ!$K$2:$K$1709,MATCH(A663,[1]UFZ!$H$2:$H$1709,0))),-1,INDEX([1]UFZ!$K$2:$K$1709,MATCH(A663,[1]UFZ!$H$2:$H$1709,0))),IF(ISERROR(INDEX([1]WATSON!$G$2:$G$1709,MATCH(A663,[1]WATSON!$B$2:$B$1709,0))),-1,INDEX([1]WATSON!$G$2:$G$1709,MATCH(A663,[1]WATSON!$B$2:$B$1709,0))*1000),IF(ISERROR(INDEX('[1]EF3.0emissions'!$F$2:$F$1709,MATCH(A663,'[1]EF3.0emissions'!$A$2:$A$1709,0))),-1,INDEX('[1]EF3.0emissions'!$F$2:$F$1709,MATCH(A663,'[1]EF3.0emissions'!$A$2:$A$1709))),IF(ISERROR(INDEX(#REF!,MATCH(A663,#REF!,0))),-1,INDEX(#REF!,MATCH(A663,#REF!,0))*1.5*1000),IF(ISERROR(INDEX(#REF!,MATCH(A663,#REF!,0))),-1,INDEX(#REF!,MATCH(A663,#REF!,0))*1.5))</f>
        <v>580.50160512272691</v>
      </c>
      <c r="D663" s="135">
        <v>1.1232696538178136E-2</v>
      </c>
      <c r="E663" s="135">
        <v>1.1234097377309021E-3</v>
      </c>
      <c r="F663" s="135">
        <v>0.80508244612131763</v>
      </c>
      <c r="G663" s="135">
        <v>0.19491755387868157</v>
      </c>
      <c r="H663" s="135">
        <v>2.5365145810837164E-3</v>
      </c>
      <c r="I663" s="135">
        <v>0.58136125250272241</v>
      </c>
      <c r="J663" s="135">
        <v>0.4186387474972777</v>
      </c>
      <c r="K663" s="136">
        <f>IF(ISERROR(INDEX([1]biowin!$J:$J,MATCH(#REF!,[1]biowin!$A:$A,0))),-1,INDEX([1]biowin!$J:$J,MATCH(#REF!,[1]biowin!$A:$A,0)))</f>
        <v>-1</v>
      </c>
    </row>
    <row r="664" spans="1:11">
      <c r="A664" s="142" t="s">
        <v>2477</v>
      </c>
      <c r="B664" s="145" t="s">
        <v>2478</v>
      </c>
      <c r="C664" s="144">
        <f>MAX(IF(ISERROR(INDEX([1]JDS4!$K$2:$K$1709,MATCH(A664,[1]JDS4!$D$2:$D$1709,0))),-1,INDEX([1]JDS4!$K$2:$K$1709,MATCH(A664,[1]JDS4!$D$2:$D$1709,0))),IF(ISERROR(INDEX([1]UFZ!$K$2:$K$1709,MATCH(A664,[1]UFZ!$H$2:$H$1709,0))),-1,INDEX([1]UFZ!$K$2:$K$1709,MATCH(A664,[1]UFZ!$H$2:$H$1709,0))),IF(ISERROR(INDEX([1]WATSON!$G$2:$G$1709,MATCH(A664,[1]WATSON!$B$2:$B$1709,0))),-1,INDEX([1]WATSON!$G$2:$G$1709,MATCH(A664,[1]WATSON!$B$2:$B$1709,0))*1000),IF(ISERROR(INDEX('[1]EF3.0emissions'!$F$2:$F$1709,MATCH(A664,'[1]EF3.0emissions'!$A$2:$A$1709,0))),-1,INDEX('[1]EF3.0emissions'!$F$2:$F$1709,MATCH(A664,'[1]EF3.0emissions'!$A$2:$A$1709))),IF(ISERROR(INDEX(#REF!,MATCH(A664,#REF!,0))),-1,INDEX(#REF!,MATCH(A664,#REF!,0))*1.5*1000),IF(ISERROR(INDEX(#REF!,MATCH(A664,#REF!,0))),-1,INDEX(#REF!,MATCH(A664,#REF!,0))*1.5))</f>
        <v>0</v>
      </c>
      <c r="D664" s="135">
        <v>0.42898308130888446</v>
      </c>
      <c r="E664" s="135">
        <v>0.21449934086954073</v>
      </c>
      <c r="F664" s="135">
        <v>0.65279508502917927</v>
      </c>
      <c r="G664" s="135">
        <v>0.34720491497081951</v>
      </c>
      <c r="H664" s="135">
        <v>0.22243470117504802</v>
      </c>
      <c r="I664" s="135">
        <v>0.65699540842307058</v>
      </c>
      <c r="J664" s="135">
        <v>0.34300459157692975</v>
      </c>
      <c r="K664" s="136">
        <f>IF(ISERROR(INDEX([1]biowin!$J:$J,MATCH(#REF!,[1]biowin!$A:$A,0))),-1,INDEX([1]biowin!$J:$J,MATCH(#REF!,[1]biowin!$A:$A,0)))</f>
        <v>-1</v>
      </c>
    </row>
    <row r="665" spans="1:11">
      <c r="A665" s="142" t="s">
        <v>2479</v>
      </c>
      <c r="B665" s="145" t="s">
        <v>2480</v>
      </c>
      <c r="C665" s="144">
        <f>MAX(IF(ISERROR(INDEX([1]JDS4!$K$2:$K$1709,MATCH(A665,[1]JDS4!$D$2:$D$1709,0))),-1,INDEX([1]JDS4!$K$2:$K$1709,MATCH(A665,[1]JDS4!$D$2:$D$1709,0))),IF(ISERROR(INDEX([1]UFZ!$K$2:$K$1709,MATCH(A665,[1]UFZ!$H$2:$H$1709,0))),-1,INDEX([1]UFZ!$K$2:$K$1709,MATCH(A665,[1]UFZ!$H$2:$H$1709,0))),IF(ISERROR(INDEX([1]WATSON!$G$2:$G$1709,MATCH(A665,[1]WATSON!$B$2:$B$1709,0))),-1,INDEX([1]WATSON!$G$2:$G$1709,MATCH(A665,[1]WATSON!$B$2:$B$1709,0))*1000),IF(ISERROR(INDEX('[1]EF3.0emissions'!$F$2:$F$1709,MATCH(A665,'[1]EF3.0emissions'!$A$2:$A$1709,0))),-1,INDEX('[1]EF3.0emissions'!$F$2:$F$1709,MATCH(A665,'[1]EF3.0emissions'!$A$2:$A$1709))),IF(ISERROR(INDEX(#REF!,MATCH(A665,#REF!,0))),-1,INDEX(#REF!,MATCH(A665,#REF!,0))*1.5*1000),IF(ISERROR(INDEX(#REF!,MATCH(A665,#REF!,0))),-1,INDEX(#REF!,MATCH(A665,#REF!,0))*1.5))</f>
        <v>0</v>
      </c>
      <c r="D665" s="135">
        <v>0.32684464455815826</v>
      </c>
      <c r="E665" s="135">
        <v>0.16789688965605434</v>
      </c>
      <c r="F665" s="135">
        <v>0.49474164327511205</v>
      </c>
      <c r="G665" s="135">
        <v>0.50525835672487851</v>
      </c>
      <c r="H665" s="135">
        <v>0.17413814615439377</v>
      </c>
      <c r="I665" s="135">
        <v>0.5009828551809643</v>
      </c>
      <c r="J665" s="135">
        <v>0.49901714481903831</v>
      </c>
      <c r="K665" s="136">
        <f>IF(ISERROR(INDEX([1]biowin!$J:$J,MATCH(#REF!,[1]biowin!$A:$A,0))),-1,INDEX([1]biowin!$J:$J,MATCH(#REF!,[1]biowin!$A:$A,0)))</f>
        <v>-1</v>
      </c>
    </row>
    <row r="666" spans="1:11">
      <c r="A666" s="142" t="s">
        <v>2481</v>
      </c>
      <c r="B666" s="145" t="s">
        <v>2482</v>
      </c>
      <c r="C666" s="144">
        <f>MAX(IF(ISERROR(INDEX([1]JDS4!$K$2:$K$1709,MATCH(A666,[1]JDS4!$D$2:$D$1709,0))),-1,INDEX([1]JDS4!$K$2:$K$1709,MATCH(A666,[1]JDS4!$D$2:$D$1709,0))),IF(ISERROR(INDEX([1]UFZ!$K$2:$K$1709,MATCH(A666,[1]UFZ!$H$2:$H$1709,0))),-1,INDEX([1]UFZ!$K$2:$K$1709,MATCH(A666,[1]UFZ!$H$2:$H$1709,0))),IF(ISERROR(INDEX([1]WATSON!$G$2:$G$1709,MATCH(A666,[1]WATSON!$B$2:$B$1709,0))),-1,INDEX([1]WATSON!$G$2:$G$1709,MATCH(A666,[1]WATSON!$B$2:$B$1709,0))*1000),IF(ISERROR(INDEX('[1]EF3.0emissions'!$F$2:$F$1709,MATCH(A666,'[1]EF3.0emissions'!$A$2:$A$1709,0))),-1,INDEX('[1]EF3.0emissions'!$F$2:$F$1709,MATCH(A666,'[1]EF3.0emissions'!$A$2:$A$1709))),IF(ISERROR(INDEX(#REF!,MATCH(A666,#REF!,0))),-1,INDEX(#REF!,MATCH(A666,#REF!,0))*1.5*1000),IF(ISERROR(INDEX(#REF!,MATCH(A666,#REF!,0))),-1,INDEX(#REF!,MATCH(A666,#REF!,0))*1.5))</f>
        <v>-1</v>
      </c>
      <c r="D666" s="135">
        <v>4.5956895060198337E-3</v>
      </c>
      <c r="E666" s="135">
        <v>2.3421838424573242E-3</v>
      </c>
      <c r="F666" s="135">
        <v>4.2467816090755083E-2</v>
      </c>
      <c r="G666" s="135">
        <v>0.95753218390924477</v>
      </c>
      <c r="H666" s="135">
        <v>2.5218479779422014E-3</v>
      </c>
      <c r="I666" s="135">
        <v>1.9247918912286333E-2</v>
      </c>
      <c r="J666" s="135">
        <v>0.98075208108771394</v>
      </c>
      <c r="K666" s="136">
        <f>IF(ISERROR(INDEX([1]biowin!$J:$J,MATCH(#REF!,[1]biowin!$A:$A,0))),-1,INDEX([1]biowin!$J:$J,MATCH(#REF!,[1]biowin!$A:$A,0)))</f>
        <v>-1</v>
      </c>
    </row>
    <row r="667" spans="1:11">
      <c r="A667" s="142" t="s">
        <v>2483</v>
      </c>
      <c r="B667" s="145" t="s">
        <v>2484</v>
      </c>
      <c r="C667" s="144">
        <f>MAX(IF(ISERROR(INDEX([1]JDS4!$K$2:$K$1709,MATCH(A667,[1]JDS4!$D$2:$D$1709,0))),-1,INDEX([1]JDS4!$K$2:$K$1709,MATCH(A667,[1]JDS4!$D$2:$D$1709,0))),IF(ISERROR(INDEX([1]UFZ!$K$2:$K$1709,MATCH(A667,[1]UFZ!$H$2:$H$1709,0))),-1,INDEX([1]UFZ!$K$2:$K$1709,MATCH(A667,[1]UFZ!$H$2:$H$1709,0))),IF(ISERROR(INDEX([1]WATSON!$G$2:$G$1709,MATCH(A667,[1]WATSON!$B$2:$B$1709,0))),-1,INDEX([1]WATSON!$G$2:$G$1709,MATCH(A667,[1]WATSON!$B$2:$B$1709,0))*1000),IF(ISERROR(INDEX('[1]EF3.0emissions'!$F$2:$F$1709,MATCH(A667,'[1]EF3.0emissions'!$A$2:$A$1709,0))),-1,INDEX('[1]EF3.0emissions'!$F$2:$F$1709,MATCH(A667,'[1]EF3.0emissions'!$A$2:$A$1709))),IF(ISERROR(INDEX(#REF!,MATCH(A667,#REF!,0))),-1,INDEX(#REF!,MATCH(A667,#REF!,0))*1.5*1000),IF(ISERROR(INDEX(#REF!,MATCH(A667,#REF!,0))),-1,INDEX(#REF!,MATCH(A667,#REF!,0))*1.5))</f>
        <v>-1</v>
      </c>
      <c r="H667" s="135"/>
      <c r="I667" s="135"/>
      <c r="J667" s="135"/>
      <c r="K667" s="136">
        <f>IF(ISERROR(INDEX([1]biowin!$J:$J,MATCH(#REF!,[1]biowin!$A:$A,0))),-1,INDEX([1]biowin!$J:$J,MATCH(#REF!,[1]biowin!$A:$A,0)))</f>
        <v>-1</v>
      </c>
    </row>
    <row r="668" spans="1:11">
      <c r="A668" s="142" t="s">
        <v>2485</v>
      </c>
      <c r="B668" s="145" t="s">
        <v>2486</v>
      </c>
      <c r="C668" s="144">
        <f>MAX(IF(ISERROR(INDEX([1]JDS4!$K$2:$K$1709,MATCH(A668,[1]JDS4!$D$2:$D$1709,0))),-1,INDEX([1]JDS4!$K$2:$K$1709,MATCH(A668,[1]JDS4!$D$2:$D$1709,0))),IF(ISERROR(INDEX([1]UFZ!$K$2:$K$1709,MATCH(A668,[1]UFZ!$H$2:$H$1709,0))),-1,INDEX([1]UFZ!$K$2:$K$1709,MATCH(A668,[1]UFZ!$H$2:$H$1709,0))),IF(ISERROR(INDEX([1]WATSON!$G$2:$G$1709,MATCH(A668,[1]WATSON!$B$2:$B$1709,0))),-1,INDEX([1]WATSON!$G$2:$G$1709,MATCH(A668,[1]WATSON!$B$2:$B$1709,0))*1000),IF(ISERROR(INDEX('[1]EF3.0emissions'!$F$2:$F$1709,MATCH(A668,'[1]EF3.0emissions'!$A$2:$A$1709,0))),-1,INDEX('[1]EF3.0emissions'!$F$2:$F$1709,MATCH(A668,'[1]EF3.0emissions'!$A$2:$A$1709))),IF(ISERROR(INDEX(#REF!,MATCH(A668,#REF!,0))),-1,INDEX(#REF!,MATCH(A668,#REF!,0))*1.5*1000),IF(ISERROR(INDEX(#REF!,MATCH(A668,#REF!,0))),-1,INDEX(#REF!,MATCH(A668,#REF!,0))*1.5))</f>
        <v>-1</v>
      </c>
      <c r="D668" s="135">
        <v>0.3747130298511463</v>
      </c>
      <c r="E668" s="135">
        <v>0.19120212929459712</v>
      </c>
      <c r="F668" s="135">
        <v>0.56592643583479973</v>
      </c>
      <c r="G668" s="135">
        <v>0.43407356416519399</v>
      </c>
      <c r="H668" s="135">
        <v>0.19773230885008003</v>
      </c>
      <c r="I668" s="135">
        <v>0.57245199173066286</v>
      </c>
      <c r="J668" s="135">
        <v>0.4275480082693372</v>
      </c>
      <c r="K668" s="136">
        <f>IF(ISERROR(INDEX([1]biowin!$J:$J,MATCH(#REF!,[1]biowin!$A:$A,0))),-1,INDEX([1]biowin!$J:$J,MATCH(#REF!,[1]biowin!$A:$A,0)))</f>
        <v>-1</v>
      </c>
    </row>
    <row r="669" spans="1:11">
      <c r="A669" s="142" t="s">
        <v>2487</v>
      </c>
      <c r="B669" s="145" t="s">
        <v>2488</v>
      </c>
      <c r="C669" s="144">
        <f>MAX(IF(ISERROR(INDEX([1]JDS4!$K$2:$K$1709,MATCH(A669,[1]JDS4!$D$2:$D$1709,0))),-1,INDEX([1]JDS4!$K$2:$K$1709,MATCH(A669,[1]JDS4!$D$2:$D$1709,0))),IF(ISERROR(INDEX([1]UFZ!$K$2:$K$1709,MATCH(A669,[1]UFZ!$H$2:$H$1709,0))),-1,INDEX([1]UFZ!$K$2:$K$1709,MATCH(A669,[1]UFZ!$H$2:$H$1709,0))),IF(ISERROR(INDEX([1]WATSON!$G$2:$G$1709,MATCH(A669,[1]WATSON!$B$2:$B$1709,0))),-1,INDEX([1]WATSON!$G$2:$G$1709,MATCH(A669,[1]WATSON!$B$2:$B$1709,0))*1000),IF(ISERROR(INDEX('[1]EF3.0emissions'!$F$2:$F$1709,MATCH(A669,'[1]EF3.0emissions'!$A$2:$A$1709,0))),-1,INDEX('[1]EF3.0emissions'!$F$2:$F$1709,MATCH(A669,'[1]EF3.0emissions'!$A$2:$A$1709))),IF(ISERROR(INDEX(#REF!,MATCH(A669,#REF!,0))),-1,INDEX(#REF!,MATCH(A669,#REF!,0))*1.5*1000),IF(ISERROR(INDEX(#REF!,MATCH(A669,#REF!,0))),-1,INDEX(#REF!,MATCH(A669,#REF!,0))*1.5))</f>
        <v>-1</v>
      </c>
      <c r="D669" s="135">
        <v>2.369506978631592E-3</v>
      </c>
      <c r="E669" s="135">
        <v>8.5292215010186124E-5</v>
      </c>
      <c r="F669" s="135">
        <v>0.9226068753229637</v>
      </c>
      <c r="G669" s="135">
        <v>7.7393124677036185E-2</v>
      </c>
      <c r="H669" s="135">
        <v>2.3285023591684115E-4</v>
      </c>
      <c r="I669" s="135">
        <v>0.79903762780663701</v>
      </c>
      <c r="J669" s="135">
        <v>0.20096237219336313</v>
      </c>
      <c r="K669" s="136">
        <f>IF(ISERROR(INDEX([1]biowin!$J:$J,MATCH(#REF!,[1]biowin!$A:$A,0))),-1,INDEX([1]biowin!$J:$J,MATCH(#REF!,[1]biowin!$A:$A,0)))</f>
        <v>-1</v>
      </c>
    </row>
    <row r="670" spans="1:11">
      <c r="A670" s="142" t="s">
        <v>2489</v>
      </c>
      <c r="B670" s="145" t="s">
        <v>2490</v>
      </c>
      <c r="C670" s="144">
        <f>MAX(IF(ISERROR(INDEX([1]JDS4!$K$2:$K$1709,MATCH(A670,[1]JDS4!$D$2:$D$1709,0))),-1,INDEX([1]JDS4!$K$2:$K$1709,MATCH(A670,[1]JDS4!$D$2:$D$1709,0))),IF(ISERROR(INDEX([1]UFZ!$K$2:$K$1709,MATCH(A670,[1]UFZ!$H$2:$H$1709,0))),-1,INDEX([1]UFZ!$K$2:$K$1709,MATCH(A670,[1]UFZ!$H$2:$H$1709,0))),IF(ISERROR(INDEX([1]WATSON!$G$2:$G$1709,MATCH(A670,[1]WATSON!$B$2:$B$1709,0))),-1,INDEX([1]WATSON!$G$2:$G$1709,MATCH(A670,[1]WATSON!$B$2:$B$1709,0))*1000),IF(ISERROR(INDEX('[1]EF3.0emissions'!$F$2:$F$1709,MATCH(A670,'[1]EF3.0emissions'!$A$2:$A$1709,0))),-1,INDEX('[1]EF3.0emissions'!$F$2:$F$1709,MATCH(A670,'[1]EF3.0emissions'!$A$2:$A$1709))),IF(ISERROR(INDEX(#REF!,MATCH(A670,#REF!,0))),-1,INDEX(#REF!,MATCH(A670,#REF!,0))*1.5*1000),IF(ISERROR(INDEX(#REF!,MATCH(A670,#REF!,0))),-1,INDEX(#REF!,MATCH(A670,#REF!,0))*1.5))</f>
        <v>55.649999999999991</v>
      </c>
      <c r="D670" s="135">
        <v>0.23548108761798436</v>
      </c>
      <c r="E670" s="135">
        <v>0.12224624447843195</v>
      </c>
      <c r="F670" s="135">
        <v>0.35772858818136216</v>
      </c>
      <c r="G670" s="135">
        <v>0.64227141181863434</v>
      </c>
      <c r="H670" s="135">
        <v>0.12739184125073114</v>
      </c>
      <c r="I670" s="135">
        <v>0.36287367373598911</v>
      </c>
      <c r="J670" s="135">
        <v>0.63712632626401133</v>
      </c>
      <c r="K670" s="136">
        <f>IF(ISERROR(INDEX([1]biowin!$J:$J,MATCH(#REF!,[1]biowin!$A:$A,0))),-1,INDEX([1]biowin!$J:$J,MATCH(#REF!,[1]biowin!$A:$A,0)))</f>
        <v>-1</v>
      </c>
    </row>
    <row r="671" spans="1:11">
      <c r="A671" s="142" t="s">
        <v>2491</v>
      </c>
      <c r="B671" s="145" t="s">
        <v>2492</v>
      </c>
      <c r="C671" s="144">
        <f>MAX(IF(ISERROR(INDEX([1]JDS4!$K$2:$K$1709,MATCH(A671,[1]JDS4!$D$2:$D$1709,0))),-1,INDEX([1]JDS4!$K$2:$K$1709,MATCH(A671,[1]JDS4!$D$2:$D$1709,0))),IF(ISERROR(INDEX([1]UFZ!$K$2:$K$1709,MATCH(A671,[1]UFZ!$H$2:$H$1709,0))),-1,INDEX([1]UFZ!$K$2:$K$1709,MATCH(A671,[1]UFZ!$H$2:$H$1709,0))),IF(ISERROR(INDEX([1]WATSON!$G$2:$G$1709,MATCH(A671,[1]WATSON!$B$2:$B$1709,0))),-1,INDEX([1]WATSON!$G$2:$G$1709,MATCH(A671,[1]WATSON!$B$2:$B$1709,0))*1000),IF(ISERROR(INDEX('[1]EF3.0emissions'!$F$2:$F$1709,MATCH(A671,'[1]EF3.0emissions'!$A$2:$A$1709,0))),-1,INDEX('[1]EF3.0emissions'!$F$2:$F$1709,MATCH(A671,'[1]EF3.0emissions'!$A$2:$A$1709))),IF(ISERROR(INDEX(#REF!,MATCH(A671,#REF!,0))),-1,INDEX(#REF!,MATCH(A671,#REF!,0))*1.5*1000),IF(ISERROR(INDEX(#REF!,MATCH(A671,#REF!,0))),-1,INDEX(#REF!,MATCH(A671,#REF!,0))*1.5))</f>
        <v>2.5</v>
      </c>
      <c r="D671" s="135">
        <v>0.54795222593418291</v>
      </c>
      <c r="E671" s="135">
        <v>0.26970413919947273</v>
      </c>
      <c r="F671" s="135">
        <v>0.81823926939968339</v>
      </c>
      <c r="G671" s="135">
        <v>0.18176073060031506</v>
      </c>
      <c r="H671" s="135">
        <v>0.2750502315483726</v>
      </c>
      <c r="I671" s="135">
        <v>0.82334372714847903</v>
      </c>
      <c r="J671" s="135">
        <v>0.17665627285152252</v>
      </c>
      <c r="K671" s="136">
        <f>IF(ISERROR(INDEX([1]biowin!$J:$J,MATCH(#REF!,[1]biowin!$A:$A,0))),-1,INDEX([1]biowin!$J:$J,MATCH(#REF!,[1]biowin!$A:$A,0)))</f>
        <v>-1</v>
      </c>
    </row>
    <row r="672" spans="1:11">
      <c r="A672" s="142" t="s">
        <v>2493</v>
      </c>
      <c r="B672" s="145" t="s">
        <v>2494</v>
      </c>
      <c r="C672" s="144">
        <f>MAX(IF(ISERROR(INDEX([1]JDS4!$K$2:$K$1709,MATCH(A672,[1]JDS4!$D$2:$D$1709,0))),-1,INDEX([1]JDS4!$K$2:$K$1709,MATCH(A672,[1]JDS4!$D$2:$D$1709,0))),IF(ISERROR(INDEX([1]UFZ!$K$2:$K$1709,MATCH(A672,[1]UFZ!$H$2:$H$1709,0))),-1,INDEX([1]UFZ!$K$2:$K$1709,MATCH(A672,[1]UFZ!$H$2:$H$1709,0))),IF(ISERROR(INDEX([1]WATSON!$G$2:$G$1709,MATCH(A672,[1]WATSON!$B$2:$B$1709,0))),-1,INDEX([1]WATSON!$G$2:$G$1709,MATCH(A672,[1]WATSON!$B$2:$B$1709,0))*1000),IF(ISERROR(INDEX('[1]EF3.0emissions'!$F$2:$F$1709,MATCH(A672,'[1]EF3.0emissions'!$A$2:$A$1709,0))),-1,INDEX('[1]EF3.0emissions'!$F$2:$F$1709,MATCH(A672,'[1]EF3.0emissions'!$A$2:$A$1709))),IF(ISERROR(INDEX(#REF!,MATCH(A672,#REF!,0))),-1,INDEX(#REF!,MATCH(A672,#REF!,0))*1.5*1000),IF(ISERROR(INDEX(#REF!,MATCH(A672,#REF!,0))),-1,INDEX(#REF!,MATCH(A672,#REF!,0))*1.5))</f>
        <v>0</v>
      </c>
      <c r="D672" s="135">
        <v>0.50373673049944845</v>
      </c>
      <c r="E672" s="135">
        <v>0.25093458782550548</v>
      </c>
      <c r="F672" s="135">
        <v>0.75471867202777376</v>
      </c>
      <c r="G672" s="135">
        <v>0.24528132797222707</v>
      </c>
      <c r="H672" s="135">
        <v>0.25692163653863359</v>
      </c>
      <c r="I672" s="135">
        <v>0.76068612263782187</v>
      </c>
      <c r="J672" s="135">
        <v>0.23931387736217835</v>
      </c>
      <c r="K672" s="136">
        <f>IF(ISERROR(INDEX([1]biowin!$J:$J,MATCH(#REF!,[1]biowin!$A:$A,0))),-1,INDEX([1]biowin!$J:$J,MATCH(#REF!,[1]biowin!$A:$A,0)))</f>
        <v>-1</v>
      </c>
    </row>
    <row r="673" spans="1:11">
      <c r="A673" s="142" t="s">
        <v>2495</v>
      </c>
      <c r="B673" s="145" t="s">
        <v>2496</v>
      </c>
      <c r="C673" s="144">
        <f>MAX(IF(ISERROR(INDEX([1]JDS4!$K$2:$K$1709,MATCH(A673,[1]JDS4!$D$2:$D$1709,0))),-1,INDEX([1]JDS4!$K$2:$K$1709,MATCH(A673,[1]JDS4!$D$2:$D$1709,0))),IF(ISERROR(INDEX([1]UFZ!$K$2:$K$1709,MATCH(A673,[1]UFZ!$H$2:$H$1709,0))),-1,INDEX([1]UFZ!$K$2:$K$1709,MATCH(A673,[1]UFZ!$H$2:$H$1709,0))),IF(ISERROR(INDEX([1]WATSON!$G$2:$G$1709,MATCH(A673,[1]WATSON!$B$2:$B$1709,0))),-1,INDEX([1]WATSON!$G$2:$G$1709,MATCH(A673,[1]WATSON!$B$2:$B$1709,0))*1000),IF(ISERROR(INDEX('[1]EF3.0emissions'!$F$2:$F$1709,MATCH(A673,'[1]EF3.0emissions'!$A$2:$A$1709,0))),-1,INDEX('[1]EF3.0emissions'!$F$2:$F$1709,MATCH(A673,'[1]EF3.0emissions'!$A$2:$A$1709))),IF(ISERROR(INDEX(#REF!,MATCH(A673,#REF!,0))),-1,INDEX(#REF!,MATCH(A673,#REF!,0))*1.5*1000),IF(ISERROR(INDEX(#REF!,MATCH(A673,#REF!,0))),-1,INDEX(#REF!,MATCH(A673,#REF!,0))*1.5))</f>
        <v>198.81562500000001</v>
      </c>
      <c r="D673" s="135">
        <v>0.18511163278319748</v>
      </c>
      <c r="E673" s="135">
        <v>9.6534361473267993E-2</v>
      </c>
      <c r="F673" s="135">
        <v>0.28203097257582588</v>
      </c>
      <c r="G673" s="135">
        <v>0.71796902742417468</v>
      </c>
      <c r="H673" s="135">
        <v>0.10084097892756004</v>
      </c>
      <c r="I673" s="135">
        <v>0.28618134045826371</v>
      </c>
      <c r="J673" s="135">
        <v>0.71381865954173529</v>
      </c>
      <c r="K673" s="136">
        <f>IF(ISERROR(INDEX([1]biowin!$J:$J,MATCH(#REF!,[1]biowin!$A:$A,0))),-1,INDEX([1]biowin!$J:$J,MATCH(#REF!,[1]biowin!$A:$A,0)))</f>
        <v>-1</v>
      </c>
    </row>
    <row r="674" spans="1:11">
      <c r="A674" s="142" t="s">
        <v>2497</v>
      </c>
      <c r="B674" s="145" t="s">
        <v>2498</v>
      </c>
      <c r="C674" s="144">
        <f>MAX(IF(ISERROR(INDEX([1]JDS4!$K$2:$K$1709,MATCH(A674,[1]JDS4!$D$2:$D$1709,0))),-1,INDEX([1]JDS4!$K$2:$K$1709,MATCH(A674,[1]JDS4!$D$2:$D$1709,0))),IF(ISERROR(INDEX([1]UFZ!$K$2:$K$1709,MATCH(A674,[1]UFZ!$H$2:$H$1709,0))),-1,INDEX([1]UFZ!$K$2:$K$1709,MATCH(A674,[1]UFZ!$H$2:$H$1709,0))),IF(ISERROR(INDEX([1]WATSON!$G$2:$G$1709,MATCH(A674,[1]WATSON!$B$2:$B$1709,0))),-1,INDEX([1]WATSON!$G$2:$G$1709,MATCH(A674,[1]WATSON!$B$2:$B$1709,0))*1000),IF(ISERROR(INDEX('[1]EF3.0emissions'!$F$2:$F$1709,MATCH(A674,'[1]EF3.0emissions'!$A$2:$A$1709,0))),-1,INDEX('[1]EF3.0emissions'!$F$2:$F$1709,MATCH(A674,'[1]EF3.0emissions'!$A$2:$A$1709))),IF(ISERROR(INDEX(#REF!,MATCH(A674,#REF!,0))),-1,INDEX(#REF!,MATCH(A674,#REF!,0))*1.5*1000),IF(ISERROR(INDEX(#REF!,MATCH(A674,#REF!,0))),-1,INDEX(#REF!,MATCH(A674,#REF!,0))*1.5))</f>
        <v>-1</v>
      </c>
      <c r="D674" s="135">
        <v>2.5879613443248756E-3</v>
      </c>
      <c r="E674" s="135">
        <v>9.286557257531927E-5</v>
      </c>
      <c r="F674" s="135">
        <v>0.92284106732871041</v>
      </c>
      <c r="G674" s="135">
        <v>7.715893267129019E-2</v>
      </c>
      <c r="H674" s="135">
        <v>2.5361784673931108E-4</v>
      </c>
      <c r="I674" s="135">
        <v>0.79957300908919959</v>
      </c>
      <c r="J674" s="135">
        <v>0.20042699091080038</v>
      </c>
      <c r="K674" s="136">
        <f>IF(ISERROR(INDEX([1]biowin!$J:$J,MATCH(#REF!,[1]biowin!$A:$A,0))),-1,INDEX([1]biowin!$J:$J,MATCH(#REF!,[1]biowin!$A:$A,0)))</f>
        <v>-1</v>
      </c>
    </row>
    <row r="675" spans="1:11">
      <c r="A675" s="142" t="s">
        <v>2499</v>
      </c>
      <c r="B675" s="145" t="s">
        <v>2500</v>
      </c>
      <c r="C675" s="144">
        <f>MAX(IF(ISERROR(INDEX([1]JDS4!$K$2:$K$1709,MATCH(A675,[1]JDS4!$D$2:$D$1709,0))),-1,INDEX([1]JDS4!$K$2:$K$1709,MATCH(A675,[1]JDS4!$D$2:$D$1709,0))),IF(ISERROR(INDEX([1]UFZ!$K$2:$K$1709,MATCH(A675,[1]UFZ!$H$2:$H$1709,0))),-1,INDEX([1]UFZ!$K$2:$K$1709,MATCH(A675,[1]UFZ!$H$2:$H$1709,0))),IF(ISERROR(INDEX([1]WATSON!$G$2:$G$1709,MATCH(A675,[1]WATSON!$B$2:$B$1709,0))),-1,INDEX([1]WATSON!$G$2:$G$1709,MATCH(A675,[1]WATSON!$B$2:$B$1709,0))*1000),IF(ISERROR(INDEX('[1]EF3.0emissions'!$F$2:$F$1709,MATCH(A675,'[1]EF3.0emissions'!$A$2:$A$1709,0))),-1,INDEX('[1]EF3.0emissions'!$F$2:$F$1709,MATCH(A675,'[1]EF3.0emissions'!$A$2:$A$1709))),IF(ISERROR(INDEX(#REF!,MATCH(A675,#REF!,0))),-1,INDEX(#REF!,MATCH(A675,#REF!,0))*1.5*1000),IF(ISERROR(INDEX(#REF!,MATCH(A675,#REF!,0))),-1,INDEX(#REF!,MATCH(A675,#REF!,0))*1.5))</f>
        <v>13.262499999999999</v>
      </c>
      <c r="D675" s="135">
        <v>1.4966420927163524E-2</v>
      </c>
      <c r="E675" s="135">
        <v>7.908282353426872E-3</v>
      </c>
      <c r="F675" s="135">
        <v>2.2878465599327158E-2</v>
      </c>
      <c r="G675" s="135">
        <v>0.97712153440067107</v>
      </c>
      <c r="H675" s="135">
        <v>8.3097000505576619E-3</v>
      </c>
      <c r="I675" s="135">
        <v>2.3278364686213575E-2</v>
      </c>
      <c r="J675" s="135">
        <v>0.97672163531378597</v>
      </c>
      <c r="K675" s="136">
        <f>IF(ISERROR(INDEX([1]biowin!$J:$J,MATCH(#REF!,[1]biowin!$A:$A,0))),-1,INDEX([1]biowin!$J:$J,MATCH(#REF!,[1]biowin!$A:$A,0)))</f>
        <v>-1</v>
      </c>
    </row>
    <row r="676" spans="1:11">
      <c r="A676" s="142" t="s">
        <v>2501</v>
      </c>
      <c r="B676" s="145" t="s">
        <v>2502</v>
      </c>
      <c r="C676" s="144">
        <f>MAX(IF(ISERROR(INDEX([1]JDS4!$K$2:$K$1709,MATCH(A676,[1]JDS4!$D$2:$D$1709,0))),-1,INDEX([1]JDS4!$K$2:$K$1709,MATCH(A676,[1]JDS4!$D$2:$D$1709,0))),IF(ISERROR(INDEX([1]UFZ!$K$2:$K$1709,MATCH(A676,[1]UFZ!$H$2:$H$1709,0))),-1,INDEX([1]UFZ!$K$2:$K$1709,MATCH(A676,[1]UFZ!$H$2:$H$1709,0))),IF(ISERROR(INDEX([1]WATSON!$G$2:$G$1709,MATCH(A676,[1]WATSON!$B$2:$B$1709,0))),-1,INDEX([1]WATSON!$G$2:$G$1709,MATCH(A676,[1]WATSON!$B$2:$B$1709,0))*1000),IF(ISERROR(INDEX('[1]EF3.0emissions'!$F$2:$F$1709,MATCH(A676,'[1]EF3.0emissions'!$A$2:$A$1709,0))),-1,INDEX('[1]EF3.0emissions'!$F$2:$F$1709,MATCH(A676,'[1]EF3.0emissions'!$A$2:$A$1709))),IF(ISERROR(INDEX(#REF!,MATCH(A676,#REF!,0))),-1,INDEX(#REF!,MATCH(A676,#REF!,0))*1.5*1000),IF(ISERROR(INDEX(#REF!,MATCH(A676,#REF!,0))),-1,INDEX(#REF!,MATCH(A676,#REF!,0))*1.5))</f>
        <v>3.6687500000000002</v>
      </c>
      <c r="D676" s="135">
        <v>7.4919677944252736E-2</v>
      </c>
      <c r="E676" s="135">
        <v>3.9429339911895483E-2</v>
      </c>
      <c r="F676" s="135">
        <v>0.11434936596170875</v>
      </c>
      <c r="G676" s="135">
        <v>0.88565063403829469</v>
      </c>
      <c r="H676" s="135">
        <v>4.135141072488601E-2</v>
      </c>
      <c r="I676" s="135">
        <v>0.11627129599346647</v>
      </c>
      <c r="J676" s="135">
        <v>0.88372870400653591</v>
      </c>
      <c r="K676" s="136">
        <f>IF(ISERROR(INDEX([1]biowin!$J:$J,MATCH(#REF!,[1]biowin!$A:$A,0))),-1,INDEX([1]biowin!$J:$J,MATCH(#REF!,[1]biowin!$A:$A,0)))</f>
        <v>-1</v>
      </c>
    </row>
    <row r="677" spans="1:11">
      <c r="A677" s="142" t="s">
        <v>2503</v>
      </c>
      <c r="B677" s="145" t="s">
        <v>2504</v>
      </c>
      <c r="C677" s="144">
        <f>MAX(IF(ISERROR(INDEX([1]JDS4!$K$2:$K$1709,MATCH(A677,[1]JDS4!$D$2:$D$1709,0))),-1,INDEX([1]JDS4!$K$2:$K$1709,MATCH(A677,[1]JDS4!$D$2:$D$1709,0))),IF(ISERROR(INDEX([1]UFZ!$K$2:$K$1709,MATCH(A677,[1]UFZ!$H$2:$H$1709,0))),-1,INDEX([1]UFZ!$K$2:$K$1709,MATCH(A677,[1]UFZ!$H$2:$H$1709,0))),IF(ISERROR(INDEX([1]WATSON!$G$2:$G$1709,MATCH(A677,[1]WATSON!$B$2:$B$1709,0))),-1,INDEX([1]WATSON!$G$2:$G$1709,MATCH(A677,[1]WATSON!$B$2:$B$1709,0))*1000),IF(ISERROR(INDEX('[1]EF3.0emissions'!$F$2:$F$1709,MATCH(A677,'[1]EF3.0emissions'!$A$2:$A$1709,0))),-1,INDEX('[1]EF3.0emissions'!$F$2:$F$1709,MATCH(A677,'[1]EF3.0emissions'!$A$2:$A$1709))),IF(ISERROR(INDEX(#REF!,MATCH(A677,#REF!,0))),-1,INDEX(#REF!,MATCH(A677,#REF!,0))*1.5*1000),IF(ISERROR(INDEX(#REF!,MATCH(A677,#REF!,0))),-1,INDEX(#REF!,MATCH(A677,#REF!,0))*1.5))</f>
        <v>220</v>
      </c>
      <c r="D677" s="135">
        <v>8.8845584527648142E-3</v>
      </c>
      <c r="E677" s="135">
        <v>4.0496818029252387E-3</v>
      </c>
      <c r="F677" s="135">
        <v>0.14782551770508401</v>
      </c>
      <c r="G677" s="135">
        <v>0.85217448229491599</v>
      </c>
      <c r="H677" s="135">
        <v>4.6807850885474123E-3</v>
      </c>
      <c r="I677" s="135">
        <v>6.3003541752879311E-2</v>
      </c>
      <c r="J677" s="135">
        <v>0.93699645824712052</v>
      </c>
      <c r="K677" s="136">
        <f>IF(ISERROR(INDEX([1]biowin!$J:$J,MATCH(#REF!,[1]biowin!$A:$A,0))),-1,INDEX([1]biowin!$J:$J,MATCH(#REF!,[1]biowin!$A:$A,0)))</f>
        <v>-1</v>
      </c>
    </row>
    <row r="678" spans="1:11">
      <c r="A678" s="142" t="s">
        <v>2505</v>
      </c>
      <c r="B678" s="145" t="s">
        <v>2506</v>
      </c>
      <c r="C678" s="144">
        <f>MAX(IF(ISERROR(INDEX([1]JDS4!$K$2:$K$1709,MATCH(A678,[1]JDS4!$D$2:$D$1709,0))),-1,INDEX([1]JDS4!$K$2:$K$1709,MATCH(A678,[1]JDS4!$D$2:$D$1709,0))),IF(ISERROR(INDEX([1]UFZ!$K$2:$K$1709,MATCH(A678,[1]UFZ!$H$2:$H$1709,0))),-1,INDEX([1]UFZ!$K$2:$K$1709,MATCH(A678,[1]UFZ!$H$2:$H$1709,0))),IF(ISERROR(INDEX([1]WATSON!$G$2:$G$1709,MATCH(A678,[1]WATSON!$B$2:$B$1709,0))),-1,INDEX([1]WATSON!$G$2:$G$1709,MATCH(A678,[1]WATSON!$B$2:$B$1709,0))*1000),IF(ISERROR(INDEX('[1]EF3.0emissions'!$F$2:$F$1709,MATCH(A678,'[1]EF3.0emissions'!$A$2:$A$1709,0))),-1,INDEX('[1]EF3.0emissions'!$F$2:$F$1709,MATCH(A678,'[1]EF3.0emissions'!$A$2:$A$1709))),IF(ISERROR(INDEX(#REF!,MATCH(A678,#REF!,0))),-1,INDEX(#REF!,MATCH(A678,#REF!,0))*1.5*1000),IF(ISERROR(INDEX(#REF!,MATCH(A678,#REF!,0))),-1,INDEX(#REF!,MATCH(A678,#REF!,0))*1.5))</f>
        <v>52.337161083932408</v>
      </c>
      <c r="D678" s="135">
        <v>0.23111578569322602</v>
      </c>
      <c r="E678" s="135">
        <v>0.11600911093011902</v>
      </c>
      <c r="F678" s="135">
        <v>0.38458403623290421</v>
      </c>
      <c r="G678" s="135">
        <v>0.61541596376709584</v>
      </c>
      <c r="H678" s="135">
        <v>0.12325532421855846</v>
      </c>
      <c r="I678" s="135">
        <v>0.37759272235183161</v>
      </c>
      <c r="J678" s="135">
        <v>0.62240727764816695</v>
      </c>
      <c r="K678" s="136">
        <f>IF(ISERROR(INDEX([1]biowin!$J:$J,MATCH(#REF!,[1]biowin!$A:$A,0))),-1,INDEX([1]biowin!$J:$J,MATCH(#REF!,[1]biowin!$A:$A,0)))</f>
        <v>-1</v>
      </c>
    </row>
    <row r="679" spans="1:11">
      <c r="A679" s="142" t="s">
        <v>2507</v>
      </c>
      <c r="B679" s="145" t="s">
        <v>2508</v>
      </c>
      <c r="C679" s="144">
        <f>MAX(IF(ISERROR(INDEX([1]JDS4!$K$2:$K$1709,MATCH(A679,[1]JDS4!$D$2:$D$1709,0))),-1,INDEX([1]JDS4!$K$2:$K$1709,MATCH(A679,[1]JDS4!$D$2:$D$1709,0))),IF(ISERROR(INDEX([1]UFZ!$K$2:$K$1709,MATCH(A679,[1]UFZ!$H$2:$H$1709,0))),-1,INDEX([1]UFZ!$K$2:$K$1709,MATCH(A679,[1]UFZ!$H$2:$H$1709,0))),IF(ISERROR(INDEX([1]WATSON!$G$2:$G$1709,MATCH(A679,[1]WATSON!$B$2:$B$1709,0))),-1,INDEX([1]WATSON!$G$2:$G$1709,MATCH(A679,[1]WATSON!$B$2:$B$1709,0))*1000),IF(ISERROR(INDEX('[1]EF3.0emissions'!$F$2:$F$1709,MATCH(A679,'[1]EF3.0emissions'!$A$2:$A$1709,0))),-1,INDEX('[1]EF3.0emissions'!$F$2:$F$1709,MATCH(A679,'[1]EF3.0emissions'!$A$2:$A$1709))),IF(ISERROR(INDEX(#REF!,MATCH(A679,#REF!,0))),-1,INDEX(#REF!,MATCH(A679,#REF!,0))*1.5*1000),IF(ISERROR(INDEX(#REF!,MATCH(A679,#REF!,0))),-1,INDEX(#REF!,MATCH(A679,#REF!,0))*1.5))</f>
        <v>0</v>
      </c>
      <c r="D679" s="135">
        <v>0.23111578569322602</v>
      </c>
      <c r="E679" s="135">
        <v>0.11600911093011902</v>
      </c>
      <c r="F679" s="135">
        <v>0.38458403623290421</v>
      </c>
      <c r="G679" s="135">
        <v>0.61541596376709584</v>
      </c>
      <c r="H679" s="135">
        <v>0.12325532421855846</v>
      </c>
      <c r="I679" s="135">
        <v>0.37759272235183161</v>
      </c>
      <c r="J679" s="135">
        <v>0.62240727764816695</v>
      </c>
      <c r="K679" s="136">
        <f>IF(ISERROR(INDEX([1]biowin!$J:$J,MATCH(#REF!,[1]biowin!$A:$A,0))),-1,INDEX([1]biowin!$J:$J,MATCH(#REF!,[1]biowin!$A:$A,0)))</f>
        <v>-1</v>
      </c>
    </row>
    <row r="680" spans="1:11">
      <c r="A680" s="142" t="s">
        <v>2509</v>
      </c>
      <c r="B680" s="145" t="s">
        <v>2510</v>
      </c>
      <c r="C680" s="144">
        <f>MAX(IF(ISERROR(INDEX([1]JDS4!$K$2:$K$1709,MATCH(A680,[1]JDS4!$D$2:$D$1709,0))),-1,INDEX([1]JDS4!$K$2:$K$1709,MATCH(A680,[1]JDS4!$D$2:$D$1709,0))),IF(ISERROR(INDEX([1]UFZ!$K$2:$K$1709,MATCH(A680,[1]UFZ!$H$2:$H$1709,0))),-1,INDEX([1]UFZ!$K$2:$K$1709,MATCH(A680,[1]UFZ!$H$2:$H$1709,0))),IF(ISERROR(INDEX([1]WATSON!$G$2:$G$1709,MATCH(A680,[1]WATSON!$B$2:$B$1709,0))),-1,INDEX([1]WATSON!$G$2:$G$1709,MATCH(A680,[1]WATSON!$B$2:$B$1709,0))*1000),IF(ISERROR(INDEX('[1]EF3.0emissions'!$F$2:$F$1709,MATCH(A680,'[1]EF3.0emissions'!$A$2:$A$1709,0))),-1,INDEX('[1]EF3.0emissions'!$F$2:$F$1709,MATCH(A680,'[1]EF3.0emissions'!$A$2:$A$1709))),IF(ISERROR(INDEX(#REF!,MATCH(A680,#REF!,0))),-1,INDEX(#REF!,MATCH(A680,#REF!,0))*1.5*1000),IF(ISERROR(INDEX(#REF!,MATCH(A680,#REF!,0))),-1,INDEX(#REF!,MATCH(A680,#REF!,0))*1.5))</f>
        <v>1</v>
      </c>
      <c r="D680" s="135">
        <v>0.23111578569322602</v>
      </c>
      <c r="E680" s="135">
        <v>0.11600911093011902</v>
      </c>
      <c r="F680" s="135">
        <v>0.38458403623290421</v>
      </c>
      <c r="G680" s="135">
        <v>0.61541596376709584</v>
      </c>
      <c r="H680" s="135">
        <v>0.12325532421855846</v>
      </c>
      <c r="I680" s="135">
        <v>0.37759272235183161</v>
      </c>
      <c r="J680" s="135">
        <v>0.62240727764816695</v>
      </c>
      <c r="K680" s="136">
        <f>IF(ISERROR(INDEX([1]biowin!$J:$J,MATCH(#REF!,[1]biowin!$A:$A,0))),-1,INDEX([1]biowin!$J:$J,MATCH(#REF!,[1]biowin!$A:$A,0)))</f>
        <v>-1</v>
      </c>
    </row>
    <row r="681" spans="1:11">
      <c r="A681" s="142" t="s">
        <v>2511</v>
      </c>
      <c r="B681" s="145" t="s">
        <v>2512</v>
      </c>
      <c r="C681" s="144">
        <f>MAX(IF(ISERROR(INDEX([1]JDS4!$K$2:$K$1709,MATCH(A681,[1]JDS4!$D$2:$D$1709,0))),-1,INDEX([1]JDS4!$K$2:$K$1709,MATCH(A681,[1]JDS4!$D$2:$D$1709,0))),IF(ISERROR(INDEX([1]UFZ!$K$2:$K$1709,MATCH(A681,[1]UFZ!$H$2:$H$1709,0))),-1,INDEX([1]UFZ!$K$2:$K$1709,MATCH(A681,[1]UFZ!$H$2:$H$1709,0))),IF(ISERROR(INDEX([1]WATSON!$G$2:$G$1709,MATCH(A681,[1]WATSON!$B$2:$B$1709,0))),-1,INDEX([1]WATSON!$G$2:$G$1709,MATCH(A681,[1]WATSON!$B$2:$B$1709,0))*1000),IF(ISERROR(INDEX('[1]EF3.0emissions'!$F$2:$F$1709,MATCH(A681,'[1]EF3.0emissions'!$A$2:$A$1709,0))),-1,INDEX('[1]EF3.0emissions'!$F$2:$F$1709,MATCH(A681,'[1]EF3.0emissions'!$A$2:$A$1709))),IF(ISERROR(INDEX(#REF!,MATCH(A681,#REF!,0))),-1,INDEX(#REF!,MATCH(A681,#REF!,0))*1.5*1000),IF(ISERROR(INDEX(#REF!,MATCH(A681,#REF!,0))),-1,INDEX(#REF!,MATCH(A681,#REF!,0))*1.5))</f>
        <v>-1</v>
      </c>
      <c r="H681" s="135"/>
      <c r="I681" s="135"/>
      <c r="J681" s="135"/>
      <c r="K681" s="136">
        <f>IF(ISERROR(INDEX([1]biowin!$J:$J,MATCH(#REF!,[1]biowin!$A:$A,0))),-1,INDEX([1]biowin!$J:$J,MATCH(#REF!,[1]biowin!$A:$A,0)))</f>
        <v>-1</v>
      </c>
    </row>
    <row r="682" spans="1:11">
      <c r="A682" s="142" t="s">
        <v>2513</v>
      </c>
      <c r="B682" s="145" t="s">
        <v>2514</v>
      </c>
      <c r="C682" s="144">
        <f>MAX(IF(ISERROR(INDEX([1]JDS4!$K$2:$K$1709,MATCH(A682,[1]JDS4!$D$2:$D$1709,0))),-1,INDEX([1]JDS4!$K$2:$K$1709,MATCH(A682,[1]JDS4!$D$2:$D$1709,0))),IF(ISERROR(INDEX([1]UFZ!$K$2:$K$1709,MATCH(A682,[1]UFZ!$H$2:$H$1709,0))),-1,INDEX([1]UFZ!$K$2:$K$1709,MATCH(A682,[1]UFZ!$H$2:$H$1709,0))),IF(ISERROR(INDEX([1]WATSON!$G$2:$G$1709,MATCH(A682,[1]WATSON!$B$2:$B$1709,0))),-1,INDEX([1]WATSON!$G$2:$G$1709,MATCH(A682,[1]WATSON!$B$2:$B$1709,0))*1000),IF(ISERROR(INDEX('[1]EF3.0emissions'!$F$2:$F$1709,MATCH(A682,'[1]EF3.0emissions'!$A$2:$A$1709,0))),-1,INDEX('[1]EF3.0emissions'!$F$2:$F$1709,MATCH(A682,'[1]EF3.0emissions'!$A$2:$A$1709))),IF(ISERROR(INDEX(#REF!,MATCH(A682,#REF!,0))),-1,INDEX(#REF!,MATCH(A682,#REF!,0))*1.5*1000),IF(ISERROR(INDEX(#REF!,MATCH(A682,#REF!,0))),-1,INDEX(#REF!,MATCH(A682,#REF!,0))*1.5))</f>
        <v>-1</v>
      </c>
      <c r="D682" s="135">
        <v>1.1757535694361851E-2</v>
      </c>
      <c r="E682" s="135">
        <v>6.2137199641181442E-3</v>
      </c>
      <c r="F682" s="135">
        <v>1.8031192340722438E-2</v>
      </c>
      <c r="G682" s="135">
        <v>0.98196880765927719</v>
      </c>
      <c r="H682" s="135">
        <v>6.5299049598618337E-3</v>
      </c>
      <c r="I682" s="135">
        <v>1.8323188645972953E-2</v>
      </c>
      <c r="J682" s="135">
        <v>0.98167681135402718</v>
      </c>
      <c r="K682" s="136">
        <f>IF(ISERROR(INDEX([1]biowin!$J:$J,MATCH(#REF!,[1]biowin!$A:$A,0))),-1,INDEX([1]biowin!$J:$J,MATCH(#REF!,[1]biowin!$A:$A,0)))</f>
        <v>-1</v>
      </c>
    </row>
    <row r="683" spans="1:11">
      <c r="A683" s="142" t="s">
        <v>2515</v>
      </c>
      <c r="B683" s="145" t="s">
        <v>2516</v>
      </c>
      <c r="C683" s="144">
        <f>MAX(IF(ISERROR(INDEX([1]JDS4!$K$2:$K$1709,MATCH(A683,[1]JDS4!$D$2:$D$1709,0))),-1,INDEX([1]JDS4!$K$2:$K$1709,MATCH(A683,[1]JDS4!$D$2:$D$1709,0))),IF(ISERROR(INDEX([1]UFZ!$K$2:$K$1709,MATCH(A683,[1]UFZ!$H$2:$H$1709,0))),-1,INDEX([1]UFZ!$K$2:$K$1709,MATCH(A683,[1]UFZ!$H$2:$H$1709,0))),IF(ISERROR(INDEX([1]WATSON!$G$2:$G$1709,MATCH(A683,[1]WATSON!$B$2:$B$1709,0))),-1,INDEX([1]WATSON!$G$2:$G$1709,MATCH(A683,[1]WATSON!$B$2:$B$1709,0))*1000),IF(ISERROR(INDEX('[1]EF3.0emissions'!$F$2:$F$1709,MATCH(A683,'[1]EF3.0emissions'!$A$2:$A$1709,0))),-1,INDEX('[1]EF3.0emissions'!$F$2:$F$1709,MATCH(A683,'[1]EF3.0emissions'!$A$2:$A$1709))),IF(ISERROR(INDEX(#REF!,MATCH(A683,#REF!,0))),-1,INDEX(#REF!,MATCH(A683,#REF!,0))*1.5*1000),IF(ISERROR(INDEX(#REF!,MATCH(A683,#REF!,0))),-1,INDEX(#REF!,MATCH(A683,#REF!,0))*1.5))</f>
        <v>0</v>
      </c>
      <c r="D683" s="135">
        <v>9.824200586595529E-3</v>
      </c>
      <c r="E683" s="135">
        <v>5.1927456738508175E-3</v>
      </c>
      <c r="F683" s="135">
        <v>1.5035597320174513E-2</v>
      </c>
      <c r="G683" s="135">
        <v>0.9849644026798251</v>
      </c>
      <c r="H683" s="135">
        <v>5.4572032214233448E-3</v>
      </c>
      <c r="I683" s="135">
        <v>1.5292527927770343E-2</v>
      </c>
      <c r="J683" s="135">
        <v>0.98470747207222975</v>
      </c>
      <c r="K683" s="136">
        <f>IF(ISERROR(INDEX([1]biowin!$J:$J,MATCH(#REF!,[1]biowin!$A:$A,0))),-1,INDEX([1]biowin!$J:$J,MATCH(#REF!,[1]biowin!$A:$A,0)))</f>
        <v>-1</v>
      </c>
    </row>
    <row r="684" spans="1:11">
      <c r="A684" s="142" t="s">
        <v>2517</v>
      </c>
      <c r="B684" s="145" t="s">
        <v>2518</v>
      </c>
      <c r="C684" s="144">
        <f>MAX(IF(ISERROR(INDEX([1]JDS4!$K$2:$K$1709,MATCH(A684,[1]JDS4!$D$2:$D$1709,0))),-1,INDEX([1]JDS4!$K$2:$K$1709,MATCH(A684,[1]JDS4!$D$2:$D$1709,0))),IF(ISERROR(INDEX([1]UFZ!$K$2:$K$1709,MATCH(A684,[1]UFZ!$H$2:$H$1709,0))),-1,INDEX([1]UFZ!$K$2:$K$1709,MATCH(A684,[1]UFZ!$H$2:$H$1709,0))),IF(ISERROR(INDEX([1]WATSON!$G$2:$G$1709,MATCH(A684,[1]WATSON!$B$2:$B$1709,0))),-1,INDEX([1]WATSON!$G$2:$G$1709,MATCH(A684,[1]WATSON!$B$2:$B$1709,0))*1000),IF(ISERROR(INDEX('[1]EF3.0emissions'!$F$2:$F$1709,MATCH(A684,'[1]EF3.0emissions'!$A$2:$A$1709,0))),-1,INDEX('[1]EF3.0emissions'!$F$2:$F$1709,MATCH(A684,'[1]EF3.0emissions'!$A$2:$A$1709))),IF(ISERROR(INDEX(#REF!,MATCH(A684,#REF!,0))),-1,INDEX(#REF!,MATCH(A684,#REF!,0))*1.5*1000),IF(ISERROR(INDEX(#REF!,MATCH(A684,#REF!,0))),-1,INDEX(#REF!,MATCH(A684,#REF!,0))*1.5))</f>
        <v>-1</v>
      </c>
      <c r="D684" s="135">
        <v>2.5392277856062611E-2</v>
      </c>
      <c r="E684" s="135">
        <v>1.3408450429065428E-2</v>
      </c>
      <c r="F684" s="135">
        <v>3.880177377063998E-2</v>
      </c>
      <c r="G684" s="135">
        <v>0.96119822622935958</v>
      </c>
      <c r="H684" s="135">
        <v>1.4084551621645593E-2</v>
      </c>
      <c r="I684" s="135">
        <v>3.9477452829143514E-2</v>
      </c>
      <c r="J684" s="135">
        <v>0.96052254717085694</v>
      </c>
      <c r="K684" s="136">
        <f>IF(ISERROR(INDEX([1]biowin!$J:$J,MATCH(#REF!,[1]biowin!$A:$A,0))),-1,INDEX([1]biowin!$J:$J,MATCH(#REF!,[1]biowin!$A:$A,0)))</f>
        <v>-1</v>
      </c>
    </row>
    <row r="685" spans="1:11">
      <c r="A685" s="142" t="s">
        <v>2519</v>
      </c>
      <c r="B685" s="145" t="s">
        <v>2520</v>
      </c>
      <c r="C685" s="144">
        <f>MAX(IF(ISERROR(INDEX([1]JDS4!$K$2:$K$1709,MATCH(A685,[1]JDS4!$D$2:$D$1709,0))),-1,INDEX([1]JDS4!$K$2:$K$1709,MATCH(A685,[1]JDS4!$D$2:$D$1709,0))),IF(ISERROR(INDEX([1]UFZ!$K$2:$K$1709,MATCH(A685,[1]UFZ!$H$2:$H$1709,0))),-1,INDEX([1]UFZ!$K$2:$K$1709,MATCH(A685,[1]UFZ!$H$2:$H$1709,0))),IF(ISERROR(INDEX([1]WATSON!$G$2:$G$1709,MATCH(A685,[1]WATSON!$B$2:$B$1709,0))),-1,INDEX([1]WATSON!$G$2:$G$1709,MATCH(A685,[1]WATSON!$B$2:$B$1709,0))*1000),IF(ISERROR(INDEX('[1]EF3.0emissions'!$F$2:$F$1709,MATCH(A685,'[1]EF3.0emissions'!$A$2:$A$1709,0))),-1,INDEX('[1]EF3.0emissions'!$F$2:$F$1709,MATCH(A685,'[1]EF3.0emissions'!$A$2:$A$1709))),IF(ISERROR(INDEX(#REF!,MATCH(A685,#REF!,0))),-1,INDEX(#REF!,MATCH(A685,#REF!,0))*1.5*1000),IF(ISERROR(INDEX(#REF!,MATCH(A685,#REF!,0))),-1,INDEX(#REF!,MATCH(A685,#REF!,0))*1.5))</f>
        <v>27.533333333333331</v>
      </c>
      <c r="D685" s="135">
        <v>2.4502869458983348E-2</v>
      </c>
      <c r="E685" s="135">
        <v>4.8864733027645007E-3</v>
      </c>
      <c r="F685" s="135">
        <v>0.6296104534866066</v>
      </c>
      <c r="G685" s="135">
        <v>0.3703895465133924</v>
      </c>
      <c r="H685" s="135">
        <v>8.7050223439158175E-3</v>
      </c>
      <c r="I685" s="135">
        <v>0.37230326978640527</v>
      </c>
      <c r="J685" s="135">
        <v>0.62769673021359529</v>
      </c>
      <c r="K685" s="136">
        <f>IF(ISERROR(INDEX([1]biowin!$J:$J,MATCH(#REF!,[1]biowin!$A:$A,0))),-1,INDEX([1]biowin!$J:$J,MATCH(#REF!,[1]biowin!$A:$A,0)))</f>
        <v>-1</v>
      </c>
    </row>
    <row r="686" spans="1:11">
      <c r="A686" s="142" t="s">
        <v>2521</v>
      </c>
      <c r="B686" s="145" t="s">
        <v>2522</v>
      </c>
      <c r="C686" s="144">
        <f>MAX(IF(ISERROR(INDEX([1]JDS4!$K$2:$K$1709,MATCH(A686,[1]JDS4!$D$2:$D$1709,0))),-1,INDEX([1]JDS4!$K$2:$K$1709,MATCH(A686,[1]JDS4!$D$2:$D$1709,0))),IF(ISERROR(INDEX([1]UFZ!$K$2:$K$1709,MATCH(A686,[1]UFZ!$H$2:$H$1709,0))),-1,INDEX([1]UFZ!$K$2:$K$1709,MATCH(A686,[1]UFZ!$H$2:$H$1709,0))),IF(ISERROR(INDEX([1]WATSON!$G$2:$G$1709,MATCH(A686,[1]WATSON!$B$2:$B$1709,0))),-1,INDEX([1]WATSON!$G$2:$G$1709,MATCH(A686,[1]WATSON!$B$2:$B$1709,0))*1000),IF(ISERROR(INDEX('[1]EF3.0emissions'!$F$2:$F$1709,MATCH(A686,'[1]EF3.0emissions'!$A$2:$A$1709,0))),-1,INDEX('[1]EF3.0emissions'!$F$2:$F$1709,MATCH(A686,'[1]EF3.0emissions'!$A$2:$A$1709))),IF(ISERROR(INDEX(#REF!,MATCH(A686,#REF!,0))),-1,INDEX(#REF!,MATCH(A686,#REF!,0))*1.5*1000),IF(ISERROR(INDEX(#REF!,MATCH(A686,#REF!,0))),-1,INDEX(#REF!,MATCH(A686,#REF!,0))*1.5))</f>
        <v>-1</v>
      </c>
      <c r="H686" s="135"/>
      <c r="I686" s="135"/>
      <c r="J686" s="135"/>
      <c r="K686" s="136">
        <f>IF(ISERROR(INDEX([1]biowin!$J:$J,MATCH(#REF!,[1]biowin!$A:$A,0))),-1,INDEX([1]biowin!$J:$J,MATCH(#REF!,[1]biowin!$A:$A,0)))</f>
        <v>-1</v>
      </c>
    </row>
    <row r="687" spans="1:11">
      <c r="A687" s="142" t="s">
        <v>2523</v>
      </c>
      <c r="B687" s="145" t="s">
        <v>2524</v>
      </c>
      <c r="C687" s="144">
        <f>MAX(IF(ISERROR(INDEX([1]JDS4!$K$2:$K$1709,MATCH(A687,[1]JDS4!$D$2:$D$1709,0))),-1,INDEX([1]JDS4!$K$2:$K$1709,MATCH(A687,[1]JDS4!$D$2:$D$1709,0))),IF(ISERROR(INDEX([1]UFZ!$K$2:$K$1709,MATCH(A687,[1]UFZ!$H$2:$H$1709,0))),-1,INDEX([1]UFZ!$K$2:$K$1709,MATCH(A687,[1]UFZ!$H$2:$H$1709,0))),IF(ISERROR(INDEX([1]WATSON!$G$2:$G$1709,MATCH(A687,[1]WATSON!$B$2:$B$1709,0))),-1,INDEX([1]WATSON!$G$2:$G$1709,MATCH(A687,[1]WATSON!$B$2:$B$1709,0))*1000),IF(ISERROR(INDEX('[1]EF3.0emissions'!$F$2:$F$1709,MATCH(A687,'[1]EF3.0emissions'!$A$2:$A$1709,0))),-1,INDEX('[1]EF3.0emissions'!$F$2:$F$1709,MATCH(A687,'[1]EF3.0emissions'!$A$2:$A$1709))),IF(ISERROR(INDEX(#REF!,MATCH(A687,#REF!,0))),-1,INDEX(#REF!,MATCH(A687,#REF!,0))*1.5*1000),IF(ISERROR(INDEX(#REF!,MATCH(A687,#REF!,0))),-1,INDEX(#REF!,MATCH(A687,#REF!,0))*1.5))</f>
        <v>-1</v>
      </c>
      <c r="D687" s="135">
        <v>1.1129974792801475E-2</v>
      </c>
      <c r="E687" s="135">
        <v>5.8825189609676247E-3</v>
      </c>
      <c r="F687" s="135">
        <v>1.7014856455019416E-2</v>
      </c>
      <c r="G687" s="135">
        <v>0.98298514354497701</v>
      </c>
      <c r="H687" s="135">
        <v>6.1818221414581091E-3</v>
      </c>
      <c r="I687" s="135">
        <v>1.731320607281454E-2</v>
      </c>
      <c r="J687" s="135">
        <v>0.98268679392718639</v>
      </c>
      <c r="K687" s="136">
        <f>IF(ISERROR(INDEX([1]biowin!$J:$J,MATCH(#REF!,[1]biowin!$A:$A,0))),-1,INDEX([1]biowin!$J:$J,MATCH(#REF!,[1]biowin!$A:$A,0)))</f>
        <v>-1</v>
      </c>
    </row>
    <row r="688" spans="1:11">
      <c r="A688" s="142" t="s">
        <v>2525</v>
      </c>
      <c r="B688" s="145" t="s">
        <v>2526</v>
      </c>
      <c r="C688" s="144">
        <f>MAX(IF(ISERROR(INDEX([1]JDS4!$K$2:$K$1709,MATCH(A688,[1]JDS4!$D$2:$D$1709,0))),-1,INDEX([1]JDS4!$K$2:$K$1709,MATCH(A688,[1]JDS4!$D$2:$D$1709,0))),IF(ISERROR(INDEX([1]UFZ!$K$2:$K$1709,MATCH(A688,[1]UFZ!$H$2:$H$1709,0))),-1,INDEX([1]UFZ!$K$2:$K$1709,MATCH(A688,[1]UFZ!$H$2:$H$1709,0))),IF(ISERROR(INDEX([1]WATSON!$G$2:$G$1709,MATCH(A688,[1]WATSON!$B$2:$B$1709,0))),-1,INDEX([1]WATSON!$G$2:$G$1709,MATCH(A688,[1]WATSON!$B$2:$B$1709,0))*1000),IF(ISERROR(INDEX('[1]EF3.0emissions'!$F$2:$F$1709,MATCH(A688,'[1]EF3.0emissions'!$A$2:$A$1709,0))),-1,INDEX('[1]EF3.0emissions'!$F$2:$F$1709,MATCH(A688,'[1]EF3.0emissions'!$A$2:$A$1709))),IF(ISERROR(INDEX(#REF!,MATCH(A688,#REF!,0))),-1,INDEX(#REF!,MATCH(A688,#REF!,0))*1.5*1000),IF(ISERROR(INDEX(#REF!,MATCH(A688,#REF!,0))),-1,INDEX(#REF!,MATCH(A688,#REF!,0))*1.5))</f>
        <v>8.0499999999999989</v>
      </c>
      <c r="D688" s="135">
        <v>0.34594420155896483</v>
      </c>
      <c r="E688" s="135">
        <v>0.17655009077745157</v>
      </c>
      <c r="F688" s="135">
        <v>0.52631179378287707</v>
      </c>
      <c r="G688" s="135">
        <v>0.47368820621711349</v>
      </c>
      <c r="H688" s="135">
        <v>0.18333847552426241</v>
      </c>
      <c r="I688" s="135">
        <v>0.53155006089864898</v>
      </c>
      <c r="J688" s="135">
        <v>0.46844993910134963</v>
      </c>
      <c r="K688" s="136">
        <f>IF(ISERROR(INDEX([1]biowin!$J:$J,MATCH(#REF!,[1]biowin!$A:$A,0))),-1,INDEX([1]biowin!$J:$J,MATCH(#REF!,[1]biowin!$A:$A,0)))</f>
        <v>-1</v>
      </c>
    </row>
    <row r="689" spans="1:11">
      <c r="A689" s="142" t="s">
        <v>2527</v>
      </c>
      <c r="B689" s="145" t="s">
        <v>2528</v>
      </c>
      <c r="C689" s="144">
        <f>MAX(IF(ISERROR(INDEX([1]JDS4!$K$2:$K$1709,MATCH(A689,[1]JDS4!$D$2:$D$1709,0))),-1,INDEX([1]JDS4!$K$2:$K$1709,MATCH(A689,[1]JDS4!$D$2:$D$1709,0))),IF(ISERROR(INDEX([1]UFZ!$K$2:$K$1709,MATCH(A689,[1]UFZ!$H$2:$H$1709,0))),-1,INDEX([1]UFZ!$K$2:$K$1709,MATCH(A689,[1]UFZ!$H$2:$H$1709,0))),IF(ISERROR(INDEX([1]WATSON!$G$2:$G$1709,MATCH(A689,[1]WATSON!$B$2:$B$1709,0))),-1,INDEX([1]WATSON!$G$2:$G$1709,MATCH(A689,[1]WATSON!$B$2:$B$1709,0))*1000),IF(ISERROR(INDEX('[1]EF3.0emissions'!$F$2:$F$1709,MATCH(A689,'[1]EF3.0emissions'!$A$2:$A$1709,0))),-1,INDEX('[1]EF3.0emissions'!$F$2:$F$1709,MATCH(A689,'[1]EF3.0emissions'!$A$2:$A$1709))),IF(ISERROR(INDEX(#REF!,MATCH(A689,#REF!,0))),-1,INDEX(#REF!,MATCH(A689,#REF!,0))*1.5*1000),IF(ISERROR(INDEX(#REF!,MATCH(A689,#REF!,0))),-1,INDEX(#REF!,MATCH(A689,#REF!,0))*1.5))</f>
        <v>26.25</v>
      </c>
      <c r="D689" s="135">
        <v>7.8772419328886623E-2</v>
      </c>
      <c r="E689" s="135">
        <v>4.3577277503911785E-3</v>
      </c>
      <c r="F689" s="135">
        <v>0.89869347338692451</v>
      </c>
      <c r="G689" s="135">
        <v>0.10130652661307629</v>
      </c>
      <c r="H689" s="135">
        <v>1.1172773139088262E-2</v>
      </c>
      <c r="I689" s="135">
        <v>0.75292330791085926</v>
      </c>
      <c r="J689" s="135">
        <v>0.24707669208914149</v>
      </c>
      <c r="K689" s="136">
        <f>IF(ISERROR(INDEX([1]biowin!$J:$J,MATCH(#REF!,[1]biowin!$A:$A,0))),-1,INDEX([1]biowin!$J:$J,MATCH(#REF!,[1]biowin!$A:$A,0)))</f>
        <v>-1</v>
      </c>
    </row>
    <row r="690" spans="1:11">
      <c r="A690" s="142" t="s">
        <v>2529</v>
      </c>
      <c r="B690" s="145" t="s">
        <v>2530</v>
      </c>
      <c r="C690" s="144">
        <f>MAX(IF(ISERROR(INDEX([1]JDS4!$K$2:$K$1709,MATCH(A690,[1]JDS4!$D$2:$D$1709,0))),-1,INDEX([1]JDS4!$K$2:$K$1709,MATCH(A690,[1]JDS4!$D$2:$D$1709,0))),IF(ISERROR(INDEX([1]UFZ!$K$2:$K$1709,MATCH(A690,[1]UFZ!$H$2:$H$1709,0))),-1,INDEX([1]UFZ!$K$2:$K$1709,MATCH(A690,[1]UFZ!$H$2:$H$1709,0))),IF(ISERROR(INDEX([1]WATSON!$G$2:$G$1709,MATCH(A690,[1]WATSON!$B$2:$B$1709,0))),-1,INDEX([1]WATSON!$G$2:$G$1709,MATCH(A690,[1]WATSON!$B$2:$B$1709,0))*1000),IF(ISERROR(INDEX('[1]EF3.0emissions'!$F$2:$F$1709,MATCH(A690,'[1]EF3.0emissions'!$A$2:$A$1709,0))),-1,INDEX('[1]EF3.0emissions'!$F$2:$F$1709,MATCH(A690,'[1]EF3.0emissions'!$A$2:$A$1709))),IF(ISERROR(INDEX(#REF!,MATCH(A690,#REF!,0))),-1,INDEX(#REF!,MATCH(A690,#REF!,0))*1.5*1000),IF(ISERROR(INDEX(#REF!,MATCH(A690,#REF!,0))),-1,INDEX(#REF!,MATCH(A690,#REF!,0))*1.5))</f>
        <v>-1</v>
      </c>
      <c r="D690" s="135">
        <v>1.2628857221438985E-3</v>
      </c>
      <c r="E690" s="135">
        <v>6.6694803037752038E-4</v>
      </c>
      <c r="F690" s="135">
        <v>4.0379234102377688E-3</v>
      </c>
      <c r="G690" s="135">
        <v>0.99596207658976277</v>
      </c>
      <c r="H690" s="135">
        <v>7.0168464237683862E-4</v>
      </c>
      <c r="I690" s="135">
        <v>3.2241739968879462E-3</v>
      </c>
      <c r="J690" s="135">
        <v>0.9967758260031121</v>
      </c>
      <c r="K690" s="136">
        <f>IF(ISERROR(INDEX([1]biowin!$J:$J,MATCH(#REF!,[1]biowin!$A:$A,0))),-1,INDEX([1]biowin!$J:$J,MATCH(#REF!,[1]biowin!$A:$A,0)))</f>
        <v>-1</v>
      </c>
    </row>
    <row r="691" spans="1:11">
      <c r="A691" s="142" t="s">
        <v>2531</v>
      </c>
      <c r="B691" s="145" t="s">
        <v>2532</v>
      </c>
      <c r="C691" s="144">
        <f>MAX(IF(ISERROR(INDEX([1]JDS4!$K$2:$K$1709,MATCH(A691,[1]JDS4!$D$2:$D$1709,0))),-1,INDEX([1]JDS4!$K$2:$K$1709,MATCH(A691,[1]JDS4!$D$2:$D$1709,0))),IF(ISERROR(INDEX([1]UFZ!$K$2:$K$1709,MATCH(A691,[1]UFZ!$H$2:$H$1709,0))),-1,INDEX([1]UFZ!$K$2:$K$1709,MATCH(A691,[1]UFZ!$H$2:$H$1709,0))),IF(ISERROR(INDEX([1]WATSON!$G$2:$G$1709,MATCH(A691,[1]WATSON!$B$2:$B$1709,0))),-1,INDEX([1]WATSON!$G$2:$G$1709,MATCH(A691,[1]WATSON!$B$2:$B$1709,0))*1000),IF(ISERROR(INDEX('[1]EF3.0emissions'!$F$2:$F$1709,MATCH(A691,'[1]EF3.0emissions'!$A$2:$A$1709,0))),-1,INDEX('[1]EF3.0emissions'!$F$2:$F$1709,MATCH(A691,'[1]EF3.0emissions'!$A$2:$A$1709))),IF(ISERROR(INDEX(#REF!,MATCH(A691,#REF!,0))),-1,INDEX(#REF!,MATCH(A691,#REF!,0))*1.5*1000),IF(ISERROR(INDEX(#REF!,MATCH(A691,#REF!,0))),-1,INDEX(#REF!,MATCH(A691,#REF!,0))*1.5))</f>
        <v>357.28319526033141</v>
      </c>
      <c r="D691" s="135">
        <v>5.8455980797256231E-2</v>
      </c>
      <c r="E691" s="135">
        <v>8.064589629309055E-3</v>
      </c>
      <c r="F691" s="135">
        <v>0.75381010727895525</v>
      </c>
      <c r="G691" s="135">
        <v>0.24618989272104366</v>
      </c>
      <c r="H691" s="135">
        <v>1.6499711401379041E-2</v>
      </c>
      <c r="I691" s="135">
        <v>0.52081688895105482</v>
      </c>
      <c r="J691" s="135">
        <v>0.4791831110489444</v>
      </c>
      <c r="K691" s="136">
        <f>IF(ISERROR(INDEX([1]biowin!$J:$J,MATCH(#REF!,[1]biowin!$A:$A,0))),-1,INDEX([1]biowin!$J:$J,MATCH(#REF!,[1]biowin!$A:$A,0)))</f>
        <v>-1</v>
      </c>
    </row>
    <row r="692" spans="1:11">
      <c r="A692" s="142" t="s">
        <v>2533</v>
      </c>
      <c r="B692" s="145" t="s">
        <v>2534</v>
      </c>
      <c r="C692" s="144">
        <f>MAX(IF(ISERROR(INDEX([1]JDS4!$K$2:$K$1709,MATCH(A692,[1]JDS4!$D$2:$D$1709,0))),-1,INDEX([1]JDS4!$K$2:$K$1709,MATCH(A692,[1]JDS4!$D$2:$D$1709,0))),IF(ISERROR(INDEX([1]UFZ!$K$2:$K$1709,MATCH(A692,[1]UFZ!$H$2:$H$1709,0))),-1,INDEX([1]UFZ!$K$2:$K$1709,MATCH(A692,[1]UFZ!$H$2:$H$1709,0))),IF(ISERROR(INDEX([1]WATSON!$G$2:$G$1709,MATCH(A692,[1]WATSON!$B$2:$B$1709,0))),-1,INDEX([1]WATSON!$G$2:$G$1709,MATCH(A692,[1]WATSON!$B$2:$B$1709,0))*1000),IF(ISERROR(INDEX('[1]EF3.0emissions'!$F$2:$F$1709,MATCH(A692,'[1]EF3.0emissions'!$A$2:$A$1709,0))),-1,INDEX('[1]EF3.0emissions'!$F$2:$F$1709,MATCH(A692,'[1]EF3.0emissions'!$A$2:$A$1709))),IF(ISERROR(INDEX(#REF!,MATCH(A692,#REF!,0))),-1,INDEX(#REF!,MATCH(A692,#REF!,0))*1.5*1000),IF(ISERROR(INDEX(#REF!,MATCH(A692,#REF!,0))),-1,INDEX(#REF!,MATCH(A692,#REF!,0))*1.5))</f>
        <v>0</v>
      </c>
      <c r="D692" s="135">
        <v>3.4902606390344829E-2</v>
      </c>
      <c r="E692" s="135">
        <v>1.8418882163754501E-2</v>
      </c>
      <c r="F692" s="135">
        <v>5.3334370933566702E-2</v>
      </c>
      <c r="G692" s="135">
        <v>0.94666562906642404</v>
      </c>
      <c r="H692" s="135">
        <v>1.9342004282178891E-2</v>
      </c>
      <c r="I692" s="135">
        <v>5.4252290068907208E-2</v>
      </c>
      <c r="J692" s="135">
        <v>0.94574770993109147</v>
      </c>
      <c r="K692" s="136">
        <f>IF(ISERROR(INDEX([1]biowin!$J:$J,MATCH(#REF!,[1]biowin!$A:$A,0))),-1,INDEX([1]biowin!$J:$J,MATCH(#REF!,[1]biowin!$A:$A,0)))</f>
        <v>-1</v>
      </c>
    </row>
    <row r="693" spans="1:11">
      <c r="A693" s="142" t="s">
        <v>2535</v>
      </c>
      <c r="B693" s="145" t="s">
        <v>2536</v>
      </c>
      <c r="C693" s="144">
        <f>MAX(IF(ISERROR(INDEX([1]JDS4!$K$2:$K$1709,MATCH(A693,[1]JDS4!$D$2:$D$1709,0))),-1,INDEX([1]JDS4!$K$2:$K$1709,MATCH(A693,[1]JDS4!$D$2:$D$1709,0))),IF(ISERROR(INDEX([1]UFZ!$K$2:$K$1709,MATCH(A693,[1]UFZ!$H$2:$H$1709,0))),-1,INDEX([1]UFZ!$K$2:$K$1709,MATCH(A693,[1]UFZ!$H$2:$H$1709,0))),IF(ISERROR(INDEX([1]WATSON!$G$2:$G$1709,MATCH(A693,[1]WATSON!$B$2:$B$1709,0))),-1,INDEX([1]WATSON!$G$2:$G$1709,MATCH(A693,[1]WATSON!$B$2:$B$1709,0))*1000),IF(ISERROR(INDEX('[1]EF3.0emissions'!$F$2:$F$1709,MATCH(A693,'[1]EF3.0emissions'!$A$2:$A$1709,0))),-1,INDEX('[1]EF3.0emissions'!$F$2:$F$1709,MATCH(A693,'[1]EF3.0emissions'!$A$2:$A$1709))),IF(ISERROR(INDEX(#REF!,MATCH(A693,#REF!,0))),-1,INDEX(#REF!,MATCH(A693,#REF!,0))*1.5*1000),IF(ISERROR(INDEX(#REF!,MATCH(A693,#REF!,0))),-1,INDEX(#REF!,MATCH(A693,#REF!,0))*1.5))</f>
        <v>0</v>
      </c>
      <c r="D693" s="135">
        <v>8.7261799120195424E-2</v>
      </c>
      <c r="E693" s="135">
        <v>6.3826160392531676E-5</v>
      </c>
      <c r="F693" s="135">
        <v>0.99485255487014335</v>
      </c>
      <c r="G693" s="135">
        <v>5.147445129856639E-3</v>
      </c>
      <c r="H693" s="135">
        <v>1.9925895473416486E-4</v>
      </c>
      <c r="I693" s="135">
        <v>0.98473840810319502</v>
      </c>
      <c r="J693" s="135">
        <v>1.5261591896804975E-2</v>
      </c>
      <c r="K693" s="136">
        <f>IF(ISERROR(INDEX([1]biowin!$J:$J,MATCH(#REF!,[1]biowin!$A:$A,0))),-1,INDEX([1]biowin!$J:$J,MATCH(#REF!,[1]biowin!$A:$A,0)))</f>
        <v>-1</v>
      </c>
    </row>
    <row r="694" spans="1:11">
      <c r="A694" s="142" t="s">
        <v>2537</v>
      </c>
      <c r="B694" s="145" t="s">
        <v>2538</v>
      </c>
      <c r="C694" s="144">
        <f>MAX(IF(ISERROR(INDEX([1]JDS4!$K$2:$K$1709,MATCH(A694,[1]JDS4!$D$2:$D$1709,0))),-1,INDEX([1]JDS4!$K$2:$K$1709,MATCH(A694,[1]JDS4!$D$2:$D$1709,0))),IF(ISERROR(INDEX([1]UFZ!$K$2:$K$1709,MATCH(A694,[1]UFZ!$H$2:$H$1709,0))),-1,INDEX([1]UFZ!$K$2:$K$1709,MATCH(A694,[1]UFZ!$H$2:$H$1709,0))),IF(ISERROR(INDEX([1]WATSON!$G$2:$G$1709,MATCH(A694,[1]WATSON!$B$2:$B$1709,0))),-1,INDEX([1]WATSON!$G$2:$G$1709,MATCH(A694,[1]WATSON!$B$2:$B$1709,0))*1000),IF(ISERROR(INDEX('[1]EF3.0emissions'!$F$2:$F$1709,MATCH(A694,'[1]EF3.0emissions'!$A$2:$A$1709,0))),-1,INDEX('[1]EF3.0emissions'!$F$2:$F$1709,MATCH(A694,'[1]EF3.0emissions'!$A$2:$A$1709))),IF(ISERROR(INDEX(#REF!,MATCH(A694,#REF!,0))),-1,INDEX(#REF!,MATCH(A694,#REF!,0))*1.5*1000),IF(ISERROR(INDEX(#REF!,MATCH(A694,#REF!,0))),-1,INDEX(#REF!,MATCH(A694,#REF!,0))*1.5))</f>
        <v>-1</v>
      </c>
      <c r="D694" s="135">
        <v>1.8767120666161382E-3</v>
      </c>
      <c r="E694" s="135">
        <v>4.4822798318305796E-4</v>
      </c>
      <c r="F694" s="135">
        <v>0.54333196154835028</v>
      </c>
      <c r="G694" s="135">
        <v>0.45666803845165022</v>
      </c>
      <c r="H694" s="135">
        <v>7.3776705658556041E-4</v>
      </c>
      <c r="I694" s="135">
        <v>0.28497792639160918</v>
      </c>
      <c r="J694" s="135">
        <v>0.71502207360839098</v>
      </c>
      <c r="K694" s="136">
        <f>IF(ISERROR(INDEX([1]biowin!$J:$J,MATCH(#REF!,[1]biowin!$A:$A,0))),-1,INDEX([1]biowin!$J:$J,MATCH(#REF!,[1]biowin!$A:$A,0)))</f>
        <v>-1</v>
      </c>
    </row>
    <row r="695" spans="1:11">
      <c r="A695" s="142" t="s">
        <v>2539</v>
      </c>
      <c r="B695" s="145" t="s">
        <v>2540</v>
      </c>
      <c r="C695" s="144">
        <f>MAX(IF(ISERROR(INDEX([1]JDS4!$K$2:$K$1709,MATCH(A695,[1]JDS4!$D$2:$D$1709,0))),-1,INDEX([1]JDS4!$K$2:$K$1709,MATCH(A695,[1]JDS4!$D$2:$D$1709,0))),IF(ISERROR(INDEX([1]UFZ!$K$2:$K$1709,MATCH(A695,[1]UFZ!$H$2:$H$1709,0))),-1,INDEX([1]UFZ!$K$2:$K$1709,MATCH(A695,[1]UFZ!$H$2:$H$1709,0))),IF(ISERROR(INDEX([1]WATSON!$G$2:$G$1709,MATCH(A695,[1]WATSON!$B$2:$B$1709,0))),-1,INDEX([1]WATSON!$G$2:$G$1709,MATCH(A695,[1]WATSON!$B$2:$B$1709,0))*1000),IF(ISERROR(INDEX('[1]EF3.0emissions'!$F$2:$F$1709,MATCH(A695,'[1]EF3.0emissions'!$A$2:$A$1709,0))),-1,INDEX('[1]EF3.0emissions'!$F$2:$F$1709,MATCH(A695,'[1]EF3.0emissions'!$A$2:$A$1709))),IF(ISERROR(INDEX(#REF!,MATCH(A695,#REF!,0))),-1,INDEX(#REF!,MATCH(A695,#REF!,0))*1.5*1000),IF(ISERROR(INDEX(#REF!,MATCH(A695,#REF!,0))),-1,INDEX(#REF!,MATCH(A695,#REF!,0))*1.5))</f>
        <v>27.34902237890411</v>
      </c>
      <c r="D695" s="135">
        <v>0.41982696144274506</v>
      </c>
      <c r="E695" s="135">
        <v>0.21257153796960154</v>
      </c>
      <c r="F695" s="135">
        <v>0.63282124796554295</v>
      </c>
      <c r="G695" s="135">
        <v>0.36717875203445294</v>
      </c>
      <c r="H695" s="135">
        <v>0.21921309416190177</v>
      </c>
      <c r="I695" s="135">
        <v>0.6392891377080181</v>
      </c>
      <c r="J695" s="135">
        <v>0.36071086229198251</v>
      </c>
      <c r="K695" s="136">
        <f>IF(ISERROR(INDEX([1]biowin!$J:$J,MATCH(#REF!,[1]biowin!$A:$A,0))),-1,INDEX([1]biowin!$J:$J,MATCH(#REF!,[1]biowin!$A:$A,0)))</f>
        <v>-1</v>
      </c>
    </row>
    <row r="696" spans="1:11">
      <c r="A696" s="142" t="s">
        <v>2541</v>
      </c>
      <c r="B696" s="145" t="s">
        <v>2542</v>
      </c>
      <c r="C696" s="144">
        <f>MAX(IF(ISERROR(INDEX([1]JDS4!$K$2:$K$1709,MATCH(A696,[1]JDS4!$D$2:$D$1709,0))),-1,INDEX([1]JDS4!$K$2:$K$1709,MATCH(A696,[1]JDS4!$D$2:$D$1709,0))),IF(ISERROR(INDEX([1]UFZ!$K$2:$K$1709,MATCH(A696,[1]UFZ!$H$2:$H$1709,0))),-1,INDEX([1]UFZ!$K$2:$K$1709,MATCH(A696,[1]UFZ!$H$2:$H$1709,0))),IF(ISERROR(INDEX([1]WATSON!$G$2:$G$1709,MATCH(A696,[1]WATSON!$B$2:$B$1709,0))),-1,INDEX([1]WATSON!$G$2:$G$1709,MATCH(A696,[1]WATSON!$B$2:$B$1709,0))*1000),IF(ISERROR(INDEX('[1]EF3.0emissions'!$F$2:$F$1709,MATCH(A696,'[1]EF3.0emissions'!$A$2:$A$1709,0))),-1,INDEX('[1]EF3.0emissions'!$F$2:$F$1709,MATCH(A696,'[1]EF3.0emissions'!$A$2:$A$1709))),IF(ISERROR(INDEX(#REF!,MATCH(A696,#REF!,0))),-1,INDEX(#REF!,MATCH(A696,#REF!,0))*1.5*1000),IF(ISERROR(INDEX(#REF!,MATCH(A696,#REF!,0))),-1,INDEX(#REF!,MATCH(A696,#REF!,0))*1.5))</f>
        <v>474.10061822842471</v>
      </c>
      <c r="D696" s="135">
        <v>2.7002258133237436E-2</v>
      </c>
      <c r="E696" s="135">
        <v>1.4226527613744815E-2</v>
      </c>
      <c r="F696" s="135">
        <v>4.4380137794006992E-2</v>
      </c>
      <c r="G696" s="135">
        <v>0.95561986220598305</v>
      </c>
      <c r="H696" s="135">
        <v>1.4962649018340457E-2</v>
      </c>
      <c r="I696" s="135">
        <v>4.3848558381579188E-2</v>
      </c>
      <c r="J696" s="135">
        <v>0.95615144161841958</v>
      </c>
      <c r="K696" s="136">
        <f>IF(ISERROR(INDEX([1]biowin!$J:$J,MATCH(#REF!,[1]biowin!$A:$A,0))),-1,INDEX([1]biowin!$J:$J,MATCH(#REF!,[1]biowin!$A:$A,0)))</f>
        <v>-1</v>
      </c>
    </row>
    <row r="697" spans="1:11">
      <c r="A697" s="142" t="s">
        <v>2543</v>
      </c>
      <c r="B697" s="145" t="s">
        <v>2544</v>
      </c>
      <c r="C697" s="144">
        <f>MAX(IF(ISERROR(INDEX([1]JDS4!$K$2:$K$1709,MATCH(A697,[1]JDS4!$D$2:$D$1709,0))),-1,INDEX([1]JDS4!$K$2:$K$1709,MATCH(A697,[1]JDS4!$D$2:$D$1709,0))),IF(ISERROR(INDEX([1]UFZ!$K$2:$K$1709,MATCH(A697,[1]UFZ!$H$2:$H$1709,0))),-1,INDEX([1]UFZ!$K$2:$K$1709,MATCH(A697,[1]UFZ!$H$2:$H$1709,0))),IF(ISERROR(INDEX([1]WATSON!$G$2:$G$1709,MATCH(A697,[1]WATSON!$B$2:$B$1709,0))),-1,INDEX([1]WATSON!$G$2:$G$1709,MATCH(A697,[1]WATSON!$B$2:$B$1709,0))*1000),IF(ISERROR(INDEX('[1]EF3.0emissions'!$F$2:$F$1709,MATCH(A697,'[1]EF3.0emissions'!$A$2:$A$1709,0))),-1,INDEX('[1]EF3.0emissions'!$F$2:$F$1709,MATCH(A697,'[1]EF3.0emissions'!$A$2:$A$1709))),IF(ISERROR(INDEX(#REF!,MATCH(A697,#REF!,0))),-1,INDEX(#REF!,MATCH(A697,#REF!,0))*1.5*1000),IF(ISERROR(INDEX(#REF!,MATCH(A697,#REF!,0))),-1,INDEX(#REF!,MATCH(A697,#REF!,0))*1.5))</f>
        <v>0</v>
      </c>
      <c r="D697" s="135">
        <v>0.26448082483282948</v>
      </c>
      <c r="E697" s="135">
        <v>0.13674748793544275</v>
      </c>
      <c r="F697" s="135">
        <v>0.40228240607587928</v>
      </c>
      <c r="G697" s="135">
        <v>0.59771759392411472</v>
      </c>
      <c r="H697" s="135">
        <v>0.14238702140252155</v>
      </c>
      <c r="I697" s="135">
        <v>0.40749312526160852</v>
      </c>
      <c r="J697" s="135">
        <v>0.59250687473839203</v>
      </c>
      <c r="K697" s="136">
        <f>IF(ISERROR(INDEX([1]biowin!$J:$J,MATCH(#REF!,[1]biowin!$A:$A,0))),-1,INDEX([1]biowin!$J:$J,MATCH(#REF!,[1]biowin!$A:$A,0)))</f>
        <v>-1</v>
      </c>
    </row>
    <row r="698" spans="1:11">
      <c r="A698" s="142" t="s">
        <v>2545</v>
      </c>
      <c r="B698" s="145" t="s">
        <v>2546</v>
      </c>
      <c r="C698" s="144">
        <f>MAX(IF(ISERROR(INDEX([1]JDS4!$K$2:$K$1709,MATCH(A698,[1]JDS4!$D$2:$D$1709,0))),-1,INDEX([1]JDS4!$K$2:$K$1709,MATCH(A698,[1]JDS4!$D$2:$D$1709,0))),IF(ISERROR(INDEX([1]UFZ!$K$2:$K$1709,MATCH(A698,[1]UFZ!$H$2:$H$1709,0))),-1,INDEX([1]UFZ!$K$2:$K$1709,MATCH(A698,[1]UFZ!$H$2:$H$1709,0))),IF(ISERROR(INDEX([1]WATSON!$G$2:$G$1709,MATCH(A698,[1]WATSON!$B$2:$B$1709,0))),-1,INDEX([1]WATSON!$G$2:$G$1709,MATCH(A698,[1]WATSON!$B$2:$B$1709,0))*1000),IF(ISERROR(INDEX('[1]EF3.0emissions'!$F$2:$F$1709,MATCH(A698,'[1]EF3.0emissions'!$A$2:$A$1709,0))),-1,INDEX('[1]EF3.0emissions'!$F$2:$F$1709,MATCH(A698,'[1]EF3.0emissions'!$A$2:$A$1709))),IF(ISERROR(INDEX(#REF!,MATCH(A698,#REF!,0))),-1,INDEX(#REF!,MATCH(A698,#REF!,0))*1.5*1000),IF(ISERROR(INDEX(#REF!,MATCH(A698,#REF!,0))),-1,INDEX(#REF!,MATCH(A698,#REF!,0))*1.5))</f>
        <v>27.34902237890411</v>
      </c>
      <c r="D698" s="135">
        <v>0.32980804074812098</v>
      </c>
      <c r="E698" s="135">
        <v>0.1693494837289479</v>
      </c>
      <c r="F698" s="135">
        <v>0.49918126512340399</v>
      </c>
      <c r="G698" s="135">
        <v>0.50081873487659423</v>
      </c>
      <c r="H698" s="135">
        <v>0.17561719930133796</v>
      </c>
      <c r="I698" s="135">
        <v>0.50543927254202248</v>
      </c>
      <c r="J698" s="135">
        <v>0.4945607274579778</v>
      </c>
      <c r="K698" s="136">
        <f>IF(ISERROR(INDEX([1]biowin!$J:$J,MATCH(#REF!,[1]biowin!$A:$A,0))),-1,INDEX([1]biowin!$J:$J,MATCH(#REF!,[1]biowin!$A:$A,0)))</f>
        <v>-1</v>
      </c>
    </row>
    <row r="699" spans="1:11">
      <c r="A699" s="142" t="s">
        <v>2547</v>
      </c>
      <c r="B699" s="145" t="s">
        <v>2548</v>
      </c>
      <c r="C699" s="144">
        <f>MAX(IF(ISERROR(INDEX([1]JDS4!$K$2:$K$1709,MATCH(A699,[1]JDS4!$D$2:$D$1709,0))),-1,INDEX([1]JDS4!$K$2:$K$1709,MATCH(A699,[1]JDS4!$D$2:$D$1709,0))),IF(ISERROR(INDEX([1]UFZ!$K$2:$K$1709,MATCH(A699,[1]UFZ!$H$2:$H$1709,0))),-1,INDEX([1]UFZ!$K$2:$K$1709,MATCH(A699,[1]UFZ!$H$2:$H$1709,0))),IF(ISERROR(INDEX([1]WATSON!$G$2:$G$1709,MATCH(A699,[1]WATSON!$B$2:$B$1709,0))),-1,INDEX([1]WATSON!$G$2:$G$1709,MATCH(A699,[1]WATSON!$B$2:$B$1709,0))*1000),IF(ISERROR(INDEX('[1]EF3.0emissions'!$F$2:$F$1709,MATCH(A699,'[1]EF3.0emissions'!$A$2:$A$1709,0))),-1,INDEX('[1]EF3.0emissions'!$F$2:$F$1709,MATCH(A699,'[1]EF3.0emissions'!$A$2:$A$1709))),IF(ISERROR(INDEX(#REF!,MATCH(A699,#REF!,0))),-1,INDEX(#REF!,MATCH(A699,#REF!,0))*1.5*1000),IF(ISERROR(INDEX(#REF!,MATCH(A699,#REF!,0))),-1,INDEX(#REF!,MATCH(A699,#REF!,0))*1.5))</f>
        <v>0</v>
      </c>
      <c r="D699" s="135">
        <v>3.4158514118684681E-2</v>
      </c>
      <c r="E699" s="135">
        <v>1.8027126135551814E-2</v>
      </c>
      <c r="F699" s="135">
        <v>5.2195286625215567E-2</v>
      </c>
      <c r="G699" s="135">
        <v>0.94780471337478023</v>
      </c>
      <c r="H699" s="135">
        <v>1.8931029739544369E-2</v>
      </c>
      <c r="I699" s="135">
        <v>5.3095294294035686E-2</v>
      </c>
      <c r="J699" s="135">
        <v>0.94690470570596341</v>
      </c>
      <c r="K699" s="136">
        <f>IF(ISERROR(INDEX([1]biowin!$J:$J,MATCH(#REF!,[1]biowin!$A:$A,0))),-1,INDEX([1]biowin!$J:$J,MATCH(#REF!,[1]biowin!$A:$A,0)))</f>
        <v>-1</v>
      </c>
    </row>
    <row r="700" spans="1:11">
      <c r="A700" s="142" t="s">
        <v>2549</v>
      </c>
      <c r="B700" s="145" t="s">
        <v>2550</v>
      </c>
      <c r="C700" s="144">
        <f>MAX(IF(ISERROR(INDEX([1]JDS4!$K$2:$K$1709,MATCH(A700,[1]JDS4!$D$2:$D$1709,0))),-1,INDEX([1]JDS4!$K$2:$K$1709,MATCH(A700,[1]JDS4!$D$2:$D$1709,0))),IF(ISERROR(INDEX([1]UFZ!$K$2:$K$1709,MATCH(A700,[1]UFZ!$H$2:$H$1709,0))),-1,INDEX([1]UFZ!$K$2:$K$1709,MATCH(A700,[1]UFZ!$H$2:$H$1709,0))),IF(ISERROR(INDEX([1]WATSON!$G$2:$G$1709,MATCH(A700,[1]WATSON!$B$2:$B$1709,0))),-1,INDEX([1]WATSON!$G$2:$G$1709,MATCH(A700,[1]WATSON!$B$2:$B$1709,0))*1000),IF(ISERROR(INDEX('[1]EF3.0emissions'!$F$2:$F$1709,MATCH(A700,'[1]EF3.0emissions'!$A$2:$A$1709,0))),-1,INDEX('[1]EF3.0emissions'!$F$2:$F$1709,MATCH(A700,'[1]EF3.0emissions'!$A$2:$A$1709))),IF(ISERROR(INDEX(#REF!,MATCH(A700,#REF!,0))),-1,INDEX(#REF!,MATCH(A700,#REF!,0))*1.5*1000),IF(ISERROR(INDEX(#REF!,MATCH(A700,#REF!,0))),-1,INDEX(#REF!,MATCH(A700,#REF!,0))*1.5))</f>
        <v>-1</v>
      </c>
      <c r="D700" s="135">
        <v>0.63929469313217624</v>
      </c>
      <c r="E700" s="135">
        <v>0.30537794898332565</v>
      </c>
      <c r="F700" s="135">
        <v>0.94467264364537762</v>
      </c>
      <c r="G700" s="135">
        <v>5.5327356354620674E-2</v>
      </c>
      <c r="H700" s="135">
        <v>0.30762905663642881</v>
      </c>
      <c r="I700" s="135">
        <v>0.94692375065542755</v>
      </c>
      <c r="J700" s="135">
        <v>5.3076249344573945E-2</v>
      </c>
      <c r="K700" s="136">
        <f>IF(ISERROR(INDEX([1]biowin!$J:$J,MATCH(#REF!,[1]biowin!$A:$A,0))),-1,INDEX([1]biowin!$J:$J,MATCH(#REF!,[1]biowin!$A:$A,0)))</f>
        <v>-1</v>
      </c>
    </row>
    <row r="701" spans="1:11">
      <c r="A701" s="142" t="s">
        <v>2551</v>
      </c>
      <c r="B701" s="145" t="s">
        <v>2552</v>
      </c>
      <c r="C701" s="144">
        <f>MAX(IF(ISERROR(INDEX([1]JDS4!$K$2:$K$1709,MATCH(A701,[1]JDS4!$D$2:$D$1709,0))),-1,INDEX([1]JDS4!$K$2:$K$1709,MATCH(A701,[1]JDS4!$D$2:$D$1709,0))),IF(ISERROR(INDEX([1]UFZ!$K$2:$K$1709,MATCH(A701,[1]UFZ!$H$2:$H$1709,0))),-1,INDEX([1]UFZ!$K$2:$K$1709,MATCH(A701,[1]UFZ!$H$2:$H$1709,0))),IF(ISERROR(INDEX([1]WATSON!$G$2:$G$1709,MATCH(A701,[1]WATSON!$B$2:$B$1709,0))),-1,INDEX([1]WATSON!$G$2:$G$1709,MATCH(A701,[1]WATSON!$B$2:$B$1709,0))*1000),IF(ISERROR(INDEX('[1]EF3.0emissions'!$F$2:$F$1709,MATCH(A701,'[1]EF3.0emissions'!$A$2:$A$1709,0))),-1,INDEX('[1]EF3.0emissions'!$F$2:$F$1709,MATCH(A701,'[1]EF3.0emissions'!$A$2:$A$1709))),IF(ISERROR(INDEX(#REF!,MATCH(A701,#REF!,0))),-1,INDEX(#REF!,MATCH(A701,#REF!,0))*1.5*1000),IF(ISERROR(INDEX(#REF!,MATCH(A701,#REF!,0))),-1,INDEX(#REF!,MATCH(A701,#REF!,0))*1.5))</f>
        <v>-1</v>
      </c>
      <c r="D701" s="135">
        <v>2.7123048816919495E-3</v>
      </c>
      <c r="E701" s="135">
        <v>9.7155145889497654E-5</v>
      </c>
      <c r="F701" s="135">
        <v>0.92297402987097599</v>
      </c>
      <c r="G701" s="135">
        <v>7.7025970129024526E-2</v>
      </c>
      <c r="H701" s="135">
        <v>2.6538741664923639E-4</v>
      </c>
      <c r="I701" s="135">
        <v>0.7998772176350889</v>
      </c>
      <c r="J701" s="135">
        <v>0.20012278236491107</v>
      </c>
      <c r="K701" s="136">
        <f>IF(ISERROR(INDEX([1]biowin!$J:$J,MATCH(#REF!,[1]biowin!$A:$A,0))),-1,INDEX([1]biowin!$J:$J,MATCH(#REF!,[1]biowin!$A:$A,0)))</f>
        <v>-1</v>
      </c>
    </row>
    <row r="702" spans="1:11">
      <c r="A702" s="142" t="s">
        <v>2553</v>
      </c>
      <c r="B702" s="145" t="s">
        <v>2554</v>
      </c>
      <c r="C702" s="144">
        <f>MAX(IF(ISERROR(INDEX([1]JDS4!$K$2:$K$1709,MATCH(A702,[1]JDS4!$D$2:$D$1709,0))),-1,INDEX([1]JDS4!$K$2:$K$1709,MATCH(A702,[1]JDS4!$D$2:$D$1709,0))),IF(ISERROR(INDEX([1]UFZ!$K$2:$K$1709,MATCH(A702,[1]UFZ!$H$2:$H$1709,0))),-1,INDEX([1]UFZ!$K$2:$K$1709,MATCH(A702,[1]UFZ!$H$2:$H$1709,0))),IF(ISERROR(INDEX([1]WATSON!$G$2:$G$1709,MATCH(A702,[1]WATSON!$B$2:$B$1709,0))),-1,INDEX([1]WATSON!$G$2:$G$1709,MATCH(A702,[1]WATSON!$B$2:$B$1709,0))*1000),IF(ISERROR(INDEX('[1]EF3.0emissions'!$F$2:$F$1709,MATCH(A702,'[1]EF3.0emissions'!$A$2:$A$1709,0))),-1,INDEX('[1]EF3.0emissions'!$F$2:$F$1709,MATCH(A702,'[1]EF3.0emissions'!$A$2:$A$1709))),IF(ISERROR(INDEX(#REF!,MATCH(A702,#REF!,0))),-1,INDEX(#REF!,MATCH(A702,#REF!,0))*1.5*1000),IF(ISERROR(INDEX(#REF!,MATCH(A702,#REF!,0))),-1,INDEX(#REF!,MATCH(A702,#REF!,0))*1.5))</f>
        <v>0</v>
      </c>
      <c r="D702" s="135">
        <v>0.61442949882897435</v>
      </c>
      <c r="E702" s="135">
        <v>0.29612735606650348</v>
      </c>
      <c r="F702" s="135">
        <v>0.9109706913336133</v>
      </c>
      <c r="G702" s="135">
        <v>8.9029308666387294E-2</v>
      </c>
      <c r="H702" s="135">
        <v>0.29953142148863093</v>
      </c>
      <c r="I702" s="135">
        <v>0.91420209878530456</v>
      </c>
      <c r="J702" s="135">
        <v>8.579790121469634E-2</v>
      </c>
      <c r="K702" s="136">
        <f>IF(ISERROR(INDEX([1]biowin!$J:$J,MATCH(#REF!,[1]biowin!$A:$A,0))),-1,INDEX([1]biowin!$J:$J,MATCH(#REF!,[1]biowin!$A:$A,0)))</f>
        <v>-1</v>
      </c>
    </row>
    <row r="703" spans="1:11">
      <c r="A703" s="142" t="s">
        <v>2555</v>
      </c>
      <c r="B703" s="145" t="s">
        <v>2556</v>
      </c>
      <c r="C703" s="144">
        <f>MAX(IF(ISERROR(INDEX([1]JDS4!$K$2:$K$1709,MATCH(A703,[1]JDS4!$D$2:$D$1709,0))),-1,INDEX([1]JDS4!$K$2:$K$1709,MATCH(A703,[1]JDS4!$D$2:$D$1709,0))),IF(ISERROR(INDEX([1]UFZ!$K$2:$K$1709,MATCH(A703,[1]UFZ!$H$2:$H$1709,0))),-1,INDEX([1]UFZ!$K$2:$K$1709,MATCH(A703,[1]UFZ!$H$2:$H$1709,0))),IF(ISERROR(INDEX([1]WATSON!$G$2:$G$1709,MATCH(A703,[1]WATSON!$B$2:$B$1709,0))),-1,INDEX([1]WATSON!$G$2:$G$1709,MATCH(A703,[1]WATSON!$B$2:$B$1709,0))*1000),IF(ISERROR(INDEX('[1]EF3.0emissions'!$F$2:$F$1709,MATCH(A703,'[1]EF3.0emissions'!$A$2:$A$1709,0))),-1,INDEX('[1]EF3.0emissions'!$F$2:$F$1709,MATCH(A703,'[1]EF3.0emissions'!$A$2:$A$1709))),IF(ISERROR(INDEX(#REF!,MATCH(A703,#REF!,0))),-1,INDEX(#REF!,MATCH(A703,#REF!,0))*1.5*1000),IF(ISERROR(INDEX(#REF!,MATCH(A703,#REF!,0))),-1,INDEX(#REF!,MATCH(A703,#REF!,0))*1.5))</f>
        <v>-1</v>
      </c>
      <c r="D703" s="135">
        <v>6.1438176010691998E-3</v>
      </c>
      <c r="E703" s="135">
        <v>3.247553788062474E-3</v>
      </c>
      <c r="F703" s="135">
        <v>9.6906085117003625E-3</v>
      </c>
      <c r="G703" s="135">
        <v>0.99030939148830044</v>
      </c>
      <c r="H703" s="135">
        <v>3.413710168458756E-3</v>
      </c>
      <c r="I703" s="135">
        <v>9.7360555190753855E-3</v>
      </c>
      <c r="J703" s="135">
        <v>0.99026394448092447</v>
      </c>
      <c r="K703" s="136">
        <f>IF(ISERROR(INDEX([1]biowin!$J:$J,MATCH(#REF!,[1]biowin!$A:$A,0))),-1,INDEX([1]biowin!$J:$J,MATCH(#REF!,[1]biowin!$A:$A,0)))</f>
        <v>-1</v>
      </c>
    </row>
    <row r="704" spans="1:11">
      <c r="A704" s="142" t="s">
        <v>2557</v>
      </c>
      <c r="B704" s="145" t="s">
        <v>2558</v>
      </c>
      <c r="C704" s="144">
        <f>MAX(IF(ISERROR(INDEX([1]JDS4!$K$2:$K$1709,MATCH(A704,[1]JDS4!$D$2:$D$1709,0))),-1,INDEX([1]JDS4!$K$2:$K$1709,MATCH(A704,[1]JDS4!$D$2:$D$1709,0))),IF(ISERROR(INDEX([1]UFZ!$K$2:$K$1709,MATCH(A704,[1]UFZ!$H$2:$H$1709,0))),-1,INDEX([1]UFZ!$K$2:$K$1709,MATCH(A704,[1]UFZ!$H$2:$H$1709,0))),IF(ISERROR(INDEX([1]WATSON!$G$2:$G$1709,MATCH(A704,[1]WATSON!$B$2:$B$1709,0))),-1,INDEX([1]WATSON!$G$2:$G$1709,MATCH(A704,[1]WATSON!$B$2:$B$1709,0))*1000),IF(ISERROR(INDEX('[1]EF3.0emissions'!$F$2:$F$1709,MATCH(A704,'[1]EF3.0emissions'!$A$2:$A$1709,0))),-1,INDEX('[1]EF3.0emissions'!$F$2:$F$1709,MATCH(A704,'[1]EF3.0emissions'!$A$2:$A$1709))),IF(ISERROR(INDEX(#REF!,MATCH(A704,#REF!,0))),-1,INDEX(#REF!,MATCH(A704,#REF!,0))*1.5*1000),IF(ISERROR(INDEX(#REF!,MATCH(A704,#REF!,0))),-1,INDEX(#REF!,MATCH(A704,#REF!,0))*1.5))</f>
        <v>-1</v>
      </c>
      <c r="D704" s="135">
        <v>0.50693130330146019</v>
      </c>
      <c r="E704" s="135">
        <v>0.24047323262195691</v>
      </c>
      <c r="F704" s="135">
        <v>0.77843825203964867</v>
      </c>
      <c r="G704" s="135">
        <v>0.22156174796035463</v>
      </c>
      <c r="H704" s="135">
        <v>0.25197425794157857</v>
      </c>
      <c r="I704" s="135">
        <v>0.77879603638583506</v>
      </c>
      <c r="J704" s="135">
        <v>0.22120396361416422</v>
      </c>
      <c r="K704" s="136">
        <f>IF(ISERROR(INDEX([1]biowin!$J:$J,MATCH(#REF!,[1]biowin!$A:$A,0))),-1,INDEX([1]biowin!$J:$J,MATCH(#REF!,[1]biowin!$A:$A,0)))</f>
        <v>-1</v>
      </c>
    </row>
    <row r="705" spans="1:11">
      <c r="A705" s="142" t="s">
        <v>2559</v>
      </c>
      <c r="B705" s="145" t="s">
        <v>2560</v>
      </c>
      <c r="C705" s="144">
        <f>MAX(IF(ISERROR(INDEX([1]JDS4!$K$2:$K$1709,MATCH(A705,[1]JDS4!$D$2:$D$1709,0))),-1,INDEX([1]JDS4!$K$2:$K$1709,MATCH(A705,[1]JDS4!$D$2:$D$1709,0))),IF(ISERROR(INDEX([1]UFZ!$K$2:$K$1709,MATCH(A705,[1]UFZ!$H$2:$H$1709,0))),-1,INDEX([1]UFZ!$K$2:$K$1709,MATCH(A705,[1]UFZ!$H$2:$H$1709,0))),IF(ISERROR(INDEX([1]WATSON!$G$2:$G$1709,MATCH(A705,[1]WATSON!$B$2:$B$1709,0))),-1,INDEX([1]WATSON!$G$2:$G$1709,MATCH(A705,[1]WATSON!$B$2:$B$1709,0))*1000),IF(ISERROR(INDEX('[1]EF3.0emissions'!$F$2:$F$1709,MATCH(A705,'[1]EF3.0emissions'!$A$2:$A$1709,0))),-1,INDEX('[1]EF3.0emissions'!$F$2:$F$1709,MATCH(A705,'[1]EF3.0emissions'!$A$2:$A$1709))),IF(ISERROR(INDEX(#REF!,MATCH(A705,#REF!,0))),-1,INDEX(#REF!,MATCH(A705,#REF!,0))*1.5*1000),IF(ISERROR(INDEX(#REF!,MATCH(A705,#REF!,0))),-1,INDEX(#REF!,MATCH(A705,#REF!,0))*1.5))</f>
        <v>-1</v>
      </c>
      <c r="D705" s="135">
        <v>3.6921844361302573E-2</v>
      </c>
      <c r="E705" s="135">
        <v>2.8511240254462133E-3</v>
      </c>
      <c r="F705" s="135">
        <v>0.85306910471087449</v>
      </c>
      <c r="G705" s="135">
        <v>0.14693089528912609</v>
      </c>
      <c r="H705" s="135">
        <v>6.8535891157690682E-3</v>
      </c>
      <c r="I705" s="135">
        <v>0.66402193035084389</v>
      </c>
      <c r="J705" s="135">
        <v>0.33597806964915677</v>
      </c>
      <c r="K705" s="136">
        <f>IF(ISERROR(INDEX([1]biowin!$J:$J,MATCH(#REF!,[1]biowin!$A:$A,0))),-1,INDEX([1]biowin!$J:$J,MATCH(#REF!,[1]biowin!$A:$A,0)))</f>
        <v>-1</v>
      </c>
    </row>
    <row r="706" spans="1:11">
      <c r="A706" s="142" t="s">
        <v>2561</v>
      </c>
      <c r="B706" s="145" t="s">
        <v>2562</v>
      </c>
      <c r="C706" s="144">
        <f>MAX(IF(ISERROR(INDEX([1]JDS4!$K$2:$K$1709,MATCH(A706,[1]JDS4!$D$2:$D$1709,0))),-1,INDEX([1]JDS4!$K$2:$K$1709,MATCH(A706,[1]JDS4!$D$2:$D$1709,0))),IF(ISERROR(INDEX([1]UFZ!$K$2:$K$1709,MATCH(A706,[1]UFZ!$H$2:$H$1709,0))),-1,INDEX([1]UFZ!$K$2:$K$1709,MATCH(A706,[1]UFZ!$H$2:$H$1709,0))),IF(ISERROR(INDEX([1]WATSON!$G$2:$G$1709,MATCH(A706,[1]WATSON!$B$2:$B$1709,0))),-1,INDEX([1]WATSON!$G$2:$G$1709,MATCH(A706,[1]WATSON!$B$2:$B$1709,0))*1000),IF(ISERROR(INDEX('[1]EF3.0emissions'!$F$2:$F$1709,MATCH(A706,'[1]EF3.0emissions'!$A$2:$A$1709,0))),-1,INDEX('[1]EF3.0emissions'!$F$2:$F$1709,MATCH(A706,'[1]EF3.0emissions'!$A$2:$A$1709))),IF(ISERROR(INDEX(#REF!,MATCH(A706,#REF!,0))),-1,INDEX(#REF!,MATCH(A706,#REF!,0))*1.5*1000),IF(ISERROR(INDEX(#REF!,MATCH(A706,#REF!,0))),-1,INDEX(#REF!,MATCH(A706,#REF!,0))*1.5))</f>
        <v>310000</v>
      </c>
      <c r="D706" s="135">
        <v>8.8665164775598675E-5</v>
      </c>
      <c r="E706" s="135">
        <v>1.5209292792807886E-6</v>
      </c>
      <c r="F706" s="135">
        <v>0.97327347812881404</v>
      </c>
      <c r="G706" s="135">
        <v>2.6726521871185783E-2</v>
      </c>
      <c r="H706" s="135">
        <v>1.6902514916947464E-6</v>
      </c>
      <c r="I706" s="135">
        <v>0.97231954017468714</v>
      </c>
      <c r="J706" s="135">
        <v>2.768045982531275E-2</v>
      </c>
      <c r="K706" s="136">
        <f>IF(ISERROR(INDEX([1]biowin!$J:$J,MATCH(#REF!,[1]biowin!$A:$A,0))),-1,INDEX([1]biowin!$J:$J,MATCH(#REF!,[1]biowin!$A:$A,0)))</f>
        <v>-1</v>
      </c>
    </row>
    <row r="707" spans="1:11">
      <c r="A707" s="142" t="s">
        <v>2563</v>
      </c>
      <c r="B707" s="145" t="s">
        <v>2564</v>
      </c>
      <c r="C707" s="144">
        <f>MAX(IF(ISERROR(INDEX([1]JDS4!$K$2:$K$1709,MATCH(A707,[1]JDS4!$D$2:$D$1709,0))),-1,INDEX([1]JDS4!$K$2:$K$1709,MATCH(A707,[1]JDS4!$D$2:$D$1709,0))),IF(ISERROR(INDEX([1]UFZ!$K$2:$K$1709,MATCH(A707,[1]UFZ!$H$2:$H$1709,0))),-1,INDEX([1]UFZ!$K$2:$K$1709,MATCH(A707,[1]UFZ!$H$2:$H$1709,0))),IF(ISERROR(INDEX([1]WATSON!$G$2:$G$1709,MATCH(A707,[1]WATSON!$B$2:$B$1709,0))),-1,INDEX([1]WATSON!$G$2:$G$1709,MATCH(A707,[1]WATSON!$B$2:$B$1709,0))*1000),IF(ISERROR(INDEX('[1]EF3.0emissions'!$F$2:$F$1709,MATCH(A707,'[1]EF3.0emissions'!$A$2:$A$1709,0))),-1,INDEX('[1]EF3.0emissions'!$F$2:$F$1709,MATCH(A707,'[1]EF3.0emissions'!$A$2:$A$1709))),IF(ISERROR(INDEX(#REF!,MATCH(A707,#REF!,0))),-1,INDEX(#REF!,MATCH(A707,#REF!,0))*1.5*1000),IF(ISERROR(INDEX(#REF!,MATCH(A707,#REF!,0))),-1,INDEX(#REF!,MATCH(A707,#REF!,0))*1.5))</f>
        <v>-1</v>
      </c>
      <c r="D707" s="135">
        <v>0.29242956745096427</v>
      </c>
      <c r="E707" s="135">
        <v>0.15080271604260825</v>
      </c>
      <c r="F707" s="135">
        <v>0.44364259615151241</v>
      </c>
      <c r="G707" s="135">
        <v>0.5563574038484882</v>
      </c>
      <c r="H707" s="135">
        <v>0.15674276275181581</v>
      </c>
      <c r="I707" s="135">
        <v>0.44941531036798821</v>
      </c>
      <c r="J707" s="135">
        <v>0.55058468963201312</v>
      </c>
      <c r="K707" s="136">
        <f>IF(ISERROR(INDEX([1]biowin!$J:$J,MATCH(#REF!,[1]biowin!$A:$A,0))),-1,INDEX([1]biowin!$J:$J,MATCH(#REF!,[1]biowin!$A:$A,0)))</f>
        <v>-1</v>
      </c>
    </row>
    <row r="708" spans="1:11">
      <c r="A708" s="142" t="s">
        <v>2565</v>
      </c>
      <c r="B708" s="145" t="s">
        <v>2566</v>
      </c>
      <c r="C708" s="144">
        <f>MAX(IF(ISERROR(INDEX([1]JDS4!$K$2:$K$1709,MATCH(A708,[1]JDS4!$D$2:$D$1709,0))),-1,INDEX([1]JDS4!$K$2:$K$1709,MATCH(A708,[1]JDS4!$D$2:$D$1709,0))),IF(ISERROR(INDEX([1]UFZ!$K$2:$K$1709,MATCH(A708,[1]UFZ!$H$2:$H$1709,0))),-1,INDEX([1]UFZ!$K$2:$K$1709,MATCH(A708,[1]UFZ!$H$2:$H$1709,0))),IF(ISERROR(INDEX([1]WATSON!$G$2:$G$1709,MATCH(A708,[1]WATSON!$B$2:$B$1709,0))),-1,INDEX([1]WATSON!$G$2:$G$1709,MATCH(A708,[1]WATSON!$B$2:$B$1709,0))*1000),IF(ISERROR(INDEX('[1]EF3.0emissions'!$F$2:$F$1709,MATCH(A708,'[1]EF3.0emissions'!$A$2:$A$1709,0))),-1,INDEX('[1]EF3.0emissions'!$F$2:$F$1709,MATCH(A708,'[1]EF3.0emissions'!$A$2:$A$1709))),IF(ISERROR(INDEX(#REF!,MATCH(A708,#REF!,0))),-1,INDEX(#REF!,MATCH(A708,#REF!,0))*1.5*1000),IF(ISERROR(INDEX(#REF!,MATCH(A708,#REF!,0))),-1,INDEX(#REF!,MATCH(A708,#REF!,0))*1.5))</f>
        <v>958.92210504866614</v>
      </c>
      <c r="D708" s="135">
        <v>0.43154156008299377</v>
      </c>
      <c r="E708" s="135">
        <v>0.20895930978827595</v>
      </c>
      <c r="F708" s="135">
        <v>0.67380807900514506</v>
      </c>
      <c r="G708" s="135">
        <v>0.326191920994851</v>
      </c>
      <c r="H708" s="135">
        <v>0.22013082136012849</v>
      </c>
      <c r="I708" s="135">
        <v>0.67264927165968957</v>
      </c>
      <c r="J708" s="135">
        <v>0.3273507283403071</v>
      </c>
      <c r="K708" s="136">
        <f>IF(ISERROR(INDEX([1]biowin!$J:$J,MATCH(#REF!,[1]biowin!$A:$A,0))),-1,INDEX([1]biowin!$J:$J,MATCH(#REF!,[1]biowin!$A:$A,0)))</f>
        <v>-1</v>
      </c>
    </row>
    <row r="709" spans="1:11">
      <c r="A709" s="142" t="s">
        <v>2567</v>
      </c>
      <c r="B709" s="145" t="s">
        <v>2568</v>
      </c>
      <c r="C709" s="144">
        <f>MAX(IF(ISERROR(INDEX([1]JDS4!$K$2:$K$1709,MATCH(A709,[1]JDS4!$D$2:$D$1709,0))),-1,INDEX([1]JDS4!$K$2:$K$1709,MATCH(A709,[1]JDS4!$D$2:$D$1709,0))),IF(ISERROR(INDEX([1]UFZ!$K$2:$K$1709,MATCH(A709,[1]UFZ!$H$2:$H$1709,0))),-1,INDEX([1]UFZ!$K$2:$K$1709,MATCH(A709,[1]UFZ!$H$2:$H$1709,0))),IF(ISERROR(INDEX([1]WATSON!$G$2:$G$1709,MATCH(A709,[1]WATSON!$B$2:$B$1709,0))),-1,INDEX([1]WATSON!$G$2:$G$1709,MATCH(A709,[1]WATSON!$B$2:$B$1709,0))*1000),IF(ISERROR(INDEX('[1]EF3.0emissions'!$F$2:$F$1709,MATCH(A709,'[1]EF3.0emissions'!$A$2:$A$1709,0))),-1,INDEX('[1]EF3.0emissions'!$F$2:$F$1709,MATCH(A709,'[1]EF3.0emissions'!$A$2:$A$1709))),IF(ISERROR(INDEX(#REF!,MATCH(A709,#REF!,0))),-1,INDEX(#REF!,MATCH(A709,#REF!,0))*1.5*1000),IF(ISERROR(INDEX(#REF!,MATCH(A709,#REF!,0))),-1,INDEX(#REF!,MATCH(A709,#REF!,0))*1.5))</f>
        <v>-1</v>
      </c>
      <c r="D709" s="135">
        <v>4.246464118743986E-2</v>
      </c>
      <c r="E709" s="135">
        <v>2.239846206604244E-2</v>
      </c>
      <c r="F709" s="135">
        <v>6.4868993363243574E-2</v>
      </c>
      <c r="G709" s="135">
        <v>0.93513100663675353</v>
      </c>
      <c r="H709" s="135">
        <v>2.3515352213846527E-2</v>
      </c>
      <c r="I709" s="135">
        <v>6.5983503997049442E-2</v>
      </c>
      <c r="J709" s="135">
        <v>0.934016496002951</v>
      </c>
      <c r="K709" s="136">
        <f>IF(ISERROR(INDEX([1]biowin!$J:$J,MATCH(#REF!,[1]biowin!$A:$A,0))),-1,INDEX([1]biowin!$J:$J,MATCH(#REF!,[1]biowin!$A:$A,0)))</f>
        <v>-1</v>
      </c>
    </row>
    <row r="710" spans="1:11">
      <c r="A710" s="142" t="s">
        <v>2569</v>
      </c>
      <c r="B710" s="145" t="s">
        <v>2570</v>
      </c>
      <c r="C710" s="144">
        <f>MAX(IF(ISERROR(INDEX([1]JDS4!$K$2:$K$1709,MATCH(A710,[1]JDS4!$D$2:$D$1709,0))),-1,INDEX([1]JDS4!$K$2:$K$1709,MATCH(A710,[1]JDS4!$D$2:$D$1709,0))),IF(ISERROR(INDEX([1]UFZ!$K$2:$K$1709,MATCH(A710,[1]UFZ!$H$2:$H$1709,0))),-1,INDEX([1]UFZ!$K$2:$K$1709,MATCH(A710,[1]UFZ!$H$2:$H$1709,0))),IF(ISERROR(INDEX([1]WATSON!$G$2:$G$1709,MATCH(A710,[1]WATSON!$B$2:$B$1709,0))),-1,INDEX([1]WATSON!$G$2:$G$1709,MATCH(A710,[1]WATSON!$B$2:$B$1709,0))*1000),IF(ISERROR(INDEX('[1]EF3.0emissions'!$F$2:$F$1709,MATCH(A710,'[1]EF3.0emissions'!$A$2:$A$1709,0))),-1,INDEX('[1]EF3.0emissions'!$F$2:$F$1709,MATCH(A710,'[1]EF3.0emissions'!$A$2:$A$1709))),IF(ISERROR(INDEX(#REF!,MATCH(A710,#REF!,0))),-1,INDEX(#REF!,MATCH(A710,#REF!,0))*1.5*1000),IF(ISERROR(INDEX(#REF!,MATCH(A710,#REF!,0))),-1,INDEX(#REF!,MATCH(A710,#REF!,0))*1.5))</f>
        <v>3.3</v>
      </c>
      <c r="D710" s="135">
        <v>0.11580306757772055</v>
      </c>
      <c r="E710" s="135">
        <v>6.0761204094754766E-2</v>
      </c>
      <c r="F710" s="135">
        <v>0.1765646158413961</v>
      </c>
      <c r="G710" s="135">
        <v>0.82343538415859363</v>
      </c>
      <c r="H710" s="135">
        <v>6.3631864924779458E-2</v>
      </c>
      <c r="I710" s="135">
        <v>0.17943513728155452</v>
      </c>
      <c r="J710" s="135">
        <v>0.82056486271844664</v>
      </c>
      <c r="K710" s="136">
        <f>IF(ISERROR(INDEX([1]biowin!$J:$J,MATCH(#REF!,[1]biowin!$A:$A,0))),-1,INDEX([1]biowin!$J:$J,MATCH(#REF!,[1]biowin!$A:$A,0)))</f>
        <v>-1</v>
      </c>
    </row>
    <row r="711" spans="1:11">
      <c r="A711" s="142" t="s">
        <v>2571</v>
      </c>
      <c r="B711" s="145" t="s">
        <v>2572</v>
      </c>
      <c r="C711" s="144">
        <f>MAX(IF(ISERROR(INDEX([1]JDS4!$K$2:$K$1709,MATCH(A711,[1]JDS4!$D$2:$D$1709,0))),-1,INDEX([1]JDS4!$K$2:$K$1709,MATCH(A711,[1]JDS4!$D$2:$D$1709,0))),IF(ISERROR(INDEX([1]UFZ!$K$2:$K$1709,MATCH(A711,[1]UFZ!$H$2:$H$1709,0))),-1,INDEX([1]UFZ!$K$2:$K$1709,MATCH(A711,[1]UFZ!$H$2:$H$1709,0))),IF(ISERROR(INDEX([1]WATSON!$G$2:$G$1709,MATCH(A711,[1]WATSON!$B$2:$B$1709,0))),-1,INDEX([1]WATSON!$G$2:$G$1709,MATCH(A711,[1]WATSON!$B$2:$B$1709,0))*1000),IF(ISERROR(INDEX('[1]EF3.0emissions'!$F$2:$F$1709,MATCH(A711,'[1]EF3.0emissions'!$A$2:$A$1709,0))),-1,INDEX('[1]EF3.0emissions'!$F$2:$F$1709,MATCH(A711,'[1]EF3.0emissions'!$A$2:$A$1709))),IF(ISERROR(INDEX(#REF!,MATCH(A711,#REF!,0))),-1,INDEX(#REF!,MATCH(A711,#REF!,0))*1.5*1000),IF(ISERROR(INDEX(#REF!,MATCH(A711,#REF!,0))),-1,INDEX(#REF!,MATCH(A711,#REF!,0))*1.5))</f>
        <v>42400</v>
      </c>
      <c r="D711" s="135">
        <v>8.1558863462050254E-4</v>
      </c>
      <c r="E711" s="135">
        <v>1.9651499097724296E-4</v>
      </c>
      <c r="F711" s="135">
        <v>0.53881179906341858</v>
      </c>
      <c r="G711" s="135">
        <v>0.46118820093658169</v>
      </c>
      <c r="H711" s="135">
        <v>3.2213834626133972E-4</v>
      </c>
      <c r="I711" s="135">
        <v>0.28084485267560527</v>
      </c>
      <c r="J711" s="135">
        <v>0.71915514732439489</v>
      </c>
      <c r="K711" s="136">
        <f>IF(ISERROR(INDEX([1]biowin!$J:$J,MATCH(#REF!,[1]biowin!$A:$A,0))),-1,INDEX([1]biowin!$J:$J,MATCH(#REF!,[1]biowin!$A:$A,0)))</f>
        <v>-1</v>
      </c>
    </row>
    <row r="712" spans="1:11">
      <c r="A712" s="142" t="s">
        <v>2573</v>
      </c>
      <c r="B712" s="145" t="s">
        <v>2574</v>
      </c>
      <c r="C712" s="144">
        <f>MAX(IF(ISERROR(INDEX([1]JDS4!$K$2:$K$1709,MATCH(A712,[1]JDS4!$D$2:$D$1709,0))),-1,INDEX([1]JDS4!$K$2:$K$1709,MATCH(A712,[1]JDS4!$D$2:$D$1709,0))),IF(ISERROR(INDEX([1]UFZ!$K$2:$K$1709,MATCH(A712,[1]UFZ!$H$2:$H$1709,0))),-1,INDEX([1]UFZ!$K$2:$K$1709,MATCH(A712,[1]UFZ!$H$2:$H$1709,0))),IF(ISERROR(INDEX([1]WATSON!$G$2:$G$1709,MATCH(A712,[1]WATSON!$B$2:$B$1709,0))),-1,INDEX([1]WATSON!$G$2:$G$1709,MATCH(A712,[1]WATSON!$B$2:$B$1709,0))*1000),IF(ISERROR(INDEX('[1]EF3.0emissions'!$F$2:$F$1709,MATCH(A712,'[1]EF3.0emissions'!$A$2:$A$1709,0))),-1,INDEX('[1]EF3.0emissions'!$F$2:$F$1709,MATCH(A712,'[1]EF3.0emissions'!$A$2:$A$1709))),IF(ISERROR(INDEX(#REF!,MATCH(A712,#REF!,0))),-1,INDEX(#REF!,MATCH(A712,#REF!,0))*1.5*1000),IF(ISERROR(INDEX(#REF!,MATCH(A712,#REF!,0))),-1,INDEX(#REF!,MATCH(A712,#REF!,0))*1.5))</f>
        <v>-1</v>
      </c>
      <c r="H712" s="135"/>
      <c r="I712" s="135"/>
      <c r="J712" s="135"/>
      <c r="K712" s="136">
        <f>IF(ISERROR(INDEX([1]biowin!$J:$J,MATCH(#REF!,[1]biowin!$A:$A,0))),-1,INDEX([1]biowin!$J:$J,MATCH(#REF!,[1]biowin!$A:$A,0)))</f>
        <v>-1</v>
      </c>
    </row>
    <row r="713" spans="1:11">
      <c r="A713" s="142" t="s">
        <v>2575</v>
      </c>
      <c r="B713" s="145" t="s">
        <v>2576</v>
      </c>
      <c r="C713" s="144">
        <f>MAX(IF(ISERROR(INDEX([1]JDS4!$K$2:$K$1709,MATCH(A713,[1]JDS4!$D$2:$D$1709,0))),-1,INDEX([1]JDS4!$K$2:$K$1709,MATCH(A713,[1]JDS4!$D$2:$D$1709,0))),IF(ISERROR(INDEX([1]UFZ!$K$2:$K$1709,MATCH(A713,[1]UFZ!$H$2:$H$1709,0))),-1,INDEX([1]UFZ!$K$2:$K$1709,MATCH(A713,[1]UFZ!$H$2:$H$1709,0))),IF(ISERROR(INDEX([1]WATSON!$G$2:$G$1709,MATCH(A713,[1]WATSON!$B$2:$B$1709,0))),-1,INDEX([1]WATSON!$G$2:$G$1709,MATCH(A713,[1]WATSON!$B$2:$B$1709,0))*1000),IF(ISERROR(INDEX('[1]EF3.0emissions'!$F$2:$F$1709,MATCH(A713,'[1]EF3.0emissions'!$A$2:$A$1709,0))),-1,INDEX('[1]EF3.0emissions'!$F$2:$F$1709,MATCH(A713,'[1]EF3.0emissions'!$A$2:$A$1709))),IF(ISERROR(INDEX(#REF!,MATCH(A713,#REF!,0))),-1,INDEX(#REF!,MATCH(A713,#REF!,0))*1.5*1000),IF(ISERROR(INDEX(#REF!,MATCH(A713,#REF!,0))),-1,INDEX(#REF!,MATCH(A713,#REF!,0))*1.5))</f>
        <v>3.0249999999999999</v>
      </c>
      <c r="D713" s="135">
        <v>1.8847343690918804E-2</v>
      </c>
      <c r="E713" s="135">
        <v>9.9565424720118399E-3</v>
      </c>
      <c r="F713" s="135">
        <v>2.8805129360113674E-2</v>
      </c>
      <c r="G713" s="135">
        <v>0.97119487063988508</v>
      </c>
      <c r="H713" s="135">
        <v>1.0460684769220784E-2</v>
      </c>
      <c r="I713" s="135">
        <v>2.930876979572114E-2</v>
      </c>
      <c r="J713" s="135">
        <v>0.97069123020427883</v>
      </c>
      <c r="K713" s="136">
        <f>IF(ISERROR(INDEX([1]biowin!$J:$J,MATCH(#REF!,[1]biowin!$A:$A,0))),-1,INDEX([1]biowin!$J:$J,MATCH(#REF!,[1]biowin!$A:$A,0)))</f>
        <v>-1</v>
      </c>
    </row>
    <row r="714" spans="1:11">
      <c r="A714" s="142" t="s">
        <v>2577</v>
      </c>
      <c r="B714" s="145" t="s">
        <v>2578</v>
      </c>
      <c r="C714" s="144">
        <f>MAX(IF(ISERROR(INDEX([1]JDS4!$K$2:$K$1709,MATCH(A714,[1]JDS4!$D$2:$D$1709,0))),-1,INDEX([1]JDS4!$K$2:$K$1709,MATCH(A714,[1]JDS4!$D$2:$D$1709,0))),IF(ISERROR(INDEX([1]UFZ!$K$2:$K$1709,MATCH(A714,[1]UFZ!$H$2:$H$1709,0))),-1,INDEX([1]UFZ!$K$2:$K$1709,MATCH(A714,[1]UFZ!$H$2:$H$1709,0))),IF(ISERROR(INDEX([1]WATSON!$G$2:$G$1709,MATCH(A714,[1]WATSON!$B$2:$B$1709,0))),-1,INDEX([1]WATSON!$G$2:$G$1709,MATCH(A714,[1]WATSON!$B$2:$B$1709,0))*1000),IF(ISERROR(INDEX('[1]EF3.0emissions'!$F$2:$F$1709,MATCH(A714,'[1]EF3.0emissions'!$A$2:$A$1709,0))),-1,INDEX('[1]EF3.0emissions'!$F$2:$F$1709,MATCH(A714,'[1]EF3.0emissions'!$A$2:$A$1709))),IF(ISERROR(INDEX(#REF!,MATCH(A714,#REF!,0))),-1,INDEX(#REF!,MATCH(A714,#REF!,0))*1.5*1000),IF(ISERROR(INDEX(#REF!,MATCH(A714,#REF!,0))),-1,INDEX(#REF!,MATCH(A714,#REF!,0))*1.5))</f>
        <v>18.971706103013702</v>
      </c>
      <c r="D714" s="135">
        <v>0.29880761746640166</v>
      </c>
      <c r="E714" s="135">
        <v>0.15353664585480176</v>
      </c>
      <c r="F714" s="135">
        <v>0.45569740401334741</v>
      </c>
      <c r="G714" s="135">
        <v>0.54430259598665875</v>
      </c>
      <c r="H714" s="135">
        <v>0.15980073495520258</v>
      </c>
      <c r="I714" s="135">
        <v>0.46060112568620959</v>
      </c>
      <c r="J714" s="135">
        <v>0.53939887431378952</v>
      </c>
      <c r="K714" s="136">
        <f>IF(ISERROR(INDEX([1]biowin!$J:$J,MATCH(#REF!,[1]biowin!$A:$A,0))),-1,INDEX([1]biowin!$J:$J,MATCH(#REF!,[1]biowin!$A:$A,0)))</f>
        <v>-1</v>
      </c>
    </row>
    <row r="715" spans="1:11">
      <c r="A715" s="142" t="s">
        <v>2579</v>
      </c>
      <c r="B715" s="145" t="s">
        <v>2580</v>
      </c>
      <c r="C715" s="144">
        <f>MAX(IF(ISERROR(INDEX([1]JDS4!$K$2:$K$1709,MATCH(A715,[1]JDS4!$D$2:$D$1709,0))),-1,INDEX([1]JDS4!$K$2:$K$1709,MATCH(A715,[1]JDS4!$D$2:$D$1709,0))),IF(ISERROR(INDEX([1]UFZ!$K$2:$K$1709,MATCH(A715,[1]UFZ!$H$2:$H$1709,0))),-1,INDEX([1]UFZ!$K$2:$K$1709,MATCH(A715,[1]UFZ!$H$2:$H$1709,0))),IF(ISERROR(INDEX([1]WATSON!$G$2:$G$1709,MATCH(A715,[1]WATSON!$B$2:$B$1709,0))),-1,INDEX([1]WATSON!$G$2:$G$1709,MATCH(A715,[1]WATSON!$B$2:$B$1709,0))*1000),IF(ISERROR(INDEX('[1]EF3.0emissions'!$F$2:$F$1709,MATCH(A715,'[1]EF3.0emissions'!$A$2:$A$1709,0))),-1,INDEX('[1]EF3.0emissions'!$F$2:$F$1709,MATCH(A715,'[1]EF3.0emissions'!$A$2:$A$1709))),IF(ISERROR(INDEX(#REF!,MATCH(A715,#REF!,0))),-1,INDEX(#REF!,MATCH(A715,#REF!,0))*1.5*1000),IF(ISERROR(INDEX(#REF!,MATCH(A715,#REF!,0))),-1,INDEX(#REF!,MATCH(A715,#REF!,0))*1.5))</f>
        <v>1.04375</v>
      </c>
      <c r="D715" s="135">
        <v>0.44954726642224135</v>
      </c>
      <c r="E715" s="135">
        <v>0.22634014294298377</v>
      </c>
      <c r="F715" s="135">
        <v>0.67648936571459628</v>
      </c>
      <c r="G715" s="135">
        <v>0.32351063428540239</v>
      </c>
      <c r="H715" s="135">
        <v>0.23291847881552494</v>
      </c>
      <c r="I715" s="135">
        <v>0.68282003996883911</v>
      </c>
      <c r="J715" s="135">
        <v>0.31717996003116156</v>
      </c>
      <c r="K715" s="136">
        <f>IF(ISERROR(INDEX([1]biowin!$J:$J,MATCH(#REF!,[1]biowin!$A:$A,0))),-1,INDEX([1]biowin!$J:$J,MATCH(#REF!,[1]biowin!$A:$A,0)))</f>
        <v>-1</v>
      </c>
    </row>
    <row r="716" spans="1:11">
      <c r="A716" s="142" t="s">
        <v>2581</v>
      </c>
      <c r="B716" s="145" t="s">
        <v>2582</v>
      </c>
      <c r="C716" s="144">
        <f>MAX(IF(ISERROR(INDEX([1]JDS4!$K$2:$K$1709,MATCH(A716,[1]JDS4!$D$2:$D$1709,0))),-1,INDEX([1]JDS4!$K$2:$K$1709,MATCH(A716,[1]JDS4!$D$2:$D$1709,0))),IF(ISERROR(INDEX([1]UFZ!$K$2:$K$1709,MATCH(A716,[1]UFZ!$H$2:$H$1709,0))),-1,INDEX([1]UFZ!$K$2:$K$1709,MATCH(A716,[1]UFZ!$H$2:$H$1709,0))),IF(ISERROR(INDEX([1]WATSON!$G$2:$G$1709,MATCH(A716,[1]WATSON!$B$2:$B$1709,0))),-1,INDEX([1]WATSON!$G$2:$G$1709,MATCH(A716,[1]WATSON!$B$2:$B$1709,0))*1000),IF(ISERROR(INDEX('[1]EF3.0emissions'!$F$2:$F$1709,MATCH(A716,'[1]EF3.0emissions'!$A$2:$A$1709,0))),-1,INDEX('[1]EF3.0emissions'!$F$2:$F$1709,MATCH(A716,'[1]EF3.0emissions'!$A$2:$A$1709))),IF(ISERROR(INDEX(#REF!,MATCH(A716,#REF!,0))),-1,INDEX(#REF!,MATCH(A716,#REF!,0))*1.5*1000),IF(ISERROR(INDEX(#REF!,MATCH(A716,#REF!,0))),-1,INDEX(#REF!,MATCH(A716,#REF!,0))*1.5))</f>
        <v>-1</v>
      </c>
      <c r="D716" s="135">
        <v>0.31336249692159651</v>
      </c>
      <c r="E716" s="135">
        <v>0.16123546393536259</v>
      </c>
      <c r="F716" s="135">
        <v>0.47468215775086736</v>
      </c>
      <c r="G716" s="135">
        <v>0.52531784224912492</v>
      </c>
      <c r="H716" s="135">
        <v>0.16736503291024982</v>
      </c>
      <c r="I716" s="135">
        <v>0.48077733153443125</v>
      </c>
      <c r="J716" s="135">
        <v>0.51922266846556953</v>
      </c>
      <c r="K716" s="136">
        <f>IF(ISERROR(INDEX([1]biowin!$J:$J,MATCH(#REF!,[1]biowin!$A:$A,0))),-1,INDEX([1]biowin!$J:$J,MATCH(#REF!,[1]biowin!$A:$A,0)))</f>
        <v>-1</v>
      </c>
    </row>
    <row r="717" spans="1:11">
      <c r="A717" s="142" t="s">
        <v>2583</v>
      </c>
      <c r="B717" s="145" t="s">
        <v>2584</v>
      </c>
      <c r="C717" s="144">
        <f>MAX(IF(ISERROR(INDEX([1]JDS4!$K$2:$K$1709,MATCH(A717,[1]JDS4!$D$2:$D$1709,0))),-1,INDEX([1]JDS4!$K$2:$K$1709,MATCH(A717,[1]JDS4!$D$2:$D$1709,0))),IF(ISERROR(INDEX([1]UFZ!$K$2:$K$1709,MATCH(A717,[1]UFZ!$H$2:$H$1709,0))),-1,INDEX([1]UFZ!$K$2:$K$1709,MATCH(A717,[1]UFZ!$H$2:$H$1709,0))),IF(ISERROR(INDEX([1]WATSON!$G$2:$G$1709,MATCH(A717,[1]WATSON!$B$2:$B$1709,0))),-1,INDEX([1]WATSON!$G$2:$G$1709,MATCH(A717,[1]WATSON!$B$2:$B$1709,0))*1000),IF(ISERROR(INDEX('[1]EF3.0emissions'!$F$2:$F$1709,MATCH(A717,'[1]EF3.0emissions'!$A$2:$A$1709,0))),-1,INDEX('[1]EF3.0emissions'!$F$2:$F$1709,MATCH(A717,'[1]EF3.0emissions'!$A$2:$A$1709))),IF(ISERROR(INDEX(#REF!,MATCH(A717,#REF!,0))),-1,INDEX(#REF!,MATCH(A717,#REF!,0))*1.5*1000),IF(ISERROR(INDEX(#REF!,MATCH(A717,#REF!,0))),-1,INDEX(#REF!,MATCH(A717,#REF!,0))*1.5))</f>
        <v>12.674243063150683</v>
      </c>
      <c r="D717" s="135">
        <v>0.10780162164495925</v>
      </c>
      <c r="E717" s="135">
        <v>5.6497054997210146E-2</v>
      </c>
      <c r="F717" s="135">
        <v>0.16668401023204424</v>
      </c>
      <c r="G717" s="135">
        <v>0.83331598976794574</v>
      </c>
      <c r="H717" s="135">
        <v>5.924722525611105E-2</v>
      </c>
      <c r="I717" s="135">
        <v>0.16847145518628673</v>
      </c>
      <c r="J717" s="135">
        <v>0.83152854481371041</v>
      </c>
      <c r="K717" s="136">
        <f>IF(ISERROR(INDEX([1]biowin!$J:$J,MATCH(#REF!,[1]biowin!$A:$A,0))),-1,INDEX([1]biowin!$J:$J,MATCH(#REF!,[1]biowin!$A:$A,0)))</f>
        <v>-1</v>
      </c>
    </row>
    <row r="718" spans="1:11">
      <c r="A718" s="142" t="s">
        <v>2585</v>
      </c>
      <c r="B718" s="145" t="s">
        <v>2586</v>
      </c>
      <c r="C718" s="144">
        <f>MAX(IF(ISERROR(INDEX([1]JDS4!$K$2:$K$1709,MATCH(A718,[1]JDS4!$D$2:$D$1709,0))),-1,INDEX([1]JDS4!$K$2:$K$1709,MATCH(A718,[1]JDS4!$D$2:$D$1709,0))),IF(ISERROR(INDEX([1]UFZ!$K$2:$K$1709,MATCH(A718,[1]UFZ!$H$2:$H$1709,0))),-1,INDEX([1]UFZ!$K$2:$K$1709,MATCH(A718,[1]UFZ!$H$2:$H$1709,0))),IF(ISERROR(INDEX([1]WATSON!$G$2:$G$1709,MATCH(A718,[1]WATSON!$B$2:$B$1709,0))),-1,INDEX([1]WATSON!$G$2:$G$1709,MATCH(A718,[1]WATSON!$B$2:$B$1709,0))*1000),IF(ISERROR(INDEX('[1]EF3.0emissions'!$F$2:$F$1709,MATCH(A718,'[1]EF3.0emissions'!$A$2:$A$1709,0))),-1,INDEX('[1]EF3.0emissions'!$F$2:$F$1709,MATCH(A718,'[1]EF3.0emissions'!$A$2:$A$1709))),IF(ISERROR(INDEX(#REF!,MATCH(A718,#REF!,0))),-1,INDEX(#REF!,MATCH(A718,#REF!,0))*1.5*1000),IF(ISERROR(INDEX(#REF!,MATCH(A718,#REF!,0))),-1,INDEX(#REF!,MATCH(A718,#REF!,0))*1.5))</f>
        <v>49.8</v>
      </c>
      <c r="D718" s="135">
        <v>7.3307129429155925E-3</v>
      </c>
      <c r="E718" s="135">
        <v>3.8754076147298534E-3</v>
      </c>
      <c r="F718" s="135">
        <v>1.1211029577671228E-2</v>
      </c>
      <c r="G718" s="135">
        <v>0.98878897042232938</v>
      </c>
      <c r="H718" s="135">
        <v>4.0730564205113369E-3</v>
      </c>
      <c r="I718" s="135">
        <v>1.1406697386684251E-2</v>
      </c>
      <c r="J718" s="135">
        <v>0.98859330261331524</v>
      </c>
      <c r="K718" s="136">
        <f>IF(ISERROR(INDEX([1]biowin!$J:$J,MATCH(#REF!,[1]biowin!$A:$A,0))),-1,INDEX([1]biowin!$J:$J,MATCH(#REF!,[1]biowin!$A:$A,0)))</f>
        <v>-1</v>
      </c>
    </row>
    <row r="719" spans="1:11">
      <c r="A719" s="142" t="s">
        <v>2587</v>
      </c>
      <c r="B719" s="145" t="s">
        <v>2588</v>
      </c>
      <c r="C719" s="144">
        <f>MAX(IF(ISERROR(INDEX([1]JDS4!$K$2:$K$1709,MATCH(A719,[1]JDS4!$D$2:$D$1709,0))),-1,INDEX([1]JDS4!$K$2:$K$1709,MATCH(A719,[1]JDS4!$D$2:$D$1709,0))),IF(ISERROR(INDEX([1]UFZ!$K$2:$K$1709,MATCH(A719,[1]UFZ!$H$2:$H$1709,0))),-1,INDEX([1]UFZ!$K$2:$K$1709,MATCH(A719,[1]UFZ!$H$2:$H$1709,0))),IF(ISERROR(INDEX([1]WATSON!$G$2:$G$1709,MATCH(A719,[1]WATSON!$B$2:$B$1709,0))),-1,INDEX([1]WATSON!$G$2:$G$1709,MATCH(A719,[1]WATSON!$B$2:$B$1709,0))*1000),IF(ISERROR(INDEX('[1]EF3.0emissions'!$F$2:$F$1709,MATCH(A719,'[1]EF3.0emissions'!$A$2:$A$1709,0))),-1,INDEX('[1]EF3.0emissions'!$F$2:$F$1709,MATCH(A719,'[1]EF3.0emissions'!$A$2:$A$1709))),IF(ISERROR(INDEX(#REF!,MATCH(A719,#REF!,0))),-1,INDEX(#REF!,MATCH(A719,#REF!,0))*1.5*1000),IF(ISERROR(INDEX(#REF!,MATCH(A719,#REF!,0))),-1,INDEX(#REF!,MATCH(A719,#REF!,0))*1.5))</f>
        <v>-1</v>
      </c>
      <c r="D719" s="135">
        <v>0.13345603453630717</v>
      </c>
      <c r="E719" s="135">
        <v>6.9894607136108469E-2</v>
      </c>
      <c r="F719" s="135">
        <v>0.20393665537875316</v>
      </c>
      <c r="G719" s="135">
        <v>0.79606334462124784</v>
      </c>
      <c r="H719" s="135">
        <v>7.3168837733583264E-2</v>
      </c>
      <c r="I719" s="135">
        <v>0.20697358398000834</v>
      </c>
      <c r="J719" s="135">
        <v>0.79302641601999169</v>
      </c>
      <c r="K719" s="136">
        <f>IF(ISERROR(INDEX([1]biowin!$J:$J,MATCH(#REF!,[1]biowin!$A:$A,0))),-1,INDEX([1]biowin!$J:$J,MATCH(#REF!,[1]biowin!$A:$A,0)))</f>
        <v>-1</v>
      </c>
    </row>
    <row r="720" spans="1:11">
      <c r="A720" s="142" t="s">
        <v>2589</v>
      </c>
      <c r="B720" s="145" t="s">
        <v>2590</v>
      </c>
      <c r="C720" s="144">
        <f>MAX(IF(ISERROR(INDEX([1]JDS4!$K$2:$K$1709,MATCH(A720,[1]JDS4!$D$2:$D$1709,0))),-1,INDEX([1]JDS4!$K$2:$K$1709,MATCH(A720,[1]JDS4!$D$2:$D$1709,0))),IF(ISERROR(INDEX([1]UFZ!$K$2:$K$1709,MATCH(A720,[1]UFZ!$H$2:$H$1709,0))),-1,INDEX([1]UFZ!$K$2:$K$1709,MATCH(A720,[1]UFZ!$H$2:$H$1709,0))),IF(ISERROR(INDEX([1]WATSON!$G$2:$G$1709,MATCH(A720,[1]WATSON!$B$2:$B$1709,0))),-1,INDEX([1]WATSON!$G$2:$G$1709,MATCH(A720,[1]WATSON!$B$2:$B$1709,0))*1000),IF(ISERROR(INDEX('[1]EF3.0emissions'!$F$2:$F$1709,MATCH(A720,'[1]EF3.0emissions'!$A$2:$A$1709,0))),-1,INDEX('[1]EF3.0emissions'!$F$2:$F$1709,MATCH(A720,'[1]EF3.0emissions'!$A$2:$A$1709))),IF(ISERROR(INDEX(#REF!,MATCH(A720,#REF!,0))),-1,INDEX(#REF!,MATCH(A720,#REF!,0))*1.5*1000),IF(ISERROR(INDEX(#REF!,MATCH(A720,#REF!,0))),-1,INDEX(#REF!,MATCH(A720,#REF!,0))*1.5))</f>
        <v>3.6666666666666665</v>
      </c>
      <c r="D720" s="135">
        <v>0.22120192720092111</v>
      </c>
      <c r="E720" s="135">
        <v>0.1149942928965626</v>
      </c>
      <c r="F720" s="135">
        <v>0.33623836288238901</v>
      </c>
      <c r="G720" s="135">
        <v>0.66376163711760527</v>
      </c>
      <c r="H720" s="135">
        <v>0.11991574294837321</v>
      </c>
      <c r="I720" s="135">
        <v>0.34114267330602926</v>
      </c>
      <c r="J720" s="135">
        <v>0.65885732669397157</v>
      </c>
      <c r="K720" s="136">
        <f>IF(ISERROR(INDEX([1]biowin!$J:$J,MATCH(#REF!,[1]biowin!$A:$A,0))),-1,INDEX([1]biowin!$J:$J,MATCH(#REF!,[1]biowin!$A:$A,0)))</f>
        <v>-1</v>
      </c>
    </row>
    <row r="721" spans="1:11">
      <c r="A721" s="142" t="s">
        <v>2591</v>
      </c>
      <c r="B721" s="145" t="s">
        <v>2592</v>
      </c>
      <c r="C721" s="144">
        <f>MAX(IF(ISERROR(INDEX([1]JDS4!$K$2:$K$1709,MATCH(A721,[1]JDS4!$D$2:$D$1709,0))),-1,INDEX([1]JDS4!$K$2:$K$1709,MATCH(A721,[1]JDS4!$D$2:$D$1709,0))),IF(ISERROR(INDEX([1]UFZ!$K$2:$K$1709,MATCH(A721,[1]UFZ!$H$2:$H$1709,0))),-1,INDEX([1]UFZ!$K$2:$K$1709,MATCH(A721,[1]UFZ!$H$2:$H$1709,0))),IF(ISERROR(INDEX([1]WATSON!$G$2:$G$1709,MATCH(A721,[1]WATSON!$B$2:$B$1709,0))),-1,INDEX([1]WATSON!$G$2:$G$1709,MATCH(A721,[1]WATSON!$B$2:$B$1709,0))*1000),IF(ISERROR(INDEX('[1]EF3.0emissions'!$F$2:$F$1709,MATCH(A721,'[1]EF3.0emissions'!$A$2:$A$1709,0))),-1,INDEX('[1]EF3.0emissions'!$F$2:$F$1709,MATCH(A721,'[1]EF3.0emissions'!$A$2:$A$1709))),IF(ISERROR(INDEX(#REF!,MATCH(A721,#REF!,0))),-1,INDEX(#REF!,MATCH(A721,#REF!,0))*1.5*1000),IF(ISERROR(INDEX(#REF!,MATCH(A721,#REF!,0))),-1,INDEX(#REF!,MATCH(A721,#REF!,0))*1.5))</f>
        <v>0.59062499999999996</v>
      </c>
      <c r="D721" s="135">
        <v>4.383247200115617E-2</v>
      </c>
      <c r="E721" s="135">
        <v>2.3117841498016826E-2</v>
      </c>
      <c r="F721" s="135">
        <v>6.6955755022054572E-2</v>
      </c>
      <c r="G721" s="135">
        <v>0.93304424497794447</v>
      </c>
      <c r="H721" s="135">
        <v>2.4269542438160662E-2</v>
      </c>
      <c r="I721" s="135">
        <v>6.8105257572443456E-2</v>
      </c>
      <c r="J721" s="135">
        <v>0.93189474242755765</v>
      </c>
      <c r="K721" s="136">
        <f>IF(ISERROR(INDEX([1]biowin!$J:$J,MATCH(#REF!,[1]biowin!$A:$A,0))),-1,INDEX([1]biowin!$J:$J,MATCH(#REF!,[1]biowin!$A:$A,0)))</f>
        <v>-1</v>
      </c>
    </row>
    <row r="722" spans="1:11">
      <c r="A722" s="142" t="s">
        <v>2593</v>
      </c>
      <c r="B722" s="145" t="s">
        <v>2594</v>
      </c>
      <c r="C722" s="144">
        <f>MAX(IF(ISERROR(INDEX([1]JDS4!$K$2:$K$1709,MATCH(A722,[1]JDS4!$D$2:$D$1709,0))),-1,INDEX([1]JDS4!$K$2:$K$1709,MATCH(A722,[1]JDS4!$D$2:$D$1709,0))),IF(ISERROR(INDEX([1]UFZ!$K$2:$K$1709,MATCH(A722,[1]UFZ!$H$2:$H$1709,0))),-1,INDEX([1]UFZ!$K$2:$K$1709,MATCH(A722,[1]UFZ!$H$2:$H$1709,0))),IF(ISERROR(INDEX([1]WATSON!$G$2:$G$1709,MATCH(A722,[1]WATSON!$B$2:$B$1709,0))),-1,INDEX([1]WATSON!$G$2:$G$1709,MATCH(A722,[1]WATSON!$B$2:$B$1709,0))*1000),IF(ISERROR(INDEX('[1]EF3.0emissions'!$F$2:$F$1709,MATCH(A722,'[1]EF3.0emissions'!$A$2:$A$1709,0))),-1,INDEX('[1]EF3.0emissions'!$F$2:$F$1709,MATCH(A722,'[1]EF3.0emissions'!$A$2:$A$1709))),IF(ISERROR(INDEX(#REF!,MATCH(A722,#REF!,0))),-1,INDEX(#REF!,MATCH(A722,#REF!,0))*1.5*1000),IF(ISERROR(INDEX(#REF!,MATCH(A722,#REF!,0))),-1,INDEX(#REF!,MATCH(A722,#REF!,0))*1.5))</f>
        <v>18.687499999999996</v>
      </c>
      <c r="D722" s="135">
        <v>9.3133411564899682E-2</v>
      </c>
      <c r="E722" s="135">
        <v>4.8949680574931584E-2</v>
      </c>
      <c r="F722" s="135">
        <v>0.14210374217149718</v>
      </c>
      <c r="G722" s="135">
        <v>0.85789625782850287</v>
      </c>
      <c r="H722" s="135">
        <v>5.1304235253069611E-2</v>
      </c>
      <c r="I722" s="135">
        <v>0.14444994050598736</v>
      </c>
      <c r="J722" s="135">
        <v>0.85555005949401031</v>
      </c>
      <c r="K722" s="136">
        <f>IF(ISERROR(INDEX([1]biowin!$J:$J,MATCH(#REF!,[1]biowin!$A:$A,0))),-1,INDEX([1]biowin!$J:$J,MATCH(#REF!,[1]biowin!$A:$A,0)))</f>
        <v>-1</v>
      </c>
    </row>
    <row r="723" spans="1:11">
      <c r="A723" s="142" t="s">
        <v>2595</v>
      </c>
      <c r="B723" s="145" t="s">
        <v>2596</v>
      </c>
      <c r="C723" s="144">
        <f>MAX(IF(ISERROR(INDEX([1]JDS4!$K$2:$K$1709,MATCH(A723,[1]JDS4!$D$2:$D$1709,0))),-1,INDEX([1]JDS4!$K$2:$K$1709,MATCH(A723,[1]JDS4!$D$2:$D$1709,0))),IF(ISERROR(INDEX([1]UFZ!$K$2:$K$1709,MATCH(A723,[1]UFZ!$H$2:$H$1709,0))),-1,INDEX([1]UFZ!$K$2:$K$1709,MATCH(A723,[1]UFZ!$H$2:$H$1709,0))),IF(ISERROR(INDEX([1]WATSON!$G$2:$G$1709,MATCH(A723,[1]WATSON!$B$2:$B$1709,0))),-1,INDEX([1]WATSON!$G$2:$G$1709,MATCH(A723,[1]WATSON!$B$2:$B$1709,0))*1000),IF(ISERROR(INDEX('[1]EF3.0emissions'!$F$2:$F$1709,MATCH(A723,'[1]EF3.0emissions'!$A$2:$A$1709,0))),-1,INDEX('[1]EF3.0emissions'!$F$2:$F$1709,MATCH(A723,'[1]EF3.0emissions'!$A$2:$A$1709))),IF(ISERROR(INDEX(#REF!,MATCH(A723,#REF!,0))),-1,INDEX(#REF!,MATCH(A723,#REF!,0))*1.5*1000),IF(ISERROR(INDEX(#REF!,MATCH(A723,#REF!,0))),-1,INDEX(#REF!,MATCH(A723,#REF!,0))*1.5))</f>
        <v>-1</v>
      </c>
      <c r="H723" s="135"/>
      <c r="I723" s="135"/>
      <c r="J723" s="135"/>
      <c r="K723" s="136">
        <f>IF(ISERROR(INDEX([1]biowin!$J:$J,MATCH(#REF!,[1]biowin!$A:$A,0))),-1,INDEX([1]biowin!$J:$J,MATCH(#REF!,[1]biowin!$A:$A,0)))</f>
        <v>-1</v>
      </c>
    </row>
    <row r="724" spans="1:11">
      <c r="A724" s="142" t="s">
        <v>2597</v>
      </c>
      <c r="B724" s="145" t="s">
        <v>2598</v>
      </c>
      <c r="C724" s="144">
        <f>MAX(IF(ISERROR(INDEX([1]JDS4!$K$2:$K$1709,MATCH(A724,[1]JDS4!$D$2:$D$1709,0))),-1,INDEX([1]JDS4!$K$2:$K$1709,MATCH(A724,[1]JDS4!$D$2:$D$1709,0))),IF(ISERROR(INDEX([1]UFZ!$K$2:$K$1709,MATCH(A724,[1]UFZ!$H$2:$H$1709,0))),-1,INDEX([1]UFZ!$K$2:$K$1709,MATCH(A724,[1]UFZ!$H$2:$H$1709,0))),IF(ISERROR(INDEX([1]WATSON!$G$2:$G$1709,MATCH(A724,[1]WATSON!$B$2:$B$1709,0))),-1,INDEX([1]WATSON!$G$2:$G$1709,MATCH(A724,[1]WATSON!$B$2:$B$1709,0))*1000),IF(ISERROR(INDEX('[1]EF3.0emissions'!$F$2:$F$1709,MATCH(A724,'[1]EF3.0emissions'!$A$2:$A$1709,0))),-1,INDEX('[1]EF3.0emissions'!$F$2:$F$1709,MATCH(A724,'[1]EF3.0emissions'!$A$2:$A$1709))),IF(ISERROR(INDEX(#REF!,MATCH(A724,#REF!,0))),-1,INDEX(#REF!,MATCH(A724,#REF!,0))*1.5*1000),IF(ISERROR(INDEX(#REF!,MATCH(A724,#REF!,0))),-1,INDEX(#REF!,MATCH(A724,#REF!,0))*1.5))</f>
        <v>0.33437499999999998</v>
      </c>
      <c r="D724" s="135">
        <v>0.20596196163046945</v>
      </c>
      <c r="E724" s="135">
        <v>0.10709838544970171</v>
      </c>
      <c r="F724" s="135">
        <v>0.31455933811214615</v>
      </c>
      <c r="G724" s="135">
        <v>0.68544066188786301</v>
      </c>
      <c r="H724" s="135">
        <v>0.11184038531121634</v>
      </c>
      <c r="I724" s="135">
        <v>0.31869347829425354</v>
      </c>
      <c r="J724" s="135">
        <v>0.68130652170574624</v>
      </c>
      <c r="K724" s="136">
        <f>IF(ISERROR(INDEX([1]biowin!$J:$J,MATCH(#REF!,[1]biowin!$A:$A,0))),-1,INDEX([1]biowin!$J:$J,MATCH(#REF!,[1]biowin!$A:$A,0)))</f>
        <v>-1</v>
      </c>
    </row>
    <row r="725" spans="1:11">
      <c r="A725" s="142" t="s">
        <v>2599</v>
      </c>
      <c r="B725" s="145" t="s">
        <v>2600</v>
      </c>
      <c r="C725" s="144">
        <f>MAX(IF(ISERROR(INDEX([1]JDS4!$K$2:$K$1709,MATCH(A725,[1]JDS4!$D$2:$D$1709,0))),-1,INDEX([1]JDS4!$K$2:$K$1709,MATCH(A725,[1]JDS4!$D$2:$D$1709,0))),IF(ISERROR(INDEX([1]UFZ!$K$2:$K$1709,MATCH(A725,[1]UFZ!$H$2:$H$1709,0))),-1,INDEX([1]UFZ!$K$2:$K$1709,MATCH(A725,[1]UFZ!$H$2:$H$1709,0))),IF(ISERROR(INDEX([1]WATSON!$G$2:$G$1709,MATCH(A725,[1]WATSON!$B$2:$B$1709,0))),-1,INDEX([1]WATSON!$G$2:$G$1709,MATCH(A725,[1]WATSON!$B$2:$B$1709,0))*1000),IF(ISERROR(INDEX('[1]EF3.0emissions'!$F$2:$F$1709,MATCH(A725,'[1]EF3.0emissions'!$A$2:$A$1709,0))),-1,INDEX('[1]EF3.0emissions'!$F$2:$F$1709,MATCH(A725,'[1]EF3.0emissions'!$A$2:$A$1709))),IF(ISERROR(INDEX(#REF!,MATCH(A725,#REF!,0))),-1,INDEX(#REF!,MATCH(A725,#REF!,0))*1.5*1000),IF(ISERROR(INDEX(#REF!,MATCH(A725,#REF!,0))),-1,INDEX(#REF!,MATCH(A725,#REF!,0))*1.5))</f>
        <v>58</v>
      </c>
      <c r="D725" s="135">
        <v>0.3599571923668084</v>
      </c>
      <c r="E725" s="135">
        <v>0.18399156019201038</v>
      </c>
      <c r="F725" s="135">
        <v>0.54436118278205103</v>
      </c>
      <c r="G725" s="135">
        <v>0.45563881721795169</v>
      </c>
      <c r="H725" s="135">
        <v>0.19050248233580397</v>
      </c>
      <c r="I725" s="135">
        <v>0.55070329790733807</v>
      </c>
      <c r="J725" s="135">
        <v>0.44929670209266265</v>
      </c>
      <c r="K725" s="136">
        <f>IF(ISERROR(INDEX([1]biowin!$J:$J,MATCH(#REF!,[1]biowin!$A:$A,0))),-1,INDEX([1]biowin!$J:$J,MATCH(#REF!,[1]biowin!$A:$A,0)))</f>
        <v>-1</v>
      </c>
    </row>
    <row r="726" spans="1:11">
      <c r="A726" s="142" t="s">
        <v>2601</v>
      </c>
      <c r="B726" s="145" t="s">
        <v>2602</v>
      </c>
      <c r="C726" s="144">
        <f>MAX(IF(ISERROR(INDEX([1]JDS4!$K$2:$K$1709,MATCH(A726,[1]JDS4!$D$2:$D$1709,0))),-1,INDEX([1]JDS4!$K$2:$K$1709,MATCH(A726,[1]JDS4!$D$2:$D$1709,0))),IF(ISERROR(INDEX([1]UFZ!$K$2:$K$1709,MATCH(A726,[1]UFZ!$H$2:$H$1709,0))),-1,INDEX([1]UFZ!$K$2:$K$1709,MATCH(A726,[1]UFZ!$H$2:$H$1709,0))),IF(ISERROR(INDEX([1]WATSON!$G$2:$G$1709,MATCH(A726,[1]WATSON!$B$2:$B$1709,0))),-1,INDEX([1]WATSON!$G$2:$G$1709,MATCH(A726,[1]WATSON!$B$2:$B$1709,0))*1000),IF(ISERROR(INDEX('[1]EF3.0emissions'!$F$2:$F$1709,MATCH(A726,'[1]EF3.0emissions'!$A$2:$A$1709,0))),-1,INDEX('[1]EF3.0emissions'!$F$2:$F$1709,MATCH(A726,'[1]EF3.0emissions'!$A$2:$A$1709))),IF(ISERROR(INDEX(#REF!,MATCH(A726,#REF!,0))),-1,INDEX(#REF!,MATCH(A726,#REF!,0))*1.5*1000),IF(ISERROR(INDEX(#REF!,MATCH(A726,#REF!,0))),-1,INDEX(#REF!,MATCH(A726,#REF!,0))*1.5))</f>
        <v>5.833333333333333</v>
      </c>
      <c r="D726" s="135">
        <v>0.2513538326750942</v>
      </c>
      <c r="E726" s="135">
        <v>0.13026526924081319</v>
      </c>
      <c r="F726" s="135">
        <v>0.38166445285378503</v>
      </c>
      <c r="G726" s="135">
        <v>0.61833554714621919</v>
      </c>
      <c r="H726" s="135">
        <v>0.13564946624589455</v>
      </c>
      <c r="I726" s="135">
        <v>0.38703018005575751</v>
      </c>
      <c r="J726" s="135">
        <v>0.61296981994424382</v>
      </c>
      <c r="K726" s="136">
        <f>IF(ISERROR(INDEX([1]biowin!$J:$J,MATCH(#REF!,[1]biowin!$A:$A,0))),-1,INDEX([1]biowin!$J:$J,MATCH(#REF!,[1]biowin!$A:$A,0)))</f>
        <v>-1</v>
      </c>
    </row>
    <row r="727" spans="1:11">
      <c r="A727" s="142" t="s">
        <v>2603</v>
      </c>
      <c r="B727" s="145" t="s">
        <v>2604</v>
      </c>
      <c r="C727" s="144">
        <f>MAX(IF(ISERROR(INDEX([1]JDS4!$K$2:$K$1709,MATCH(A727,[1]JDS4!$D$2:$D$1709,0))),-1,INDEX([1]JDS4!$K$2:$K$1709,MATCH(A727,[1]JDS4!$D$2:$D$1709,0))),IF(ISERROR(INDEX([1]UFZ!$K$2:$K$1709,MATCH(A727,[1]UFZ!$H$2:$H$1709,0))),-1,INDEX([1]UFZ!$K$2:$K$1709,MATCH(A727,[1]UFZ!$H$2:$H$1709,0))),IF(ISERROR(INDEX([1]WATSON!$G$2:$G$1709,MATCH(A727,[1]WATSON!$B$2:$B$1709,0))),-1,INDEX([1]WATSON!$G$2:$G$1709,MATCH(A727,[1]WATSON!$B$2:$B$1709,0))*1000),IF(ISERROR(INDEX('[1]EF3.0emissions'!$F$2:$F$1709,MATCH(A727,'[1]EF3.0emissions'!$A$2:$A$1709,0))),-1,INDEX('[1]EF3.0emissions'!$F$2:$F$1709,MATCH(A727,'[1]EF3.0emissions'!$A$2:$A$1709))),IF(ISERROR(INDEX(#REF!,MATCH(A727,#REF!,0))),-1,INDEX(#REF!,MATCH(A727,#REF!,0))*1.5*1000),IF(ISERROR(INDEX(#REF!,MATCH(A727,#REF!,0))),-1,INDEX(#REF!,MATCH(A727,#REF!,0))*1.5))</f>
        <v>-1</v>
      </c>
      <c r="D727" s="135">
        <v>0.1271108098236492</v>
      </c>
      <c r="E727" s="135">
        <v>5.1676415979044201E-3</v>
      </c>
      <c r="F727" s="135">
        <v>0.92921596416010832</v>
      </c>
      <c r="G727" s="135">
        <v>7.0784035839891429E-2</v>
      </c>
      <c r="H727" s="135">
        <v>1.3872271429610398E-2</v>
      </c>
      <c r="I727" s="135">
        <v>0.81925827364675818</v>
      </c>
      <c r="J727" s="135">
        <v>0.18074172635324146</v>
      </c>
      <c r="K727" s="136">
        <f>IF(ISERROR(INDEX([1]biowin!$J:$J,MATCH(#REF!,[1]biowin!$A:$A,0))),-1,INDEX([1]biowin!$J:$J,MATCH(#REF!,[1]biowin!$A:$A,0)))</f>
        <v>-1</v>
      </c>
    </row>
    <row r="728" spans="1:11">
      <c r="A728" s="142" t="s">
        <v>2605</v>
      </c>
      <c r="B728" s="145" t="s">
        <v>2606</v>
      </c>
      <c r="C728" s="144">
        <f>MAX(IF(ISERROR(INDEX([1]JDS4!$K$2:$K$1709,MATCH(A728,[1]JDS4!$D$2:$D$1709,0))),-1,INDEX([1]JDS4!$K$2:$K$1709,MATCH(A728,[1]JDS4!$D$2:$D$1709,0))),IF(ISERROR(INDEX([1]UFZ!$K$2:$K$1709,MATCH(A728,[1]UFZ!$H$2:$H$1709,0))),-1,INDEX([1]UFZ!$K$2:$K$1709,MATCH(A728,[1]UFZ!$H$2:$H$1709,0))),IF(ISERROR(INDEX([1]WATSON!$G$2:$G$1709,MATCH(A728,[1]WATSON!$B$2:$B$1709,0))),-1,INDEX([1]WATSON!$G$2:$G$1709,MATCH(A728,[1]WATSON!$B$2:$B$1709,0))*1000),IF(ISERROR(INDEX('[1]EF3.0emissions'!$F$2:$F$1709,MATCH(A728,'[1]EF3.0emissions'!$A$2:$A$1709,0))),-1,INDEX('[1]EF3.0emissions'!$F$2:$F$1709,MATCH(A728,'[1]EF3.0emissions'!$A$2:$A$1709))),IF(ISERROR(INDEX(#REF!,MATCH(A728,#REF!,0))),-1,INDEX(#REF!,MATCH(A728,#REF!,0))*1.5*1000),IF(ISERROR(INDEX(#REF!,MATCH(A728,#REF!,0))),-1,INDEX(#REF!,MATCH(A728,#REF!,0))*1.5))</f>
        <v>0</v>
      </c>
      <c r="D728" s="135">
        <v>9.4690019805333009E-2</v>
      </c>
      <c r="E728" s="135">
        <v>4.9762722297794555E-2</v>
      </c>
      <c r="F728" s="135">
        <v>0.1444559208205583</v>
      </c>
      <c r="G728" s="135">
        <v>0.85554407917943609</v>
      </c>
      <c r="H728" s="135">
        <v>5.2153142390124002E-2</v>
      </c>
      <c r="I728" s="135">
        <v>0.14684505449790619</v>
      </c>
      <c r="J728" s="135">
        <v>0.85315494550209559</v>
      </c>
      <c r="K728" s="136">
        <f>IF(ISERROR(INDEX([1]biowin!$J:$J,MATCH(#REF!,[1]biowin!$A:$A,0))),-1,INDEX([1]biowin!$J:$J,MATCH(#REF!,[1]biowin!$A:$A,0)))</f>
        <v>-1</v>
      </c>
    </row>
    <row r="729" spans="1:11">
      <c r="A729" s="142" t="s">
        <v>2607</v>
      </c>
      <c r="B729" s="145" t="s">
        <v>2608</v>
      </c>
      <c r="C729" s="144">
        <f>MAX(IF(ISERROR(INDEX([1]JDS4!$K$2:$K$1709,MATCH(A729,[1]JDS4!$D$2:$D$1709,0))),-1,INDEX([1]JDS4!$K$2:$K$1709,MATCH(A729,[1]JDS4!$D$2:$D$1709,0))),IF(ISERROR(INDEX([1]UFZ!$K$2:$K$1709,MATCH(A729,[1]UFZ!$H$2:$H$1709,0))),-1,INDEX([1]UFZ!$K$2:$K$1709,MATCH(A729,[1]UFZ!$H$2:$H$1709,0))),IF(ISERROR(INDEX([1]WATSON!$G$2:$G$1709,MATCH(A729,[1]WATSON!$B$2:$B$1709,0))),-1,INDEX([1]WATSON!$G$2:$G$1709,MATCH(A729,[1]WATSON!$B$2:$B$1709,0))*1000),IF(ISERROR(INDEX('[1]EF3.0emissions'!$F$2:$F$1709,MATCH(A729,'[1]EF3.0emissions'!$A$2:$A$1709,0))),-1,INDEX('[1]EF3.0emissions'!$F$2:$F$1709,MATCH(A729,'[1]EF3.0emissions'!$A$2:$A$1709))),IF(ISERROR(INDEX(#REF!,MATCH(A729,#REF!,0))),-1,INDEX(#REF!,MATCH(A729,#REF!,0))*1.5*1000),IF(ISERROR(INDEX(#REF!,MATCH(A729,#REF!,0))),-1,INDEX(#REF!,MATCH(A729,#REF!,0))*1.5))</f>
        <v>-1</v>
      </c>
      <c r="D729" s="135">
        <v>2.6152393805937115E-2</v>
      </c>
      <c r="E729" s="135">
        <v>1.3809157461057016E-2</v>
      </c>
      <c r="F729" s="135">
        <v>3.996246161764995E-2</v>
      </c>
      <c r="G729" s="135">
        <v>0.9600375383823474</v>
      </c>
      <c r="H729" s="135">
        <v>1.4505122864965317E-2</v>
      </c>
      <c r="I729" s="135">
        <v>4.0658059441879259E-2</v>
      </c>
      <c r="J729" s="135">
        <v>0.9593419405581195</v>
      </c>
      <c r="K729" s="136">
        <f>IF(ISERROR(INDEX([1]biowin!$J:$J,MATCH(#REF!,[1]biowin!$A:$A,0))),-1,INDEX([1]biowin!$J:$J,MATCH(#REF!,[1]biowin!$A:$A,0)))</f>
        <v>-1</v>
      </c>
    </row>
    <row r="730" spans="1:11">
      <c r="A730" s="142" t="s">
        <v>2609</v>
      </c>
      <c r="B730" s="145" t="s">
        <v>522</v>
      </c>
      <c r="C730" s="144">
        <f>MAX(IF(ISERROR(INDEX([1]JDS4!$K$2:$K$1709,MATCH(A730,[1]JDS4!$D$2:$D$1709,0))),-1,INDEX([1]JDS4!$K$2:$K$1709,MATCH(A730,[1]JDS4!$D$2:$D$1709,0))),IF(ISERROR(INDEX([1]UFZ!$K$2:$K$1709,MATCH(A730,[1]UFZ!$H$2:$H$1709,0))),-1,INDEX([1]UFZ!$K$2:$K$1709,MATCH(A730,[1]UFZ!$H$2:$H$1709,0))),IF(ISERROR(INDEX([1]WATSON!$G$2:$G$1709,MATCH(A730,[1]WATSON!$B$2:$B$1709,0))),-1,INDEX([1]WATSON!$G$2:$G$1709,MATCH(A730,[1]WATSON!$B$2:$B$1709,0))*1000),IF(ISERROR(INDEX('[1]EF3.0emissions'!$F$2:$F$1709,MATCH(A730,'[1]EF3.0emissions'!$A$2:$A$1709,0))),-1,INDEX('[1]EF3.0emissions'!$F$2:$F$1709,MATCH(A730,'[1]EF3.0emissions'!$A$2:$A$1709))),IF(ISERROR(INDEX(#REF!,MATCH(A730,#REF!,0))),-1,INDEX(#REF!,MATCH(A730,#REF!,0))*1.5*1000),IF(ISERROR(INDEX(#REF!,MATCH(A730,#REF!,0))),-1,INDEX(#REF!,MATCH(A730,#REF!,0))*1.5))</f>
        <v>301.65312499999999</v>
      </c>
      <c r="D730" s="135">
        <v>7.5345791847503313E-2</v>
      </c>
      <c r="E730" s="135">
        <v>3.9651900470211179E-2</v>
      </c>
      <c r="F730" s="135">
        <v>0.11501552375616171</v>
      </c>
      <c r="G730" s="135">
        <v>0.88498447624384124</v>
      </c>
      <c r="H730" s="135">
        <v>4.158453998192943E-2</v>
      </c>
      <c r="I730" s="135">
        <v>0.11694095191301887</v>
      </c>
      <c r="J730" s="135">
        <v>0.88305904808698454</v>
      </c>
      <c r="K730" s="136">
        <f>IF(ISERROR(INDEX([1]biowin!$J:$J,MATCH(#REF!,[1]biowin!$A:$A,0))),-1,INDEX([1]biowin!$J:$J,MATCH(#REF!,[1]biowin!$A:$A,0)))</f>
        <v>-1</v>
      </c>
    </row>
    <row r="731" spans="1:11">
      <c r="A731" s="142" t="s">
        <v>2610</v>
      </c>
      <c r="B731" s="145" t="s">
        <v>2611</v>
      </c>
      <c r="C731" s="144">
        <f>MAX(IF(ISERROR(INDEX([1]JDS4!$K$2:$K$1709,MATCH(A731,[1]JDS4!$D$2:$D$1709,0))),-1,INDEX([1]JDS4!$K$2:$K$1709,MATCH(A731,[1]JDS4!$D$2:$D$1709,0))),IF(ISERROR(INDEX([1]UFZ!$K$2:$K$1709,MATCH(A731,[1]UFZ!$H$2:$H$1709,0))),-1,INDEX([1]UFZ!$K$2:$K$1709,MATCH(A731,[1]UFZ!$H$2:$H$1709,0))),IF(ISERROR(INDEX([1]WATSON!$G$2:$G$1709,MATCH(A731,[1]WATSON!$B$2:$B$1709,0))),-1,INDEX([1]WATSON!$G$2:$G$1709,MATCH(A731,[1]WATSON!$B$2:$B$1709,0))*1000),IF(ISERROR(INDEX('[1]EF3.0emissions'!$F$2:$F$1709,MATCH(A731,'[1]EF3.0emissions'!$A$2:$A$1709,0))),-1,INDEX('[1]EF3.0emissions'!$F$2:$F$1709,MATCH(A731,'[1]EF3.0emissions'!$A$2:$A$1709))),IF(ISERROR(INDEX(#REF!,MATCH(A731,#REF!,0))),-1,INDEX(#REF!,MATCH(A731,#REF!,0))*1.5*1000),IF(ISERROR(INDEX(#REF!,MATCH(A731,#REF!,0))),-1,INDEX(#REF!,MATCH(A731,#REF!,0))*1.5))</f>
        <v>1.5245064849315069</v>
      </c>
      <c r="D731" s="135">
        <v>4.1405163174369757E-2</v>
      </c>
      <c r="E731" s="135">
        <v>2.184108586904801E-2</v>
      </c>
      <c r="F731" s="135">
        <v>6.3257408655365471E-2</v>
      </c>
      <c r="G731" s="135">
        <v>0.93674259134463367</v>
      </c>
      <c r="H731" s="135">
        <v>2.2931004782444687E-2</v>
      </c>
      <c r="I731" s="135">
        <v>6.4342819438840945E-2</v>
      </c>
      <c r="J731" s="135">
        <v>0.93565718056115921</v>
      </c>
      <c r="K731" s="136">
        <f>IF(ISERROR(INDEX([1]biowin!$J:$J,MATCH(#REF!,[1]biowin!$A:$A,0))),-1,INDEX([1]biowin!$J:$J,MATCH(#REF!,[1]biowin!$A:$A,0)))</f>
        <v>-1</v>
      </c>
    </row>
    <row r="732" spans="1:11">
      <c r="A732" s="142" t="s">
        <v>2612</v>
      </c>
      <c r="B732" s="145" t="s">
        <v>2613</v>
      </c>
      <c r="C732" s="144">
        <f>MAX(IF(ISERROR(INDEX([1]JDS4!$K$2:$K$1709,MATCH(A732,[1]JDS4!$D$2:$D$1709,0))),-1,INDEX([1]JDS4!$K$2:$K$1709,MATCH(A732,[1]JDS4!$D$2:$D$1709,0))),IF(ISERROR(INDEX([1]UFZ!$K$2:$K$1709,MATCH(A732,[1]UFZ!$H$2:$H$1709,0))),-1,INDEX([1]UFZ!$K$2:$K$1709,MATCH(A732,[1]UFZ!$H$2:$H$1709,0))),IF(ISERROR(INDEX([1]WATSON!$G$2:$G$1709,MATCH(A732,[1]WATSON!$B$2:$B$1709,0))),-1,INDEX([1]WATSON!$G$2:$G$1709,MATCH(A732,[1]WATSON!$B$2:$B$1709,0))*1000),IF(ISERROR(INDEX('[1]EF3.0emissions'!$F$2:$F$1709,MATCH(A732,'[1]EF3.0emissions'!$A$2:$A$1709,0))),-1,INDEX('[1]EF3.0emissions'!$F$2:$F$1709,MATCH(A732,'[1]EF3.0emissions'!$A$2:$A$1709))),IF(ISERROR(INDEX(#REF!,MATCH(A732,#REF!,0))),-1,INDEX(#REF!,MATCH(A732,#REF!,0))*1.5*1000),IF(ISERROR(INDEX(#REF!,MATCH(A732,#REF!,0))),-1,INDEX(#REF!,MATCH(A732,#REF!,0))*1.5))</f>
        <v>-1</v>
      </c>
      <c r="D732" s="135">
        <v>2.2679253158462663E-3</v>
      </c>
      <c r="E732" s="135">
        <v>1.1993255640661248E-3</v>
      </c>
      <c r="F732" s="135">
        <v>3.4672850983168426E-3</v>
      </c>
      <c r="G732" s="135">
        <v>0.99653271490168327</v>
      </c>
      <c r="H732" s="135">
        <v>1.2606792786073752E-3</v>
      </c>
      <c r="I732" s="135">
        <v>3.5286250063213493E-3</v>
      </c>
      <c r="J732" s="135">
        <v>0.99647137499367799</v>
      </c>
      <c r="K732" s="136">
        <f>IF(ISERROR(INDEX([1]biowin!$J:$J,MATCH(#REF!,[1]biowin!$A:$A,0))),-1,INDEX([1]biowin!$J:$J,MATCH(#REF!,[1]biowin!$A:$A,0)))</f>
        <v>-1</v>
      </c>
    </row>
    <row r="733" spans="1:11">
      <c r="A733" s="142" t="s">
        <v>2614</v>
      </c>
      <c r="B733" s="145" t="s">
        <v>2615</v>
      </c>
      <c r="C733" s="144">
        <f>MAX(IF(ISERROR(INDEX([1]JDS4!$K$2:$K$1709,MATCH(A733,[1]JDS4!$D$2:$D$1709,0))),-1,INDEX([1]JDS4!$K$2:$K$1709,MATCH(A733,[1]JDS4!$D$2:$D$1709,0))),IF(ISERROR(INDEX([1]UFZ!$K$2:$K$1709,MATCH(A733,[1]UFZ!$H$2:$H$1709,0))),-1,INDEX([1]UFZ!$K$2:$K$1709,MATCH(A733,[1]UFZ!$H$2:$H$1709,0))),IF(ISERROR(INDEX([1]WATSON!$G$2:$G$1709,MATCH(A733,[1]WATSON!$B$2:$B$1709,0))),-1,INDEX([1]WATSON!$G$2:$G$1709,MATCH(A733,[1]WATSON!$B$2:$B$1709,0))*1000),IF(ISERROR(INDEX('[1]EF3.0emissions'!$F$2:$F$1709,MATCH(A733,'[1]EF3.0emissions'!$A$2:$A$1709,0))),-1,INDEX('[1]EF3.0emissions'!$F$2:$F$1709,MATCH(A733,'[1]EF3.0emissions'!$A$2:$A$1709))),IF(ISERROR(INDEX(#REF!,MATCH(A733,#REF!,0))),-1,INDEX(#REF!,MATCH(A733,#REF!,0))*1.5*1000),IF(ISERROR(INDEX(#REF!,MATCH(A733,#REF!,0))),-1,INDEX(#REF!,MATCH(A733,#REF!,0))*1.5))</f>
        <v>55.889817528013708</v>
      </c>
      <c r="D733" s="135">
        <v>0.2700031379959843</v>
      </c>
      <c r="E733" s="135">
        <v>0.13965022971805297</v>
      </c>
      <c r="F733" s="135">
        <v>0.40966585842972419</v>
      </c>
      <c r="G733" s="135">
        <v>0.59033414157026953</v>
      </c>
      <c r="H733" s="135">
        <v>0.14528615336997242</v>
      </c>
      <c r="I733" s="135">
        <v>0.41529669020123072</v>
      </c>
      <c r="J733" s="135">
        <v>0.58470330979876795</v>
      </c>
      <c r="K733" s="136">
        <f>IF(ISERROR(INDEX([1]biowin!$J:$J,MATCH(#REF!,[1]biowin!$A:$A,0))),-1,INDEX([1]biowin!$J:$J,MATCH(#REF!,[1]biowin!$A:$A,0)))</f>
        <v>-1</v>
      </c>
    </row>
    <row r="734" spans="1:11">
      <c r="A734" s="142" t="s">
        <v>2616</v>
      </c>
      <c r="B734" s="145" t="s">
        <v>2617</v>
      </c>
      <c r="C734" s="144">
        <f>MAX(IF(ISERROR(INDEX([1]JDS4!$K$2:$K$1709,MATCH(A734,[1]JDS4!$D$2:$D$1709,0))),-1,INDEX([1]JDS4!$K$2:$K$1709,MATCH(A734,[1]JDS4!$D$2:$D$1709,0))),IF(ISERROR(INDEX([1]UFZ!$K$2:$K$1709,MATCH(A734,[1]UFZ!$H$2:$H$1709,0))),-1,INDEX([1]UFZ!$K$2:$K$1709,MATCH(A734,[1]UFZ!$H$2:$H$1709,0))),IF(ISERROR(INDEX([1]WATSON!$G$2:$G$1709,MATCH(A734,[1]WATSON!$B$2:$B$1709,0))),-1,INDEX([1]WATSON!$G$2:$G$1709,MATCH(A734,[1]WATSON!$B$2:$B$1709,0))*1000),IF(ISERROR(INDEX('[1]EF3.0emissions'!$F$2:$F$1709,MATCH(A734,'[1]EF3.0emissions'!$A$2:$A$1709,0))),-1,INDEX('[1]EF3.0emissions'!$F$2:$F$1709,MATCH(A734,'[1]EF3.0emissions'!$A$2:$A$1709))),IF(ISERROR(INDEX(#REF!,MATCH(A734,#REF!,0))),-1,INDEX(#REF!,MATCH(A734,#REF!,0))*1.5*1000),IF(ISERROR(INDEX(#REF!,MATCH(A734,#REF!,0))),-1,INDEX(#REF!,MATCH(A734,#REF!,0))*1.5))</f>
        <v>0</v>
      </c>
      <c r="D734" s="135">
        <v>0.12517997779016943</v>
      </c>
      <c r="E734" s="135">
        <v>6.5633042874647093E-2</v>
      </c>
      <c r="F734" s="135">
        <v>0.19081304629538609</v>
      </c>
      <c r="G734" s="135">
        <v>0.80918695370460714</v>
      </c>
      <c r="H734" s="135">
        <v>6.8710160652268482E-2</v>
      </c>
      <c r="I734" s="135">
        <v>0.19389015368892673</v>
      </c>
      <c r="J734" s="135">
        <v>0.80610984631107185</v>
      </c>
      <c r="K734" s="136">
        <f>IF(ISERROR(INDEX([1]biowin!$J:$J,MATCH(#REF!,[1]biowin!$A:$A,0))),-1,INDEX([1]biowin!$J:$J,MATCH(#REF!,[1]biowin!$A:$A,0)))</f>
        <v>-1</v>
      </c>
    </row>
    <row r="735" spans="1:11">
      <c r="A735" s="142" t="s">
        <v>2618</v>
      </c>
      <c r="B735" s="145" t="s">
        <v>2619</v>
      </c>
      <c r="C735" s="144">
        <f>MAX(IF(ISERROR(INDEX([1]JDS4!$K$2:$K$1709,MATCH(A735,[1]JDS4!$D$2:$D$1709,0))),-1,INDEX([1]JDS4!$K$2:$K$1709,MATCH(A735,[1]JDS4!$D$2:$D$1709,0))),IF(ISERROR(INDEX([1]UFZ!$K$2:$K$1709,MATCH(A735,[1]UFZ!$H$2:$H$1709,0))),-1,INDEX([1]UFZ!$K$2:$K$1709,MATCH(A735,[1]UFZ!$H$2:$H$1709,0))),IF(ISERROR(INDEX([1]WATSON!$G$2:$G$1709,MATCH(A735,[1]WATSON!$B$2:$B$1709,0))),-1,INDEX([1]WATSON!$G$2:$G$1709,MATCH(A735,[1]WATSON!$B$2:$B$1709,0))*1000),IF(ISERROR(INDEX('[1]EF3.0emissions'!$F$2:$F$1709,MATCH(A735,'[1]EF3.0emissions'!$A$2:$A$1709,0))),-1,INDEX('[1]EF3.0emissions'!$F$2:$F$1709,MATCH(A735,'[1]EF3.0emissions'!$A$2:$A$1709))),IF(ISERROR(INDEX(#REF!,MATCH(A735,#REF!,0))),-1,INDEX(#REF!,MATCH(A735,#REF!,0))*1.5*1000),IF(ISERROR(INDEX(#REF!,MATCH(A735,#REF!,0))),-1,INDEX(#REF!,MATCH(A735,#REF!,0))*1.5))</f>
        <v>2.2999999999999901</v>
      </c>
      <c r="D735" s="135">
        <v>2.4199239223593277E-2</v>
      </c>
      <c r="E735" s="135">
        <v>1.2779406567745304E-2</v>
      </c>
      <c r="F735" s="135">
        <v>3.6983830354835462E-2</v>
      </c>
      <c r="G735" s="135">
        <v>0.96301616964516379</v>
      </c>
      <c r="H735" s="135">
        <v>1.3424305191839075E-2</v>
      </c>
      <c r="I735" s="135">
        <v>3.7626635703910866E-2</v>
      </c>
      <c r="J735" s="135">
        <v>0.96237336429608777</v>
      </c>
      <c r="K735" s="136">
        <f>IF(ISERROR(INDEX([1]biowin!$J:$J,MATCH(#REF!,[1]biowin!$A:$A,0))),-1,INDEX([1]biowin!$J:$J,MATCH(#REF!,[1]biowin!$A:$A,0)))</f>
        <v>-1</v>
      </c>
    </row>
    <row r="736" spans="1:11">
      <c r="A736" s="142" t="s">
        <v>2620</v>
      </c>
      <c r="B736" s="145" t="s">
        <v>2621</v>
      </c>
      <c r="C736" s="144">
        <f>MAX(IF(ISERROR(INDEX([1]JDS4!$K$2:$K$1709,MATCH(A736,[1]JDS4!$D$2:$D$1709,0))),-1,INDEX([1]JDS4!$K$2:$K$1709,MATCH(A736,[1]JDS4!$D$2:$D$1709,0))),IF(ISERROR(INDEX([1]UFZ!$K$2:$K$1709,MATCH(A736,[1]UFZ!$H$2:$H$1709,0))),-1,INDEX([1]UFZ!$K$2:$K$1709,MATCH(A736,[1]UFZ!$H$2:$H$1709,0))),IF(ISERROR(INDEX([1]WATSON!$G$2:$G$1709,MATCH(A736,[1]WATSON!$B$2:$B$1709,0))),-1,INDEX([1]WATSON!$G$2:$G$1709,MATCH(A736,[1]WATSON!$B$2:$B$1709,0))*1000),IF(ISERROR(INDEX('[1]EF3.0emissions'!$F$2:$F$1709,MATCH(A736,'[1]EF3.0emissions'!$A$2:$A$1709,0))),-1,INDEX('[1]EF3.0emissions'!$F$2:$F$1709,MATCH(A736,'[1]EF3.0emissions'!$A$2:$A$1709))),IF(ISERROR(INDEX(#REF!,MATCH(A736,#REF!,0))),-1,INDEX(#REF!,MATCH(A736,#REF!,0))*1.5*1000),IF(ISERROR(INDEX(#REF!,MATCH(A736,#REF!,0))),-1,INDEX(#REF!,MATCH(A736,#REF!,0))*1.5))</f>
        <v>-1</v>
      </c>
      <c r="D736" s="135">
        <v>4.1904440782210544E-3</v>
      </c>
      <c r="E736" s="135">
        <v>2.2157308069018101E-3</v>
      </c>
      <c r="F736" s="135">
        <v>6.4062092146267109E-3</v>
      </c>
      <c r="G736" s="135">
        <v>0.9935937907853728</v>
      </c>
      <c r="H736" s="135">
        <v>2.3289479014712297E-3</v>
      </c>
      <c r="I736" s="135">
        <v>6.5194124570303585E-3</v>
      </c>
      <c r="J736" s="135">
        <v>0.99348058754296931</v>
      </c>
      <c r="K736" s="136">
        <f>IF(ISERROR(INDEX([1]biowin!$J:$J,MATCH(#REF!,[1]biowin!$A:$A,0))),-1,INDEX([1]biowin!$J:$J,MATCH(#REF!,[1]biowin!$A:$A,0)))</f>
        <v>-1</v>
      </c>
    </row>
    <row r="737" spans="1:11">
      <c r="A737" s="142" t="s">
        <v>2622</v>
      </c>
      <c r="B737" s="145" t="s">
        <v>2623</v>
      </c>
      <c r="C737" s="144">
        <f>MAX(IF(ISERROR(INDEX([1]JDS4!$K$2:$K$1709,MATCH(A737,[1]JDS4!$D$2:$D$1709,0))),-1,INDEX([1]JDS4!$K$2:$K$1709,MATCH(A737,[1]JDS4!$D$2:$D$1709,0))),IF(ISERROR(INDEX([1]UFZ!$K$2:$K$1709,MATCH(A737,[1]UFZ!$H$2:$H$1709,0))),-1,INDEX([1]UFZ!$K$2:$K$1709,MATCH(A737,[1]UFZ!$H$2:$H$1709,0))),IF(ISERROR(INDEX([1]WATSON!$G$2:$G$1709,MATCH(A737,[1]WATSON!$B$2:$B$1709,0))),-1,INDEX([1]WATSON!$G$2:$G$1709,MATCH(A737,[1]WATSON!$B$2:$B$1709,0))*1000),IF(ISERROR(INDEX('[1]EF3.0emissions'!$F$2:$F$1709,MATCH(A737,'[1]EF3.0emissions'!$A$2:$A$1709,0))),-1,INDEX('[1]EF3.0emissions'!$F$2:$F$1709,MATCH(A737,'[1]EF3.0emissions'!$A$2:$A$1709))),IF(ISERROR(INDEX(#REF!,MATCH(A737,#REF!,0))),-1,INDEX(#REF!,MATCH(A737,#REF!,0))*1.5*1000),IF(ISERROR(INDEX(#REF!,MATCH(A737,#REF!,0))),-1,INDEX(#REF!,MATCH(A737,#REF!,0))*1.5))</f>
        <v>-1</v>
      </c>
      <c r="D737" s="135">
        <v>3.5974974694611508E-3</v>
      </c>
      <c r="E737" s="135">
        <v>1.9022750688557659E-3</v>
      </c>
      <c r="F737" s="135">
        <v>5.4998051559746637E-3</v>
      </c>
      <c r="G737" s="135">
        <v>0.99450019484402508</v>
      </c>
      <c r="H737" s="135">
        <v>1.9995107084613477E-3</v>
      </c>
      <c r="I737" s="135">
        <v>5.5970276343902479E-3</v>
      </c>
      <c r="J737" s="135">
        <v>0.99440297236560993</v>
      </c>
      <c r="K737" s="136">
        <f>IF(ISERROR(INDEX([1]biowin!$J:$J,MATCH(#REF!,[1]biowin!$A:$A,0))),-1,INDEX([1]biowin!$J:$J,MATCH(#REF!,[1]biowin!$A:$A,0)))</f>
        <v>-1</v>
      </c>
    </row>
    <row r="738" spans="1:11">
      <c r="A738" s="142" t="s">
        <v>2624</v>
      </c>
      <c r="B738" s="145" t="s">
        <v>2625</v>
      </c>
      <c r="C738" s="144">
        <f>MAX(IF(ISERROR(INDEX([1]JDS4!$K$2:$K$1709,MATCH(A738,[1]JDS4!$D$2:$D$1709,0))),-1,INDEX([1]JDS4!$K$2:$K$1709,MATCH(A738,[1]JDS4!$D$2:$D$1709,0))),IF(ISERROR(INDEX([1]UFZ!$K$2:$K$1709,MATCH(A738,[1]UFZ!$H$2:$H$1709,0))),-1,INDEX([1]UFZ!$K$2:$K$1709,MATCH(A738,[1]UFZ!$H$2:$H$1709,0))),IF(ISERROR(INDEX([1]WATSON!$G$2:$G$1709,MATCH(A738,[1]WATSON!$B$2:$B$1709,0))),-1,INDEX([1]WATSON!$G$2:$G$1709,MATCH(A738,[1]WATSON!$B$2:$B$1709,0))*1000),IF(ISERROR(INDEX('[1]EF3.0emissions'!$F$2:$F$1709,MATCH(A738,'[1]EF3.0emissions'!$A$2:$A$1709,0))),-1,INDEX('[1]EF3.0emissions'!$F$2:$F$1709,MATCH(A738,'[1]EF3.0emissions'!$A$2:$A$1709))),IF(ISERROR(INDEX(#REF!,MATCH(A738,#REF!,0))),-1,INDEX(#REF!,MATCH(A738,#REF!,0))*1.5*1000),IF(ISERROR(INDEX(#REF!,MATCH(A738,#REF!,0))),-1,INDEX(#REF!,MATCH(A738,#REF!,0))*1.5))</f>
        <v>-1</v>
      </c>
      <c r="D738" s="135">
        <v>0.39563596608717838</v>
      </c>
      <c r="E738" s="135">
        <v>0.2012290267376477</v>
      </c>
      <c r="F738" s="135">
        <v>0.59686529161617907</v>
      </c>
      <c r="G738" s="135">
        <v>0.40313470838382204</v>
      </c>
      <c r="H738" s="135">
        <v>0.20781028286402897</v>
      </c>
      <c r="I738" s="135">
        <v>0.60344642506596613</v>
      </c>
      <c r="J738" s="135">
        <v>0.39655357493403331</v>
      </c>
      <c r="K738" s="136">
        <f>IF(ISERROR(INDEX([1]biowin!$J:$J,MATCH(#REF!,[1]biowin!$A:$A,0))),-1,INDEX([1]biowin!$J:$J,MATCH(#REF!,[1]biowin!$A:$A,0)))</f>
        <v>-1</v>
      </c>
    </row>
    <row r="739" spans="1:11">
      <c r="A739" s="142" t="s">
        <v>2626</v>
      </c>
      <c r="B739" s="145" t="s">
        <v>2627</v>
      </c>
      <c r="C739" s="144">
        <f>MAX(IF(ISERROR(INDEX([1]JDS4!$K$2:$K$1709,MATCH(A739,[1]JDS4!$D$2:$D$1709,0))),-1,INDEX([1]JDS4!$K$2:$K$1709,MATCH(A739,[1]JDS4!$D$2:$D$1709,0))),IF(ISERROR(INDEX([1]UFZ!$K$2:$K$1709,MATCH(A739,[1]UFZ!$H$2:$H$1709,0))),-1,INDEX([1]UFZ!$K$2:$K$1709,MATCH(A739,[1]UFZ!$H$2:$H$1709,0))),IF(ISERROR(INDEX([1]WATSON!$G$2:$G$1709,MATCH(A739,[1]WATSON!$B$2:$B$1709,0))),-1,INDEX([1]WATSON!$G$2:$G$1709,MATCH(A739,[1]WATSON!$B$2:$B$1709,0))*1000),IF(ISERROR(INDEX('[1]EF3.0emissions'!$F$2:$F$1709,MATCH(A739,'[1]EF3.0emissions'!$A$2:$A$1709,0))),-1,INDEX('[1]EF3.0emissions'!$F$2:$F$1709,MATCH(A739,'[1]EF3.0emissions'!$A$2:$A$1709))),IF(ISERROR(INDEX(#REF!,MATCH(A739,#REF!,0))),-1,INDEX(#REF!,MATCH(A739,#REF!,0))*1.5*1000),IF(ISERROR(INDEX(#REF!,MATCH(A739,#REF!,0))),-1,INDEX(#REF!,MATCH(A739,#REF!,0))*1.5))</f>
        <v>-1</v>
      </c>
      <c r="D739" s="135">
        <v>0.15817316937102355</v>
      </c>
      <c r="E739" s="135">
        <v>8.27059245828905E-2</v>
      </c>
      <c r="F739" s="135">
        <v>0.2409036247726471</v>
      </c>
      <c r="G739" s="135">
        <v>0.75909637522734774</v>
      </c>
      <c r="H739" s="135">
        <v>8.6475000957446979E-2</v>
      </c>
      <c r="I739" s="135">
        <v>0.24466275040383798</v>
      </c>
      <c r="J739" s="135">
        <v>0.75533724959616455</v>
      </c>
      <c r="K739" s="136">
        <f>IF(ISERROR(INDEX([1]biowin!$J:$J,MATCH(#REF!,[1]biowin!$A:$A,0))),-1,INDEX([1]biowin!$J:$J,MATCH(#REF!,[1]biowin!$A:$A,0)))</f>
        <v>-1</v>
      </c>
    </row>
    <row r="740" spans="1:11">
      <c r="A740" s="142" t="s">
        <v>2628</v>
      </c>
      <c r="B740" s="145" t="s">
        <v>529</v>
      </c>
      <c r="C740" s="144">
        <f>MAX(IF(ISERROR(INDEX([1]JDS4!$K$2:$K$1709,MATCH(A740,[1]JDS4!$D$2:$D$1709,0))),-1,INDEX([1]JDS4!$K$2:$K$1709,MATCH(A740,[1]JDS4!$D$2:$D$1709,0))),IF(ISERROR(INDEX([1]UFZ!$K$2:$K$1709,MATCH(A740,[1]UFZ!$H$2:$H$1709,0))),-1,INDEX([1]UFZ!$K$2:$K$1709,MATCH(A740,[1]UFZ!$H$2:$H$1709,0))),IF(ISERROR(INDEX([1]WATSON!$G$2:$G$1709,MATCH(A740,[1]WATSON!$B$2:$B$1709,0))),-1,INDEX([1]WATSON!$G$2:$G$1709,MATCH(A740,[1]WATSON!$B$2:$B$1709,0))*1000),IF(ISERROR(INDEX('[1]EF3.0emissions'!$F$2:$F$1709,MATCH(A740,'[1]EF3.0emissions'!$A$2:$A$1709,0))),-1,INDEX('[1]EF3.0emissions'!$F$2:$F$1709,MATCH(A740,'[1]EF3.0emissions'!$A$2:$A$1709))),IF(ISERROR(INDEX(#REF!,MATCH(A740,#REF!,0))),-1,INDEX(#REF!,MATCH(A740,#REF!,0))*1.5*1000),IF(ISERROR(INDEX(#REF!,MATCH(A740,#REF!,0))),-1,INDEX(#REF!,MATCH(A740,#REF!,0))*1.5))</f>
        <v>13346.494336825055</v>
      </c>
      <c r="D740" s="135">
        <v>0.34319181616706218</v>
      </c>
      <c r="E740" s="135">
        <v>0.17394295549004579</v>
      </c>
      <c r="F740" s="135">
        <v>0.52786031365501473</v>
      </c>
      <c r="G740" s="135">
        <v>0.47213968634497738</v>
      </c>
      <c r="H740" s="135">
        <v>0.18141989259699937</v>
      </c>
      <c r="I740" s="135">
        <v>0.53104760351484526</v>
      </c>
      <c r="J740" s="135">
        <v>0.46895239648515696</v>
      </c>
      <c r="K740" s="136">
        <f>IF(ISERROR(INDEX([1]biowin!$J:$J,MATCH(#REF!,[1]biowin!$A:$A,0))),-1,INDEX([1]biowin!$J:$J,MATCH(#REF!,[1]biowin!$A:$A,0)))</f>
        <v>-1</v>
      </c>
    </row>
    <row r="741" spans="1:11">
      <c r="A741" s="142" t="s">
        <v>2629</v>
      </c>
      <c r="B741" s="145" t="s">
        <v>2630</v>
      </c>
      <c r="C741" s="144">
        <f>MAX(IF(ISERROR(INDEX([1]JDS4!$K$2:$K$1709,MATCH(A741,[1]JDS4!$D$2:$D$1709,0))),-1,INDEX([1]JDS4!$K$2:$K$1709,MATCH(A741,[1]JDS4!$D$2:$D$1709,0))),IF(ISERROR(INDEX([1]UFZ!$K$2:$K$1709,MATCH(A741,[1]UFZ!$H$2:$H$1709,0))),-1,INDEX([1]UFZ!$K$2:$K$1709,MATCH(A741,[1]UFZ!$H$2:$H$1709,0))),IF(ISERROR(INDEX([1]WATSON!$G$2:$G$1709,MATCH(A741,[1]WATSON!$B$2:$B$1709,0))),-1,INDEX([1]WATSON!$G$2:$G$1709,MATCH(A741,[1]WATSON!$B$2:$B$1709,0))*1000),IF(ISERROR(INDEX('[1]EF3.0emissions'!$F$2:$F$1709,MATCH(A741,'[1]EF3.0emissions'!$A$2:$A$1709,0))),-1,INDEX('[1]EF3.0emissions'!$F$2:$F$1709,MATCH(A741,'[1]EF3.0emissions'!$A$2:$A$1709))),IF(ISERROR(INDEX(#REF!,MATCH(A741,#REF!,0))),-1,INDEX(#REF!,MATCH(A741,#REF!,0))*1.5*1000),IF(ISERROR(INDEX(#REF!,MATCH(A741,#REF!,0))),-1,INDEX(#REF!,MATCH(A741,#REF!,0))*1.5))</f>
        <v>37.519058134312466</v>
      </c>
      <c r="D741" s="135">
        <v>0.14820221785362511</v>
      </c>
      <c r="E741" s="135">
        <v>6.7753406640882072E-2</v>
      </c>
      <c r="F741" s="135">
        <v>0.36222763591995372</v>
      </c>
      <c r="G741" s="135">
        <v>0.6377723640800349</v>
      </c>
      <c r="H741" s="135">
        <v>7.5267640149290618E-2</v>
      </c>
      <c r="I741" s="135">
        <v>0.32581511068002411</v>
      </c>
      <c r="J741" s="135">
        <v>0.67418488931997511</v>
      </c>
      <c r="K741" s="136">
        <f>IF(ISERROR(INDEX([1]biowin!$J:$J,MATCH(#REF!,[1]biowin!$A:$A,0))),-1,INDEX([1]biowin!$J:$J,MATCH(#REF!,[1]biowin!$A:$A,0)))</f>
        <v>-1</v>
      </c>
    </row>
    <row r="742" spans="1:11">
      <c r="A742" s="142" t="s">
        <v>2631</v>
      </c>
      <c r="B742" s="145" t="s">
        <v>2632</v>
      </c>
      <c r="C742" s="144">
        <f>MAX(IF(ISERROR(INDEX([1]JDS4!$K$2:$K$1709,MATCH(A742,[1]JDS4!$D$2:$D$1709,0))),-1,INDEX([1]JDS4!$K$2:$K$1709,MATCH(A742,[1]JDS4!$D$2:$D$1709,0))),IF(ISERROR(INDEX([1]UFZ!$K$2:$K$1709,MATCH(A742,[1]UFZ!$H$2:$H$1709,0))),-1,INDEX([1]UFZ!$K$2:$K$1709,MATCH(A742,[1]UFZ!$H$2:$H$1709,0))),IF(ISERROR(INDEX([1]WATSON!$G$2:$G$1709,MATCH(A742,[1]WATSON!$B$2:$B$1709,0))),-1,INDEX([1]WATSON!$G$2:$G$1709,MATCH(A742,[1]WATSON!$B$2:$B$1709,0))*1000),IF(ISERROR(INDEX('[1]EF3.0emissions'!$F$2:$F$1709,MATCH(A742,'[1]EF3.0emissions'!$A$2:$A$1709,0))),-1,INDEX('[1]EF3.0emissions'!$F$2:$F$1709,MATCH(A742,'[1]EF3.0emissions'!$A$2:$A$1709))),IF(ISERROR(INDEX(#REF!,MATCH(A742,#REF!,0))),-1,INDEX(#REF!,MATCH(A742,#REF!,0))*1.5*1000),IF(ISERROR(INDEX(#REF!,MATCH(A742,#REF!,0))),-1,INDEX(#REF!,MATCH(A742,#REF!,0))*1.5))</f>
        <v>110000</v>
      </c>
      <c r="H742" s="135"/>
      <c r="I742" s="135"/>
      <c r="J742" s="135"/>
      <c r="K742" s="136">
        <f>IF(ISERROR(INDEX([1]biowin!$J:$J,MATCH(#REF!,[1]biowin!$A:$A,0))),-1,INDEX([1]biowin!$J:$J,MATCH(#REF!,[1]biowin!$A:$A,0)))</f>
        <v>-1</v>
      </c>
    </row>
    <row r="743" spans="1:11">
      <c r="A743" s="142" t="s">
        <v>2633</v>
      </c>
      <c r="B743" s="145" t="s">
        <v>2634</v>
      </c>
      <c r="C743" s="144">
        <f>MAX(IF(ISERROR(INDEX([1]JDS4!$K$2:$K$1709,MATCH(A743,[1]JDS4!$D$2:$D$1709,0))),-1,INDEX([1]JDS4!$K$2:$K$1709,MATCH(A743,[1]JDS4!$D$2:$D$1709,0))),IF(ISERROR(INDEX([1]UFZ!$K$2:$K$1709,MATCH(A743,[1]UFZ!$H$2:$H$1709,0))),-1,INDEX([1]UFZ!$K$2:$K$1709,MATCH(A743,[1]UFZ!$H$2:$H$1709,0))),IF(ISERROR(INDEX([1]WATSON!$G$2:$G$1709,MATCH(A743,[1]WATSON!$B$2:$B$1709,0))),-1,INDEX([1]WATSON!$G$2:$G$1709,MATCH(A743,[1]WATSON!$B$2:$B$1709,0))*1000),IF(ISERROR(INDEX('[1]EF3.0emissions'!$F$2:$F$1709,MATCH(A743,'[1]EF3.0emissions'!$A$2:$A$1709,0))),-1,INDEX('[1]EF3.0emissions'!$F$2:$F$1709,MATCH(A743,'[1]EF3.0emissions'!$A$2:$A$1709))),IF(ISERROR(INDEX(#REF!,MATCH(A743,#REF!,0))),-1,INDEX(#REF!,MATCH(A743,#REF!,0))*1.5*1000),IF(ISERROR(INDEX(#REF!,MATCH(A743,#REF!,0))),-1,INDEX(#REF!,MATCH(A743,#REF!,0))*1.5))</f>
        <v>3.8718750000000002</v>
      </c>
      <c r="D743" s="135">
        <v>0.37851754645048308</v>
      </c>
      <c r="E743" s="135">
        <v>0.19303473856268455</v>
      </c>
      <c r="F743" s="135">
        <v>0.57155458986213303</v>
      </c>
      <c r="G743" s="135">
        <v>0.42844541013786747</v>
      </c>
      <c r="H743" s="135">
        <v>0.19957687502630569</v>
      </c>
      <c r="I743" s="135">
        <v>0.57809578105009385</v>
      </c>
      <c r="J743" s="135">
        <v>0.42190421894990782</v>
      </c>
      <c r="K743" s="136">
        <f>IF(ISERROR(INDEX([1]biowin!$J:$J,MATCH(#REF!,[1]biowin!$A:$A,0))),-1,INDEX([1]biowin!$J:$J,MATCH(#REF!,[1]biowin!$A:$A,0)))</f>
        <v>-1</v>
      </c>
    </row>
    <row r="744" spans="1:11">
      <c r="A744" s="142" t="s">
        <v>2635</v>
      </c>
      <c r="B744" s="145" t="s">
        <v>2636</v>
      </c>
      <c r="C744" s="144">
        <f>MAX(IF(ISERROR(INDEX([1]JDS4!$K$2:$K$1709,MATCH(A744,[1]JDS4!$D$2:$D$1709,0))),-1,INDEX([1]JDS4!$K$2:$K$1709,MATCH(A744,[1]JDS4!$D$2:$D$1709,0))),IF(ISERROR(INDEX([1]UFZ!$K$2:$K$1709,MATCH(A744,[1]UFZ!$H$2:$H$1709,0))),-1,INDEX([1]UFZ!$K$2:$K$1709,MATCH(A744,[1]UFZ!$H$2:$H$1709,0))),IF(ISERROR(INDEX([1]WATSON!$G$2:$G$1709,MATCH(A744,[1]WATSON!$B$2:$B$1709,0))),-1,INDEX([1]WATSON!$G$2:$G$1709,MATCH(A744,[1]WATSON!$B$2:$B$1709,0))*1000),IF(ISERROR(INDEX('[1]EF3.0emissions'!$F$2:$F$1709,MATCH(A744,'[1]EF3.0emissions'!$A$2:$A$1709,0))),-1,INDEX('[1]EF3.0emissions'!$F$2:$F$1709,MATCH(A744,'[1]EF3.0emissions'!$A$2:$A$1709))),IF(ISERROR(INDEX(#REF!,MATCH(A744,#REF!,0))),-1,INDEX(#REF!,MATCH(A744,#REF!,0))*1.5*1000),IF(ISERROR(INDEX(#REF!,MATCH(A744,#REF!,0))),-1,INDEX(#REF!,MATCH(A744,#REF!,0))*1.5))</f>
        <v>6.1</v>
      </c>
      <c r="D744" s="135">
        <v>0.11466457632649105</v>
      </c>
      <c r="E744" s="135">
        <v>5.0174775499679195E-3</v>
      </c>
      <c r="F744" s="135">
        <v>0.92277692739846173</v>
      </c>
      <c r="G744" s="135">
        <v>7.7223072601537671E-2</v>
      </c>
      <c r="H744" s="135">
        <v>1.3335913934105647E-2</v>
      </c>
      <c r="I744" s="135">
        <v>0.80476329304861027</v>
      </c>
      <c r="J744" s="135">
        <v>0.19523670695138931</v>
      </c>
      <c r="K744" s="136">
        <f>IF(ISERROR(INDEX([1]biowin!$J:$J,MATCH(#REF!,[1]biowin!$A:$A,0))),-1,INDEX([1]biowin!$J:$J,MATCH(#REF!,[1]biowin!$A:$A,0)))</f>
        <v>-1</v>
      </c>
    </row>
    <row r="745" spans="1:11">
      <c r="A745" s="142" t="s">
        <v>2637</v>
      </c>
      <c r="B745" s="145" t="s">
        <v>2638</v>
      </c>
      <c r="C745" s="144">
        <f>MAX(IF(ISERROR(INDEX([1]JDS4!$K$2:$K$1709,MATCH(A745,[1]JDS4!$D$2:$D$1709,0))),-1,INDEX([1]JDS4!$K$2:$K$1709,MATCH(A745,[1]JDS4!$D$2:$D$1709,0))),IF(ISERROR(INDEX([1]UFZ!$K$2:$K$1709,MATCH(A745,[1]UFZ!$H$2:$H$1709,0))),-1,INDEX([1]UFZ!$K$2:$K$1709,MATCH(A745,[1]UFZ!$H$2:$H$1709,0))),IF(ISERROR(INDEX([1]WATSON!$G$2:$G$1709,MATCH(A745,[1]WATSON!$B$2:$B$1709,0))),-1,INDEX([1]WATSON!$G$2:$G$1709,MATCH(A745,[1]WATSON!$B$2:$B$1709,0))*1000),IF(ISERROR(INDEX('[1]EF3.0emissions'!$F$2:$F$1709,MATCH(A745,'[1]EF3.0emissions'!$A$2:$A$1709,0))),-1,INDEX('[1]EF3.0emissions'!$F$2:$F$1709,MATCH(A745,'[1]EF3.0emissions'!$A$2:$A$1709))),IF(ISERROR(INDEX(#REF!,MATCH(A745,#REF!,0))),-1,INDEX(#REF!,MATCH(A745,#REF!,0))*1.5*1000),IF(ISERROR(INDEX(#REF!,MATCH(A745,#REF!,0))),-1,INDEX(#REF!,MATCH(A745,#REF!,0))*1.5))</f>
        <v>-1</v>
      </c>
      <c r="D745" s="135">
        <v>8.3559849646591845E-3</v>
      </c>
      <c r="E745" s="135">
        <v>4.4171471534084229E-3</v>
      </c>
      <c r="F745" s="135">
        <v>1.2775626953169023E-2</v>
      </c>
      <c r="G745" s="135">
        <v>0.9872243730468292</v>
      </c>
      <c r="H745" s="135">
        <v>4.6422783348627492E-3</v>
      </c>
      <c r="I745" s="135">
        <v>1.2999751329218628E-2</v>
      </c>
      <c r="J745" s="135">
        <v>0.9870002486707804</v>
      </c>
      <c r="K745" s="136">
        <f>IF(ISERROR(INDEX([1]biowin!$J:$J,MATCH(#REF!,[1]biowin!$A:$A,0))),-1,INDEX([1]biowin!$J:$J,MATCH(#REF!,[1]biowin!$A:$A,0)))</f>
        <v>-1</v>
      </c>
    </row>
    <row r="746" spans="1:11">
      <c r="A746" s="142" t="s">
        <v>2639</v>
      </c>
      <c r="B746" s="145" t="s">
        <v>2640</v>
      </c>
      <c r="C746" s="144">
        <f>MAX(IF(ISERROR(INDEX([1]JDS4!$K$2:$K$1709,MATCH(A746,[1]JDS4!$D$2:$D$1709,0))),-1,INDEX([1]JDS4!$K$2:$K$1709,MATCH(A746,[1]JDS4!$D$2:$D$1709,0))),IF(ISERROR(INDEX([1]UFZ!$K$2:$K$1709,MATCH(A746,[1]UFZ!$H$2:$H$1709,0))),-1,INDEX([1]UFZ!$K$2:$K$1709,MATCH(A746,[1]UFZ!$H$2:$H$1709,0))),IF(ISERROR(INDEX([1]WATSON!$G$2:$G$1709,MATCH(A746,[1]WATSON!$B$2:$B$1709,0))),-1,INDEX([1]WATSON!$G$2:$G$1709,MATCH(A746,[1]WATSON!$B$2:$B$1709,0))*1000),IF(ISERROR(INDEX('[1]EF3.0emissions'!$F$2:$F$1709,MATCH(A746,'[1]EF3.0emissions'!$A$2:$A$1709,0))),-1,INDEX('[1]EF3.0emissions'!$F$2:$F$1709,MATCH(A746,'[1]EF3.0emissions'!$A$2:$A$1709))),IF(ISERROR(INDEX(#REF!,MATCH(A746,#REF!,0))),-1,INDEX(#REF!,MATCH(A746,#REF!,0))*1.5*1000),IF(ISERROR(INDEX(#REF!,MATCH(A746,#REF!,0))),-1,INDEX(#REF!,MATCH(A746,#REF!,0))*1.5))</f>
        <v>34.95678082191781</v>
      </c>
      <c r="D746" s="135">
        <v>2.658566022141292E-2</v>
      </c>
      <c r="E746" s="135">
        <v>1.4037326347855927E-2</v>
      </c>
      <c r="F746" s="135">
        <v>4.0646484373232636E-2</v>
      </c>
      <c r="G746" s="135">
        <v>0.95935351562676741</v>
      </c>
      <c r="H746" s="135">
        <v>1.4744732024182548E-2</v>
      </c>
      <c r="I746" s="135">
        <v>4.1344402275886163E-2</v>
      </c>
      <c r="J746" s="135">
        <v>0.95865559772411402</v>
      </c>
      <c r="K746" s="136">
        <f>IF(ISERROR(INDEX([1]biowin!$J:$J,MATCH(#REF!,[1]biowin!$A:$A,0))),-1,INDEX([1]biowin!$J:$J,MATCH(#REF!,[1]biowin!$A:$A,0)))</f>
        <v>-1</v>
      </c>
    </row>
    <row r="747" spans="1:11">
      <c r="A747" s="142" t="s">
        <v>2641</v>
      </c>
      <c r="B747" s="145" t="s">
        <v>2642</v>
      </c>
      <c r="C747" s="144">
        <f>MAX(IF(ISERROR(INDEX([1]JDS4!$K$2:$K$1709,MATCH(A747,[1]JDS4!$D$2:$D$1709,0))),-1,INDEX([1]JDS4!$K$2:$K$1709,MATCH(A747,[1]JDS4!$D$2:$D$1709,0))),IF(ISERROR(INDEX([1]UFZ!$K$2:$K$1709,MATCH(A747,[1]UFZ!$H$2:$H$1709,0))),-1,INDEX([1]UFZ!$K$2:$K$1709,MATCH(A747,[1]UFZ!$H$2:$H$1709,0))),IF(ISERROR(INDEX([1]WATSON!$G$2:$G$1709,MATCH(A747,[1]WATSON!$B$2:$B$1709,0))),-1,INDEX([1]WATSON!$G$2:$G$1709,MATCH(A747,[1]WATSON!$B$2:$B$1709,0))*1000),IF(ISERROR(INDEX('[1]EF3.0emissions'!$F$2:$F$1709,MATCH(A747,'[1]EF3.0emissions'!$A$2:$A$1709,0))),-1,INDEX('[1]EF3.0emissions'!$F$2:$F$1709,MATCH(A747,'[1]EF3.0emissions'!$A$2:$A$1709))),IF(ISERROR(INDEX(#REF!,MATCH(A747,#REF!,0))),-1,INDEX(#REF!,MATCH(A747,#REF!,0))*1.5*1000),IF(ISERROR(INDEX(#REF!,MATCH(A747,#REF!,0))),-1,INDEX(#REF!,MATCH(A747,#REF!,0))*1.5))</f>
        <v>0.15</v>
      </c>
      <c r="D747" s="135">
        <v>6.8613652165959729E-2</v>
      </c>
      <c r="E747" s="135">
        <v>3.6126467597590535E-2</v>
      </c>
      <c r="F747" s="135">
        <v>0.10474677964078077</v>
      </c>
      <c r="G747" s="135">
        <v>0.89525322035921828</v>
      </c>
      <c r="H747" s="135">
        <v>3.7895648256777194E-2</v>
      </c>
      <c r="I747" s="135">
        <v>0.10651326750057399</v>
      </c>
      <c r="J747" s="135">
        <v>0.89348673249942534</v>
      </c>
      <c r="K747" s="136">
        <f>IF(ISERROR(INDEX([1]biowin!$J:$J,MATCH(#REF!,[1]biowin!$A:$A,0))),-1,INDEX([1]biowin!$J:$J,MATCH(#REF!,[1]biowin!$A:$A,0)))</f>
        <v>-1</v>
      </c>
    </row>
    <row r="748" spans="1:11">
      <c r="A748" s="142" t="s">
        <v>2643</v>
      </c>
      <c r="B748" s="145" t="s">
        <v>2644</v>
      </c>
      <c r="C748" s="144">
        <f>MAX(IF(ISERROR(INDEX([1]JDS4!$K$2:$K$1709,MATCH(A748,[1]JDS4!$D$2:$D$1709,0))),-1,INDEX([1]JDS4!$K$2:$K$1709,MATCH(A748,[1]JDS4!$D$2:$D$1709,0))),IF(ISERROR(INDEX([1]UFZ!$K$2:$K$1709,MATCH(A748,[1]UFZ!$H$2:$H$1709,0))),-1,INDEX([1]UFZ!$K$2:$K$1709,MATCH(A748,[1]UFZ!$H$2:$H$1709,0))),IF(ISERROR(INDEX([1]WATSON!$G$2:$G$1709,MATCH(A748,[1]WATSON!$B$2:$B$1709,0))),-1,INDEX([1]WATSON!$G$2:$G$1709,MATCH(A748,[1]WATSON!$B$2:$B$1709,0))*1000),IF(ISERROR(INDEX('[1]EF3.0emissions'!$F$2:$F$1709,MATCH(A748,'[1]EF3.0emissions'!$A$2:$A$1709,0))),-1,INDEX('[1]EF3.0emissions'!$F$2:$F$1709,MATCH(A748,'[1]EF3.0emissions'!$A$2:$A$1709))),IF(ISERROR(INDEX(#REF!,MATCH(A748,#REF!,0))),-1,INDEX(#REF!,MATCH(A748,#REF!,0))*1.5*1000),IF(ISERROR(INDEX(#REF!,MATCH(A748,#REF!,0))),-1,INDEX(#REF!,MATCH(A748,#REF!,0))*1.5))</f>
        <v>85.305608330821926</v>
      </c>
      <c r="D748" s="135">
        <v>9.4232707945405669E-2</v>
      </c>
      <c r="E748" s="135">
        <v>4.9502137784561542E-2</v>
      </c>
      <c r="F748" s="135">
        <v>0.1443421205029751</v>
      </c>
      <c r="G748" s="135">
        <v>0.85565787949702632</v>
      </c>
      <c r="H748" s="135">
        <v>5.1894837532470137E-2</v>
      </c>
      <c r="I748" s="135">
        <v>0.14648925547817049</v>
      </c>
      <c r="J748" s="135">
        <v>0.85351074452182807</v>
      </c>
      <c r="K748" s="136">
        <f>IF(ISERROR(INDEX([1]biowin!$J:$J,MATCH(#REF!,[1]biowin!$A:$A,0))),-1,INDEX([1]biowin!$J:$J,MATCH(#REF!,[1]biowin!$A:$A,0)))</f>
        <v>-1</v>
      </c>
    </row>
    <row r="749" spans="1:11">
      <c r="A749" s="142" t="s">
        <v>2645</v>
      </c>
      <c r="B749" s="145" t="s">
        <v>2646</v>
      </c>
      <c r="C749" s="144">
        <f>MAX(IF(ISERROR(INDEX([1]JDS4!$K$2:$K$1709,MATCH(A749,[1]JDS4!$D$2:$D$1709,0))),-1,INDEX([1]JDS4!$K$2:$K$1709,MATCH(A749,[1]JDS4!$D$2:$D$1709,0))),IF(ISERROR(INDEX([1]UFZ!$K$2:$K$1709,MATCH(A749,[1]UFZ!$H$2:$H$1709,0))),-1,INDEX([1]UFZ!$K$2:$K$1709,MATCH(A749,[1]UFZ!$H$2:$H$1709,0))),IF(ISERROR(INDEX([1]WATSON!$G$2:$G$1709,MATCH(A749,[1]WATSON!$B$2:$B$1709,0))),-1,INDEX([1]WATSON!$G$2:$G$1709,MATCH(A749,[1]WATSON!$B$2:$B$1709,0))*1000),IF(ISERROR(INDEX('[1]EF3.0emissions'!$F$2:$F$1709,MATCH(A749,'[1]EF3.0emissions'!$A$2:$A$1709,0))),-1,INDEX('[1]EF3.0emissions'!$F$2:$F$1709,MATCH(A749,'[1]EF3.0emissions'!$A$2:$A$1709))),IF(ISERROR(INDEX(#REF!,MATCH(A749,#REF!,0))),-1,INDEX(#REF!,MATCH(A749,#REF!,0))*1.5*1000),IF(ISERROR(INDEX(#REF!,MATCH(A749,#REF!,0))),-1,INDEX(#REF!,MATCH(A749,#REF!,0))*1.5))</f>
        <v>1.7124999999999999</v>
      </c>
      <c r="D749" s="135">
        <v>5.7717486865416136E-3</v>
      </c>
      <c r="E749" s="135">
        <v>3.0515176546916474E-3</v>
      </c>
      <c r="F749" s="135">
        <v>8.8442623598329589E-3</v>
      </c>
      <c r="G749" s="135">
        <v>0.99115573764016829</v>
      </c>
      <c r="H749" s="135">
        <v>3.2073174115694104E-3</v>
      </c>
      <c r="I749" s="135">
        <v>8.9915898945407309E-3</v>
      </c>
      <c r="J749" s="135">
        <v>0.99100841010545837</v>
      </c>
      <c r="K749" s="136">
        <f>IF(ISERROR(INDEX([1]biowin!$J:$J,MATCH(#REF!,[1]biowin!$A:$A,0))),-1,INDEX([1]biowin!$J:$J,MATCH(#REF!,[1]biowin!$A:$A,0)))</f>
        <v>-1</v>
      </c>
    </row>
    <row r="750" spans="1:11">
      <c r="A750" s="142" t="s">
        <v>2647</v>
      </c>
      <c r="B750" s="145" t="s">
        <v>2648</v>
      </c>
      <c r="C750" s="144">
        <f>MAX(IF(ISERROR(INDEX([1]JDS4!$K$2:$K$1709,MATCH(A750,[1]JDS4!$D$2:$D$1709,0))),-1,INDEX([1]JDS4!$K$2:$K$1709,MATCH(A750,[1]JDS4!$D$2:$D$1709,0))),IF(ISERROR(INDEX([1]UFZ!$K$2:$K$1709,MATCH(A750,[1]UFZ!$H$2:$H$1709,0))),-1,INDEX([1]UFZ!$K$2:$K$1709,MATCH(A750,[1]UFZ!$H$2:$H$1709,0))),IF(ISERROR(INDEX([1]WATSON!$G$2:$G$1709,MATCH(A750,[1]WATSON!$B$2:$B$1709,0))),-1,INDEX([1]WATSON!$G$2:$G$1709,MATCH(A750,[1]WATSON!$B$2:$B$1709,0))*1000),IF(ISERROR(INDEX('[1]EF3.0emissions'!$F$2:$F$1709,MATCH(A750,'[1]EF3.0emissions'!$A$2:$A$1709,0))),-1,INDEX('[1]EF3.0emissions'!$F$2:$F$1709,MATCH(A750,'[1]EF3.0emissions'!$A$2:$A$1709))),IF(ISERROR(INDEX(#REF!,MATCH(A750,#REF!,0))),-1,INDEX(#REF!,MATCH(A750,#REF!,0))*1.5*1000),IF(ISERROR(INDEX(#REF!,MATCH(A750,#REF!,0))),-1,INDEX(#REF!,MATCH(A750,#REF!,0))*1.5))</f>
        <v>-1</v>
      </c>
      <c r="D750" s="135">
        <v>9.3098475418967749E-2</v>
      </c>
      <c r="E750" s="135">
        <v>4.8932183185081801E-2</v>
      </c>
      <c r="F750" s="135">
        <v>0.1420306875522033</v>
      </c>
      <c r="G750" s="135">
        <v>0.85796931244779062</v>
      </c>
      <c r="H750" s="135">
        <v>5.1285487963393273E-2</v>
      </c>
      <c r="I750" s="135">
        <v>0.14438398061591312</v>
      </c>
      <c r="J750" s="135">
        <v>0.85561601938408838</v>
      </c>
      <c r="K750" s="136">
        <f>IF(ISERROR(INDEX([1]biowin!$J:$J,MATCH(#REF!,[1]biowin!$A:$A,0))),-1,INDEX([1]biowin!$J:$J,MATCH(#REF!,[1]biowin!$A:$A,0)))</f>
        <v>-1</v>
      </c>
    </row>
    <row r="751" spans="1:11">
      <c r="A751" s="142" t="s">
        <v>2649</v>
      </c>
      <c r="B751" s="145" t="s">
        <v>2650</v>
      </c>
      <c r="C751" s="144">
        <f>MAX(IF(ISERROR(INDEX([1]JDS4!$K$2:$K$1709,MATCH(A751,[1]JDS4!$D$2:$D$1709,0))),-1,INDEX([1]JDS4!$K$2:$K$1709,MATCH(A751,[1]JDS4!$D$2:$D$1709,0))),IF(ISERROR(INDEX([1]UFZ!$K$2:$K$1709,MATCH(A751,[1]UFZ!$H$2:$H$1709,0))),-1,INDEX([1]UFZ!$K$2:$K$1709,MATCH(A751,[1]UFZ!$H$2:$H$1709,0))),IF(ISERROR(INDEX([1]WATSON!$G$2:$G$1709,MATCH(A751,[1]WATSON!$B$2:$B$1709,0))),-1,INDEX([1]WATSON!$G$2:$G$1709,MATCH(A751,[1]WATSON!$B$2:$B$1709,0))*1000),IF(ISERROR(INDEX('[1]EF3.0emissions'!$F$2:$F$1709,MATCH(A751,'[1]EF3.0emissions'!$A$2:$A$1709,0))),-1,INDEX('[1]EF3.0emissions'!$F$2:$F$1709,MATCH(A751,'[1]EF3.0emissions'!$A$2:$A$1709))),IF(ISERROR(INDEX(#REF!,MATCH(A751,#REF!,0))),-1,INDEX(#REF!,MATCH(A751,#REF!,0))*1.5*1000),IF(ISERROR(INDEX(#REF!,MATCH(A751,#REF!,0))),-1,INDEX(#REF!,MATCH(A751,#REF!,0))*1.5))</f>
        <v>9.6244139566438349</v>
      </c>
      <c r="D751" s="135">
        <v>9.5957763169920954E-2</v>
      </c>
      <c r="E751" s="135">
        <v>5.0424322704352875E-2</v>
      </c>
      <c r="F751" s="135">
        <v>0.14638256365077257</v>
      </c>
      <c r="G751" s="135">
        <v>0.85361743634922593</v>
      </c>
      <c r="H751" s="135">
        <v>5.2844112114152027E-2</v>
      </c>
      <c r="I751" s="135">
        <v>0.14880215969690622</v>
      </c>
      <c r="J751" s="135">
        <v>0.85119784030309409</v>
      </c>
      <c r="K751" s="136">
        <f>IF(ISERROR(INDEX([1]biowin!$J:$J,MATCH(#REF!,[1]biowin!$A:$A,0))),-1,INDEX([1]biowin!$J:$J,MATCH(#REF!,[1]biowin!$A:$A,0)))</f>
        <v>-1</v>
      </c>
    </row>
    <row r="752" spans="1:11">
      <c r="A752" s="142" t="s">
        <v>2651</v>
      </c>
      <c r="B752" s="145" t="s">
        <v>2652</v>
      </c>
      <c r="C752" s="144">
        <f>MAX(IF(ISERROR(INDEX([1]JDS4!$K$2:$K$1709,MATCH(A752,[1]JDS4!$D$2:$D$1709,0))),-1,INDEX([1]JDS4!$K$2:$K$1709,MATCH(A752,[1]JDS4!$D$2:$D$1709,0))),IF(ISERROR(INDEX([1]UFZ!$K$2:$K$1709,MATCH(A752,[1]UFZ!$H$2:$H$1709,0))),-1,INDEX([1]UFZ!$K$2:$K$1709,MATCH(A752,[1]UFZ!$H$2:$H$1709,0))),IF(ISERROR(INDEX([1]WATSON!$G$2:$G$1709,MATCH(A752,[1]WATSON!$B$2:$B$1709,0))),-1,INDEX([1]WATSON!$G$2:$G$1709,MATCH(A752,[1]WATSON!$B$2:$B$1709,0))*1000),IF(ISERROR(INDEX('[1]EF3.0emissions'!$F$2:$F$1709,MATCH(A752,'[1]EF3.0emissions'!$A$2:$A$1709,0))),-1,INDEX('[1]EF3.0emissions'!$F$2:$F$1709,MATCH(A752,'[1]EF3.0emissions'!$A$2:$A$1709))),IF(ISERROR(INDEX(#REF!,MATCH(A752,#REF!,0))),-1,INDEX(#REF!,MATCH(A752,#REF!,0))*1.5*1000),IF(ISERROR(INDEX(#REF!,MATCH(A752,#REF!,0))),-1,INDEX(#REF!,MATCH(A752,#REF!,0))*1.5))</f>
        <v>303.85714285714283</v>
      </c>
      <c r="D752" s="135">
        <v>0.12388883026472741</v>
      </c>
      <c r="E752" s="135">
        <v>6.4961762691134781E-2</v>
      </c>
      <c r="F752" s="135">
        <v>0.18886973269030788</v>
      </c>
      <c r="G752" s="135">
        <v>0.81113026730969229</v>
      </c>
      <c r="H752" s="135">
        <v>6.8011262896094271E-2</v>
      </c>
      <c r="I752" s="135">
        <v>0.19191147911247364</v>
      </c>
      <c r="J752" s="135">
        <v>0.80808852088752758</v>
      </c>
      <c r="K752" s="136">
        <f>IF(ISERROR(INDEX([1]biowin!$J:$J,MATCH(#REF!,[1]biowin!$A:$A,0))),-1,INDEX([1]biowin!$J:$J,MATCH(#REF!,[1]biowin!$A:$A,0)))</f>
        <v>-1</v>
      </c>
    </row>
    <row r="753" spans="1:11">
      <c r="A753" s="142" t="s">
        <v>2653</v>
      </c>
      <c r="B753" s="145" t="s">
        <v>2654</v>
      </c>
      <c r="C753" s="144">
        <f>MAX(IF(ISERROR(INDEX([1]JDS4!$K$2:$K$1709,MATCH(A753,[1]JDS4!$D$2:$D$1709,0))),-1,INDEX([1]JDS4!$K$2:$K$1709,MATCH(A753,[1]JDS4!$D$2:$D$1709,0))),IF(ISERROR(INDEX([1]UFZ!$K$2:$K$1709,MATCH(A753,[1]UFZ!$H$2:$H$1709,0))),-1,INDEX([1]UFZ!$K$2:$K$1709,MATCH(A753,[1]UFZ!$H$2:$H$1709,0))),IF(ISERROR(INDEX([1]WATSON!$G$2:$G$1709,MATCH(A753,[1]WATSON!$B$2:$B$1709,0))),-1,INDEX([1]WATSON!$G$2:$G$1709,MATCH(A753,[1]WATSON!$B$2:$B$1709,0))*1000),IF(ISERROR(INDEX('[1]EF3.0emissions'!$F$2:$F$1709,MATCH(A753,'[1]EF3.0emissions'!$A$2:$A$1709,0))),-1,INDEX('[1]EF3.0emissions'!$F$2:$F$1709,MATCH(A753,'[1]EF3.0emissions'!$A$2:$A$1709))),IF(ISERROR(INDEX(#REF!,MATCH(A753,#REF!,0))),-1,INDEX(#REF!,MATCH(A753,#REF!,0))*1.5*1000),IF(ISERROR(INDEX(#REF!,MATCH(A753,#REF!,0))),-1,INDEX(#REF!,MATCH(A753,#REF!,0))*1.5))</f>
        <v>-1</v>
      </c>
      <c r="D753" s="135">
        <v>7.0013203749043545E-2</v>
      </c>
      <c r="E753" s="135">
        <v>3.685991073798478E-2</v>
      </c>
      <c r="F753" s="135">
        <v>0.1068731387289179</v>
      </c>
      <c r="G753" s="135">
        <v>0.89312686127108187</v>
      </c>
      <c r="H753" s="135">
        <v>3.8663092102853465E-2</v>
      </c>
      <c r="I753" s="135">
        <v>0.10867631029147912</v>
      </c>
      <c r="J753" s="135">
        <v>0.89132368970852061</v>
      </c>
      <c r="K753" s="136">
        <f>IF(ISERROR(INDEX([1]biowin!$J:$J,MATCH(#REF!,[1]biowin!$A:$A,0))),-1,INDEX([1]biowin!$J:$J,MATCH(#REF!,[1]biowin!$A:$A,0)))</f>
        <v>-1</v>
      </c>
    </row>
    <row r="754" spans="1:11">
      <c r="A754" s="142" t="s">
        <v>2655</v>
      </c>
      <c r="B754" s="145" t="s">
        <v>2656</v>
      </c>
      <c r="C754" s="144">
        <f>MAX(IF(ISERROR(INDEX([1]JDS4!$K$2:$K$1709,MATCH(A754,[1]JDS4!$D$2:$D$1709,0))),-1,INDEX([1]JDS4!$K$2:$K$1709,MATCH(A754,[1]JDS4!$D$2:$D$1709,0))),IF(ISERROR(INDEX([1]UFZ!$K$2:$K$1709,MATCH(A754,[1]UFZ!$H$2:$H$1709,0))),-1,INDEX([1]UFZ!$K$2:$K$1709,MATCH(A754,[1]UFZ!$H$2:$H$1709,0))),IF(ISERROR(INDEX([1]WATSON!$G$2:$G$1709,MATCH(A754,[1]WATSON!$B$2:$B$1709,0))),-1,INDEX([1]WATSON!$G$2:$G$1709,MATCH(A754,[1]WATSON!$B$2:$B$1709,0))*1000),IF(ISERROR(INDEX('[1]EF3.0emissions'!$F$2:$F$1709,MATCH(A754,'[1]EF3.0emissions'!$A$2:$A$1709,0))),-1,INDEX('[1]EF3.0emissions'!$F$2:$F$1709,MATCH(A754,'[1]EF3.0emissions'!$A$2:$A$1709))),IF(ISERROR(INDEX(#REF!,MATCH(A754,#REF!,0))),-1,INDEX(#REF!,MATCH(A754,#REF!,0))*1.5*1000),IF(ISERROR(INDEX(#REF!,MATCH(A754,#REF!,0))),-1,INDEX(#REF!,MATCH(A754,#REF!,0))*1.5))</f>
        <v>-1</v>
      </c>
      <c r="D754" s="135">
        <v>4.3501640070164722E-2</v>
      </c>
      <c r="E754" s="135">
        <v>2.2943829946712083E-2</v>
      </c>
      <c r="F754" s="135">
        <v>6.645294347838375E-2</v>
      </c>
      <c r="G754" s="135">
        <v>0.93354705652161429</v>
      </c>
      <c r="H754" s="135">
        <v>2.408713627121602E-2</v>
      </c>
      <c r="I754" s="135">
        <v>6.7593230544124777E-2</v>
      </c>
      <c r="J754" s="135">
        <v>0.93240676945587642</v>
      </c>
      <c r="K754" s="136">
        <f>IF(ISERROR(INDEX([1]biowin!$J:$J,MATCH(#REF!,[1]biowin!$A:$A,0))),-1,INDEX([1]biowin!$J:$J,MATCH(#REF!,[1]biowin!$A:$A,0)))</f>
        <v>-1</v>
      </c>
    </row>
    <row r="755" spans="1:11">
      <c r="A755" s="142" t="s">
        <v>2657</v>
      </c>
      <c r="B755" s="145" t="s">
        <v>2658</v>
      </c>
      <c r="C755" s="144">
        <f>MAX(IF(ISERROR(INDEX([1]JDS4!$K$2:$K$1709,MATCH(A755,[1]JDS4!$D$2:$D$1709,0))),-1,INDEX([1]JDS4!$K$2:$K$1709,MATCH(A755,[1]JDS4!$D$2:$D$1709,0))),IF(ISERROR(INDEX([1]UFZ!$K$2:$K$1709,MATCH(A755,[1]UFZ!$H$2:$H$1709,0))),-1,INDEX([1]UFZ!$K$2:$K$1709,MATCH(A755,[1]UFZ!$H$2:$H$1709,0))),IF(ISERROR(INDEX([1]WATSON!$G$2:$G$1709,MATCH(A755,[1]WATSON!$B$2:$B$1709,0))),-1,INDEX([1]WATSON!$G$2:$G$1709,MATCH(A755,[1]WATSON!$B$2:$B$1709,0))*1000),IF(ISERROR(INDEX('[1]EF3.0emissions'!$F$2:$F$1709,MATCH(A755,'[1]EF3.0emissions'!$A$2:$A$1709,0))),-1,INDEX('[1]EF3.0emissions'!$F$2:$F$1709,MATCH(A755,'[1]EF3.0emissions'!$A$2:$A$1709))),IF(ISERROR(INDEX(#REF!,MATCH(A755,#REF!,0))),-1,INDEX(#REF!,MATCH(A755,#REF!,0))*1.5*1000),IF(ISERROR(INDEX(#REF!,MATCH(A755,#REF!,0))),-1,INDEX(#REF!,MATCH(A755,#REF!,0))*1.5))</f>
        <v>-1</v>
      </c>
      <c r="D755" s="135">
        <v>1.1460397955980353E-2</v>
      </c>
      <c r="E755" s="135">
        <v>6.056496620575922E-3</v>
      </c>
      <c r="F755" s="135">
        <v>1.7651384102046808E-2</v>
      </c>
      <c r="G755" s="135">
        <v>0.98234861589795286</v>
      </c>
      <c r="H755" s="135">
        <v>6.3649318023802038E-3</v>
      </c>
      <c r="I755" s="135">
        <v>1.7905548448721435E-2</v>
      </c>
      <c r="J755" s="135">
        <v>0.98209445155127828</v>
      </c>
      <c r="K755" s="136">
        <f>IF(ISERROR(INDEX([1]biowin!$J:$J,MATCH(#REF!,[1]biowin!$A:$A,0))),-1,INDEX([1]biowin!$J:$J,MATCH(#REF!,[1]biowin!$A:$A,0)))</f>
        <v>-1</v>
      </c>
    </row>
    <row r="756" spans="1:11">
      <c r="A756" s="142" t="s">
        <v>2659</v>
      </c>
      <c r="B756" s="145" t="s">
        <v>2660</v>
      </c>
      <c r="C756" s="144">
        <f>MAX(IF(ISERROR(INDEX([1]JDS4!$K$2:$K$1709,MATCH(A756,[1]JDS4!$D$2:$D$1709,0))),-1,INDEX([1]JDS4!$K$2:$K$1709,MATCH(A756,[1]JDS4!$D$2:$D$1709,0))),IF(ISERROR(INDEX([1]UFZ!$K$2:$K$1709,MATCH(A756,[1]UFZ!$H$2:$H$1709,0))),-1,INDEX([1]UFZ!$K$2:$K$1709,MATCH(A756,[1]UFZ!$H$2:$H$1709,0))),IF(ISERROR(INDEX([1]WATSON!$G$2:$G$1709,MATCH(A756,[1]WATSON!$B$2:$B$1709,0))),-1,INDEX([1]WATSON!$G$2:$G$1709,MATCH(A756,[1]WATSON!$B$2:$B$1709,0))*1000),IF(ISERROR(INDEX('[1]EF3.0emissions'!$F$2:$F$1709,MATCH(A756,'[1]EF3.0emissions'!$A$2:$A$1709,0))),-1,INDEX('[1]EF3.0emissions'!$F$2:$F$1709,MATCH(A756,'[1]EF3.0emissions'!$A$2:$A$1709))),IF(ISERROR(INDEX(#REF!,MATCH(A756,#REF!,0))),-1,INDEX(#REF!,MATCH(A756,#REF!,0))*1.5*1000),IF(ISERROR(INDEX(#REF!,MATCH(A756,#REF!,0))),-1,INDEX(#REF!,MATCH(A756,#REF!,0))*1.5))</f>
        <v>6.25E-2</v>
      </c>
      <c r="D756" s="135">
        <v>3.1479669472169694E-2</v>
      </c>
      <c r="E756" s="135">
        <v>1.6616345477512857E-2</v>
      </c>
      <c r="F756" s="135">
        <v>4.809916498427029E-2</v>
      </c>
      <c r="G756" s="135">
        <v>0.95190083501572953</v>
      </c>
      <c r="H756" s="135">
        <v>1.7450923225812359E-2</v>
      </c>
      <c r="I756" s="135">
        <v>4.8932470607948586E-2</v>
      </c>
      <c r="J756" s="135">
        <v>0.95106752939205108</v>
      </c>
      <c r="K756" s="136">
        <f>IF(ISERROR(INDEX([1]biowin!$J:$J,MATCH(#REF!,[1]biowin!$A:$A,0))),-1,INDEX([1]biowin!$J:$J,MATCH(#REF!,[1]biowin!$A:$A,0)))</f>
        <v>-1</v>
      </c>
    </row>
    <row r="757" spans="1:11">
      <c r="A757" s="142" t="s">
        <v>2661</v>
      </c>
      <c r="B757" s="145" t="s">
        <v>2662</v>
      </c>
      <c r="C757" s="144">
        <f>MAX(IF(ISERROR(INDEX([1]JDS4!$K$2:$K$1709,MATCH(A757,[1]JDS4!$D$2:$D$1709,0))),-1,INDEX([1]JDS4!$K$2:$K$1709,MATCH(A757,[1]JDS4!$D$2:$D$1709,0))),IF(ISERROR(INDEX([1]UFZ!$K$2:$K$1709,MATCH(A757,[1]UFZ!$H$2:$H$1709,0))),-1,INDEX([1]UFZ!$K$2:$K$1709,MATCH(A757,[1]UFZ!$H$2:$H$1709,0))),IF(ISERROR(INDEX([1]WATSON!$G$2:$G$1709,MATCH(A757,[1]WATSON!$B$2:$B$1709,0))),-1,INDEX([1]WATSON!$G$2:$G$1709,MATCH(A757,[1]WATSON!$B$2:$B$1709,0))*1000),IF(ISERROR(INDEX('[1]EF3.0emissions'!$F$2:$F$1709,MATCH(A757,'[1]EF3.0emissions'!$A$2:$A$1709,0))),-1,INDEX('[1]EF3.0emissions'!$F$2:$F$1709,MATCH(A757,'[1]EF3.0emissions'!$A$2:$A$1709))),IF(ISERROR(INDEX(#REF!,MATCH(A757,#REF!,0))),-1,INDEX(#REF!,MATCH(A757,#REF!,0))*1.5*1000),IF(ISERROR(INDEX(#REF!,MATCH(A757,#REF!,0))),-1,INDEX(#REF!,MATCH(A757,#REF!,0))*1.5))</f>
        <v>-1</v>
      </c>
      <c r="D757" s="135">
        <v>1.9292187139972785E-3</v>
      </c>
      <c r="E757" s="135">
        <v>1.0199648807923862E-3</v>
      </c>
      <c r="F757" s="135">
        <v>3.3439742232393146E-3</v>
      </c>
      <c r="G757" s="135">
        <v>0.99665602577676071</v>
      </c>
      <c r="H757" s="135">
        <v>1.0723248830512969E-3</v>
      </c>
      <c r="I757" s="135">
        <v>3.2371169656193613E-3</v>
      </c>
      <c r="J757" s="135">
        <v>0.99676288303438088</v>
      </c>
      <c r="K757" s="136">
        <f>IF(ISERROR(INDEX([1]biowin!$J:$J,MATCH(#REF!,[1]biowin!$A:$A,0))),-1,INDEX([1]biowin!$J:$J,MATCH(#REF!,[1]biowin!$A:$A,0)))</f>
        <v>-1</v>
      </c>
    </row>
    <row r="758" spans="1:11">
      <c r="A758" s="142" t="s">
        <v>2663</v>
      </c>
      <c r="B758" s="145" t="s">
        <v>2664</v>
      </c>
      <c r="C758" s="144">
        <f>MAX(IF(ISERROR(INDEX([1]JDS4!$K$2:$K$1709,MATCH(A758,[1]JDS4!$D$2:$D$1709,0))),-1,INDEX([1]JDS4!$K$2:$K$1709,MATCH(A758,[1]JDS4!$D$2:$D$1709,0))),IF(ISERROR(INDEX([1]UFZ!$K$2:$K$1709,MATCH(A758,[1]UFZ!$H$2:$H$1709,0))),-1,INDEX([1]UFZ!$K$2:$K$1709,MATCH(A758,[1]UFZ!$H$2:$H$1709,0))),IF(ISERROR(INDEX([1]WATSON!$G$2:$G$1709,MATCH(A758,[1]WATSON!$B$2:$B$1709,0))),-1,INDEX([1]WATSON!$G$2:$G$1709,MATCH(A758,[1]WATSON!$B$2:$B$1709,0))*1000),IF(ISERROR(INDEX('[1]EF3.0emissions'!$F$2:$F$1709,MATCH(A758,'[1]EF3.0emissions'!$A$2:$A$1709,0))),-1,INDEX('[1]EF3.0emissions'!$F$2:$F$1709,MATCH(A758,'[1]EF3.0emissions'!$A$2:$A$1709))),IF(ISERROR(INDEX(#REF!,MATCH(A758,#REF!,0))),-1,INDEX(#REF!,MATCH(A758,#REF!,0))*1.5*1000),IF(ISERROR(INDEX(#REF!,MATCH(A758,#REF!,0))),-1,INDEX(#REF!,MATCH(A758,#REF!,0))*1.5))</f>
        <v>140</v>
      </c>
      <c r="D758" s="135">
        <v>9.8297401734056189E-4</v>
      </c>
      <c r="E758" s="135">
        <v>5.1984456437420318E-4</v>
      </c>
      <c r="F758" s="135">
        <v>1.5415285399839015E-3</v>
      </c>
      <c r="G758" s="135">
        <v>0.99845847146001643</v>
      </c>
      <c r="H758" s="135">
        <v>5.4646746086919472E-4</v>
      </c>
      <c r="I758" s="135">
        <v>1.5525339319067261E-3</v>
      </c>
      <c r="J758" s="135">
        <v>0.99844746606809376</v>
      </c>
      <c r="K758" s="136">
        <f>IF(ISERROR(INDEX([1]biowin!$J:$J,MATCH(#REF!,[1]biowin!$A:$A,0))),-1,INDEX([1]biowin!$J:$J,MATCH(#REF!,[1]biowin!$A:$A,0)))</f>
        <v>-1</v>
      </c>
    </row>
    <row r="759" spans="1:11">
      <c r="A759" s="142" t="s">
        <v>2665</v>
      </c>
      <c r="B759" s="143" t="s">
        <v>2666</v>
      </c>
      <c r="C759" s="144">
        <f>MAX(IF(ISERROR(INDEX([1]JDS4!$K$2:$K$1709,MATCH(A759,[1]JDS4!$D$2:$D$1709,0))),-1,INDEX([1]JDS4!$K$2:$K$1709,MATCH(A759,[1]JDS4!$D$2:$D$1709,0))),IF(ISERROR(INDEX([1]UFZ!$K$2:$K$1709,MATCH(A759,[1]UFZ!$H$2:$H$1709,0))),-1,INDEX([1]UFZ!$K$2:$K$1709,MATCH(A759,[1]UFZ!$H$2:$H$1709,0))),IF(ISERROR(INDEX([1]WATSON!$G$2:$G$1709,MATCH(A759,[1]WATSON!$B$2:$B$1709,0))),-1,INDEX([1]WATSON!$G$2:$G$1709,MATCH(A759,[1]WATSON!$B$2:$B$1709,0))*1000),IF(ISERROR(INDEX('[1]EF3.0emissions'!$F$2:$F$1709,MATCH(A759,'[1]EF3.0emissions'!$A$2:$A$1709,0))),-1,INDEX('[1]EF3.0emissions'!$F$2:$F$1709,MATCH(A759,'[1]EF3.0emissions'!$A$2:$A$1709))),IF(ISERROR(INDEX(#REF!,MATCH(A759,#REF!,0))),-1,INDEX(#REF!,MATCH(A759,#REF!,0))*1.5*1000),IF(ISERROR(INDEX(#REF!,MATCH(A759,#REF!,0))),-1,INDEX(#REF!,MATCH(A759,#REF!,0))*1.5))</f>
        <v>-1</v>
      </c>
      <c r="D759" s="135">
        <v>0.61340425932826725</v>
      </c>
      <c r="E759" s="135">
        <v>0.29599009171554863</v>
      </c>
      <c r="F759" s="135">
        <v>0.90939993023008259</v>
      </c>
      <c r="G759" s="135">
        <v>9.0600069769917066E-2</v>
      </c>
      <c r="H759" s="135">
        <v>0.29930515786152595</v>
      </c>
      <c r="I759" s="135">
        <v>0.91271266005242535</v>
      </c>
      <c r="J759" s="135">
        <v>8.7287339947574885E-2</v>
      </c>
      <c r="K759" s="136">
        <f>IF(ISERROR(INDEX([1]biowin!$J:$J,MATCH(#REF!,[1]biowin!$A:$A,0))),-1,INDEX([1]biowin!$J:$J,MATCH(#REF!,[1]biowin!$A:$A,0)))</f>
        <v>-1</v>
      </c>
    </row>
    <row r="760" spans="1:11">
      <c r="A760" s="142" t="s">
        <v>2667</v>
      </c>
      <c r="B760" s="145" t="s">
        <v>2668</v>
      </c>
      <c r="C760" s="144">
        <f>MAX(IF(ISERROR(INDEX([1]JDS4!$K$2:$K$1709,MATCH(A760,[1]JDS4!$D$2:$D$1709,0))),-1,INDEX([1]JDS4!$K$2:$K$1709,MATCH(A760,[1]JDS4!$D$2:$D$1709,0))),IF(ISERROR(INDEX([1]UFZ!$K$2:$K$1709,MATCH(A760,[1]UFZ!$H$2:$H$1709,0))),-1,INDEX([1]UFZ!$K$2:$K$1709,MATCH(A760,[1]UFZ!$H$2:$H$1709,0))),IF(ISERROR(INDEX([1]WATSON!$G$2:$G$1709,MATCH(A760,[1]WATSON!$B$2:$B$1709,0))),-1,INDEX([1]WATSON!$G$2:$G$1709,MATCH(A760,[1]WATSON!$B$2:$B$1709,0))*1000),IF(ISERROR(INDEX('[1]EF3.0emissions'!$F$2:$F$1709,MATCH(A760,'[1]EF3.0emissions'!$A$2:$A$1709,0))),-1,INDEX('[1]EF3.0emissions'!$F$2:$F$1709,MATCH(A760,'[1]EF3.0emissions'!$A$2:$A$1709))),IF(ISERROR(INDEX(#REF!,MATCH(A760,#REF!,0))),-1,INDEX(#REF!,MATCH(A760,#REF!,0))*1.5*1000),IF(ISERROR(INDEX(#REF!,MATCH(A760,#REF!,0))),-1,INDEX(#REF!,MATCH(A760,#REF!,0))*1.5))</f>
        <v>3903.909090909091</v>
      </c>
      <c r="D760" s="135">
        <v>5.2967170399512075E-3</v>
      </c>
      <c r="E760" s="135">
        <v>2.7315494012920775E-3</v>
      </c>
      <c r="F760" s="135">
        <v>3.2228627261262362E-2</v>
      </c>
      <c r="G760" s="135">
        <v>0.96777137273873748</v>
      </c>
      <c r="H760" s="135">
        <v>2.9183676035805014E-3</v>
      </c>
      <c r="I760" s="135">
        <v>1.6413758485191145E-2</v>
      </c>
      <c r="J760" s="135">
        <v>0.98358624151480922</v>
      </c>
      <c r="K760" s="136">
        <f>IF(ISERROR(INDEX([1]biowin!$J:$J,MATCH(#REF!,[1]biowin!$A:$A,0))),-1,INDEX([1]biowin!$J:$J,MATCH(#REF!,[1]biowin!$A:$A,0)))</f>
        <v>-1</v>
      </c>
    </row>
    <row r="761" spans="1:11">
      <c r="A761" s="142" t="s">
        <v>2669</v>
      </c>
      <c r="B761" s="145" t="s">
        <v>2670</v>
      </c>
      <c r="C761" s="144">
        <f>MAX(IF(ISERROR(INDEX([1]JDS4!$K$2:$K$1709,MATCH(A761,[1]JDS4!$D$2:$D$1709,0))),-1,INDEX([1]JDS4!$K$2:$K$1709,MATCH(A761,[1]JDS4!$D$2:$D$1709,0))),IF(ISERROR(INDEX([1]UFZ!$K$2:$K$1709,MATCH(A761,[1]UFZ!$H$2:$H$1709,0))),-1,INDEX([1]UFZ!$K$2:$K$1709,MATCH(A761,[1]UFZ!$H$2:$H$1709,0))),IF(ISERROR(INDEX([1]WATSON!$G$2:$G$1709,MATCH(A761,[1]WATSON!$B$2:$B$1709,0))),-1,INDEX([1]WATSON!$G$2:$G$1709,MATCH(A761,[1]WATSON!$B$2:$B$1709,0))*1000),IF(ISERROR(INDEX('[1]EF3.0emissions'!$F$2:$F$1709,MATCH(A761,'[1]EF3.0emissions'!$A$2:$A$1709,0))),-1,INDEX('[1]EF3.0emissions'!$F$2:$F$1709,MATCH(A761,'[1]EF3.0emissions'!$A$2:$A$1709))),IF(ISERROR(INDEX(#REF!,MATCH(A761,#REF!,0))),-1,INDEX(#REF!,MATCH(A761,#REF!,0))*1.5*1000),IF(ISERROR(INDEX(#REF!,MATCH(A761,#REF!,0))),-1,INDEX(#REF!,MATCH(A761,#REF!,0))*1.5))</f>
        <v>3400</v>
      </c>
      <c r="D761" s="135">
        <v>5.2814270822107278E-3</v>
      </c>
      <c r="E761" s="135">
        <v>2.7235446774996584E-3</v>
      </c>
      <c r="F761" s="135">
        <v>3.2274921998744488E-2</v>
      </c>
      <c r="G761" s="135">
        <v>0.96772507800125451</v>
      </c>
      <c r="H761" s="135">
        <v>2.9098947152326419E-3</v>
      </c>
      <c r="I761" s="135">
        <v>1.6434039981290862E-2</v>
      </c>
      <c r="J761" s="135">
        <v>0.983565960018709</v>
      </c>
      <c r="K761" s="136">
        <f>IF(ISERROR(INDEX([1]biowin!$J:$J,MATCH(#REF!,[1]biowin!$A:$A,0))),-1,INDEX([1]biowin!$J:$J,MATCH(#REF!,[1]biowin!$A:$A,0)))</f>
        <v>-1</v>
      </c>
    </row>
    <row r="762" spans="1:11">
      <c r="A762" s="142" t="s">
        <v>2671</v>
      </c>
      <c r="B762" s="145" t="s">
        <v>2672</v>
      </c>
      <c r="C762" s="144">
        <f>MAX(IF(ISERROR(INDEX([1]JDS4!$K$2:$K$1709,MATCH(A762,[1]JDS4!$D$2:$D$1709,0))),-1,INDEX([1]JDS4!$K$2:$K$1709,MATCH(A762,[1]JDS4!$D$2:$D$1709,0))),IF(ISERROR(INDEX([1]UFZ!$K$2:$K$1709,MATCH(A762,[1]UFZ!$H$2:$H$1709,0))),-1,INDEX([1]UFZ!$K$2:$K$1709,MATCH(A762,[1]UFZ!$H$2:$H$1709,0))),IF(ISERROR(INDEX([1]WATSON!$G$2:$G$1709,MATCH(A762,[1]WATSON!$B$2:$B$1709,0))),-1,INDEX([1]WATSON!$G$2:$G$1709,MATCH(A762,[1]WATSON!$B$2:$B$1709,0))*1000),IF(ISERROR(INDEX('[1]EF3.0emissions'!$F$2:$F$1709,MATCH(A762,'[1]EF3.0emissions'!$A$2:$A$1709,0))),-1,INDEX('[1]EF3.0emissions'!$F$2:$F$1709,MATCH(A762,'[1]EF3.0emissions'!$A$2:$A$1709))),IF(ISERROR(INDEX(#REF!,MATCH(A762,#REF!,0))),-1,INDEX(#REF!,MATCH(A762,#REF!,0))*1.5*1000),IF(ISERROR(INDEX(#REF!,MATCH(A762,#REF!,0))),-1,INDEX(#REF!,MATCH(A762,#REF!,0))*1.5))</f>
        <v>1772.5406250000001</v>
      </c>
      <c r="D762" s="135">
        <v>1.7248497177697317E-2</v>
      </c>
      <c r="E762" s="135">
        <v>9.1123254276194825E-3</v>
      </c>
      <c r="F762" s="135">
        <v>2.6445627334640301E-2</v>
      </c>
      <c r="G762" s="135">
        <v>0.97355437266536282</v>
      </c>
      <c r="H762" s="135">
        <v>9.5745155156577062E-3</v>
      </c>
      <c r="I762" s="135">
        <v>2.6873587962497066E-2</v>
      </c>
      <c r="J762" s="135">
        <v>0.97312641203750194</v>
      </c>
      <c r="K762" s="136">
        <f>IF(ISERROR(INDEX([1]biowin!$J:$J,MATCH(#REF!,[1]biowin!$A:$A,0))),-1,INDEX([1]biowin!$J:$J,MATCH(#REF!,[1]biowin!$A:$A,0)))</f>
        <v>-1</v>
      </c>
    </row>
    <row r="763" spans="1:11">
      <c r="A763" s="142" t="s">
        <v>2673</v>
      </c>
      <c r="B763" s="145" t="s">
        <v>2674</v>
      </c>
      <c r="C763" s="144">
        <f>MAX(IF(ISERROR(INDEX([1]JDS4!$K$2:$K$1709,MATCH(A763,[1]JDS4!$D$2:$D$1709,0))),-1,INDEX([1]JDS4!$K$2:$K$1709,MATCH(A763,[1]JDS4!$D$2:$D$1709,0))),IF(ISERROR(INDEX([1]UFZ!$K$2:$K$1709,MATCH(A763,[1]UFZ!$H$2:$H$1709,0))),-1,INDEX([1]UFZ!$K$2:$K$1709,MATCH(A763,[1]UFZ!$H$2:$H$1709,0))),IF(ISERROR(INDEX([1]WATSON!$G$2:$G$1709,MATCH(A763,[1]WATSON!$B$2:$B$1709,0))),-1,INDEX([1]WATSON!$G$2:$G$1709,MATCH(A763,[1]WATSON!$B$2:$B$1709,0))*1000),IF(ISERROR(INDEX('[1]EF3.0emissions'!$F$2:$F$1709,MATCH(A763,'[1]EF3.0emissions'!$A$2:$A$1709,0))),-1,INDEX('[1]EF3.0emissions'!$F$2:$F$1709,MATCH(A763,'[1]EF3.0emissions'!$A$2:$A$1709))),IF(ISERROR(INDEX(#REF!,MATCH(A763,#REF!,0))),-1,INDEX(#REF!,MATCH(A763,#REF!,0))*1.5*1000),IF(ISERROR(INDEX(#REF!,MATCH(A763,#REF!,0))),-1,INDEX(#REF!,MATCH(A763,#REF!,0))*1.5))</f>
        <v>3150</v>
      </c>
      <c r="D763" s="135">
        <v>0.30582124631092533</v>
      </c>
      <c r="E763" s="135">
        <v>3.1752056597345438E-2</v>
      </c>
      <c r="F763" s="135">
        <v>0.8992912241162927</v>
      </c>
      <c r="G763" s="135">
        <v>0.10070877588370693</v>
      </c>
      <c r="H763" s="135">
        <v>6.5572357401249892E-2</v>
      </c>
      <c r="I763" s="135">
        <v>0.80235605633402307</v>
      </c>
      <c r="J763" s="135">
        <v>0.19764394366597698</v>
      </c>
      <c r="K763" s="136">
        <f>IF(ISERROR(INDEX([1]biowin!$J:$J,MATCH(#REF!,[1]biowin!$A:$A,0))),-1,INDEX([1]biowin!$J:$J,MATCH(#REF!,[1]biowin!$A:$A,0)))</f>
        <v>-1</v>
      </c>
    </row>
    <row r="764" spans="1:11">
      <c r="A764" s="142" t="s">
        <v>2675</v>
      </c>
      <c r="B764" s="145" t="s">
        <v>2676</v>
      </c>
      <c r="C764" s="144">
        <f>MAX(IF(ISERROR(INDEX([1]JDS4!$K$2:$K$1709,MATCH(A764,[1]JDS4!$D$2:$D$1709,0))),-1,INDEX([1]JDS4!$K$2:$K$1709,MATCH(A764,[1]JDS4!$D$2:$D$1709,0))),IF(ISERROR(INDEX([1]UFZ!$K$2:$K$1709,MATCH(A764,[1]UFZ!$H$2:$H$1709,0))),-1,INDEX([1]UFZ!$K$2:$K$1709,MATCH(A764,[1]UFZ!$H$2:$H$1709,0))),IF(ISERROR(INDEX([1]WATSON!$G$2:$G$1709,MATCH(A764,[1]WATSON!$B$2:$B$1709,0))),-1,INDEX([1]WATSON!$G$2:$G$1709,MATCH(A764,[1]WATSON!$B$2:$B$1709,0))*1000),IF(ISERROR(INDEX('[1]EF3.0emissions'!$F$2:$F$1709,MATCH(A764,'[1]EF3.0emissions'!$A$2:$A$1709,0))),-1,INDEX('[1]EF3.0emissions'!$F$2:$F$1709,MATCH(A764,'[1]EF3.0emissions'!$A$2:$A$1709))),IF(ISERROR(INDEX(#REF!,MATCH(A764,#REF!,0))),-1,INDEX(#REF!,MATCH(A764,#REF!,0))*1.5*1000),IF(ISERROR(INDEX(#REF!,MATCH(A764,#REF!,0))),-1,INDEX(#REF!,MATCH(A764,#REF!,0))*1.5))</f>
        <v>-1</v>
      </c>
      <c r="D764" s="135">
        <v>0.4154337010218328</v>
      </c>
      <c r="E764" s="135">
        <v>0.2106067050219036</v>
      </c>
      <c r="F764" s="135">
        <v>0.62605778452711269</v>
      </c>
      <c r="G764" s="135">
        <v>0.37394221547287909</v>
      </c>
      <c r="H764" s="135">
        <v>0.21719466715816504</v>
      </c>
      <c r="I764" s="135">
        <v>0.63263860231677416</v>
      </c>
      <c r="J764" s="135">
        <v>0.36736139768322223</v>
      </c>
      <c r="K764" s="136">
        <f>IF(ISERROR(INDEX([1]biowin!$J:$J,MATCH(#REF!,[1]biowin!$A:$A,0))),-1,INDEX([1]biowin!$J:$J,MATCH(#REF!,[1]biowin!$A:$A,0)))</f>
        <v>-1</v>
      </c>
    </row>
    <row r="765" spans="1:11">
      <c r="A765" s="142" t="s">
        <v>2677</v>
      </c>
      <c r="B765" s="145" t="s">
        <v>2678</v>
      </c>
      <c r="C765" s="144">
        <f>MAX(IF(ISERROR(INDEX([1]JDS4!$K$2:$K$1709,MATCH(A765,[1]JDS4!$D$2:$D$1709,0))),-1,INDEX([1]JDS4!$K$2:$K$1709,MATCH(A765,[1]JDS4!$D$2:$D$1709,0))),IF(ISERROR(INDEX([1]UFZ!$K$2:$K$1709,MATCH(A765,[1]UFZ!$H$2:$H$1709,0))),-1,INDEX([1]UFZ!$K$2:$K$1709,MATCH(A765,[1]UFZ!$H$2:$H$1709,0))),IF(ISERROR(INDEX([1]WATSON!$G$2:$G$1709,MATCH(A765,[1]WATSON!$B$2:$B$1709,0))),-1,INDEX([1]WATSON!$G$2:$G$1709,MATCH(A765,[1]WATSON!$B$2:$B$1709,0))*1000),IF(ISERROR(INDEX('[1]EF3.0emissions'!$F$2:$F$1709,MATCH(A765,'[1]EF3.0emissions'!$A$2:$A$1709,0))),-1,INDEX('[1]EF3.0emissions'!$F$2:$F$1709,MATCH(A765,'[1]EF3.0emissions'!$A$2:$A$1709))),IF(ISERROR(INDEX(#REF!,MATCH(A765,#REF!,0))),-1,INDEX(#REF!,MATCH(A765,#REF!,0))*1.5*1000),IF(ISERROR(INDEX(#REF!,MATCH(A765,#REF!,0))),-1,INDEX(#REF!,MATCH(A765,#REF!,0))*1.5))</f>
        <v>11.092013497260274</v>
      </c>
      <c r="D765" s="135">
        <v>0.15755622082839629</v>
      </c>
      <c r="E765" s="135">
        <v>8.1976312322752556E-2</v>
      </c>
      <c r="F765" s="135">
        <v>0.24584867647250774</v>
      </c>
      <c r="G765" s="135">
        <v>0.75415132352748648</v>
      </c>
      <c r="H765" s="135">
        <v>8.5972368088030521E-2</v>
      </c>
      <c r="I765" s="135">
        <v>0.24730601429134108</v>
      </c>
      <c r="J765" s="135">
        <v>0.75269398570865831</v>
      </c>
      <c r="K765" s="136">
        <f>IF(ISERROR(INDEX([1]biowin!$J:$J,MATCH(#REF!,[1]biowin!$A:$A,0))),-1,INDEX([1]biowin!$J:$J,MATCH(#REF!,[1]biowin!$A:$A,0)))</f>
        <v>-1</v>
      </c>
    </row>
    <row r="766" spans="1:11">
      <c r="A766" s="142" t="s">
        <v>2679</v>
      </c>
      <c r="B766" s="145" t="s">
        <v>2680</v>
      </c>
      <c r="C766" s="144">
        <f>MAX(IF(ISERROR(INDEX([1]JDS4!$K$2:$K$1709,MATCH(A766,[1]JDS4!$D$2:$D$1709,0))),-1,INDEX([1]JDS4!$K$2:$K$1709,MATCH(A766,[1]JDS4!$D$2:$D$1709,0))),IF(ISERROR(INDEX([1]UFZ!$K$2:$K$1709,MATCH(A766,[1]UFZ!$H$2:$H$1709,0))),-1,INDEX([1]UFZ!$K$2:$K$1709,MATCH(A766,[1]UFZ!$H$2:$H$1709,0))),IF(ISERROR(INDEX([1]WATSON!$G$2:$G$1709,MATCH(A766,[1]WATSON!$B$2:$B$1709,0))),-1,INDEX([1]WATSON!$G$2:$G$1709,MATCH(A766,[1]WATSON!$B$2:$B$1709,0))*1000),IF(ISERROR(INDEX('[1]EF3.0emissions'!$F$2:$F$1709,MATCH(A766,'[1]EF3.0emissions'!$A$2:$A$1709,0))),-1,INDEX('[1]EF3.0emissions'!$F$2:$F$1709,MATCH(A766,'[1]EF3.0emissions'!$A$2:$A$1709))),IF(ISERROR(INDEX(#REF!,MATCH(A766,#REF!,0))),-1,INDEX(#REF!,MATCH(A766,#REF!,0))*1.5*1000),IF(ISERROR(INDEX(#REF!,MATCH(A766,#REF!,0))),-1,INDEX(#REF!,MATCH(A766,#REF!,0))*1.5))</f>
        <v>380</v>
      </c>
      <c r="D766" s="135">
        <v>8.8665164775775644E-5</v>
      </c>
      <c r="E766" s="135">
        <v>1.6039677292332351E-6</v>
      </c>
      <c r="F766" s="135">
        <v>0.97219522209839493</v>
      </c>
      <c r="G766" s="135">
        <v>2.7804777901604582E-2</v>
      </c>
      <c r="H766" s="135">
        <v>1.7366527255609761E-6</v>
      </c>
      <c r="I766" s="135">
        <v>0.97194391381452649</v>
      </c>
      <c r="J766" s="135">
        <v>2.8056086185473218E-2</v>
      </c>
      <c r="K766" s="136">
        <f>IF(ISERROR(INDEX([1]biowin!$J:$J,MATCH(#REF!,[1]biowin!$A:$A,0))),-1,INDEX([1]biowin!$J:$J,MATCH(#REF!,[1]biowin!$A:$A,0)))</f>
        <v>-1</v>
      </c>
    </row>
    <row r="767" spans="1:11">
      <c r="A767" s="142" t="s">
        <v>2681</v>
      </c>
      <c r="B767" s="145" t="s">
        <v>2682</v>
      </c>
      <c r="C767" s="144">
        <f>MAX(IF(ISERROR(INDEX([1]JDS4!$K$2:$K$1709,MATCH(A767,[1]JDS4!$D$2:$D$1709,0))),-1,INDEX([1]JDS4!$K$2:$K$1709,MATCH(A767,[1]JDS4!$D$2:$D$1709,0))),IF(ISERROR(INDEX([1]UFZ!$K$2:$K$1709,MATCH(A767,[1]UFZ!$H$2:$H$1709,0))),-1,INDEX([1]UFZ!$K$2:$K$1709,MATCH(A767,[1]UFZ!$H$2:$H$1709,0))),IF(ISERROR(INDEX([1]WATSON!$G$2:$G$1709,MATCH(A767,[1]WATSON!$B$2:$B$1709,0))),-1,INDEX([1]WATSON!$G$2:$G$1709,MATCH(A767,[1]WATSON!$B$2:$B$1709,0))*1000),IF(ISERROR(INDEX('[1]EF3.0emissions'!$F$2:$F$1709,MATCH(A767,'[1]EF3.0emissions'!$A$2:$A$1709,0))),-1,INDEX('[1]EF3.0emissions'!$F$2:$F$1709,MATCH(A767,'[1]EF3.0emissions'!$A$2:$A$1709))),IF(ISERROR(INDEX(#REF!,MATCH(A767,#REF!,0))),-1,INDEX(#REF!,MATCH(A767,#REF!,0))*1.5*1000),IF(ISERROR(INDEX(#REF!,MATCH(A767,#REF!,0))),-1,INDEX(#REF!,MATCH(A767,#REF!,0))*1.5))</f>
        <v>280</v>
      </c>
      <c r="D767" s="135">
        <v>8.8665164775598675E-5</v>
      </c>
      <c r="E767" s="135">
        <v>1.5209292792807886E-6</v>
      </c>
      <c r="F767" s="135">
        <v>0.97327347812881404</v>
      </c>
      <c r="G767" s="135">
        <v>2.6726521871185783E-2</v>
      </c>
      <c r="H767" s="135">
        <v>1.6902514916947464E-6</v>
      </c>
      <c r="I767" s="135">
        <v>0.97231954017468714</v>
      </c>
      <c r="J767" s="135">
        <v>2.768045982531275E-2</v>
      </c>
      <c r="K767" s="136">
        <f>IF(ISERROR(INDEX([1]biowin!$J:$J,MATCH(#REF!,[1]biowin!$A:$A,0))),-1,INDEX([1]biowin!$J:$J,MATCH(#REF!,[1]biowin!$A:$A,0)))</f>
        <v>-1</v>
      </c>
    </row>
    <row r="768" spans="1:11">
      <c r="A768" s="142" t="s">
        <v>2683</v>
      </c>
      <c r="B768" s="145" t="s">
        <v>2684</v>
      </c>
      <c r="C768" s="144">
        <f>MAX(IF(ISERROR(INDEX([1]JDS4!$K$2:$K$1709,MATCH(A768,[1]JDS4!$D$2:$D$1709,0))),-1,INDEX([1]JDS4!$K$2:$K$1709,MATCH(A768,[1]JDS4!$D$2:$D$1709,0))),IF(ISERROR(INDEX([1]UFZ!$K$2:$K$1709,MATCH(A768,[1]UFZ!$H$2:$H$1709,0))),-1,INDEX([1]UFZ!$K$2:$K$1709,MATCH(A768,[1]UFZ!$H$2:$H$1709,0))),IF(ISERROR(INDEX([1]WATSON!$G$2:$G$1709,MATCH(A768,[1]WATSON!$B$2:$B$1709,0))),-1,INDEX([1]WATSON!$G$2:$G$1709,MATCH(A768,[1]WATSON!$B$2:$B$1709,0))*1000),IF(ISERROR(INDEX('[1]EF3.0emissions'!$F$2:$F$1709,MATCH(A768,'[1]EF3.0emissions'!$A$2:$A$1709,0))),-1,INDEX('[1]EF3.0emissions'!$F$2:$F$1709,MATCH(A768,'[1]EF3.0emissions'!$A$2:$A$1709))),IF(ISERROR(INDEX(#REF!,MATCH(A768,#REF!,0))),-1,INDEX(#REF!,MATCH(A768,#REF!,0))*1.5*1000),IF(ISERROR(INDEX(#REF!,MATCH(A768,#REF!,0))),-1,INDEX(#REF!,MATCH(A768,#REF!,0))*1.5))</f>
        <v>-1</v>
      </c>
      <c r="D768" s="135">
        <v>3.1120722348978468E-3</v>
      </c>
      <c r="E768" s="135">
        <v>1.6456421340482307E-3</v>
      </c>
      <c r="F768" s="135">
        <v>4.757989335397843E-3</v>
      </c>
      <c r="G768" s="135">
        <v>0.9952420106646015</v>
      </c>
      <c r="H768" s="135">
        <v>1.7297849282434349E-3</v>
      </c>
      <c r="I768" s="135">
        <v>4.8420211825779295E-3</v>
      </c>
      <c r="J768" s="135">
        <v>0.99515797881742207</v>
      </c>
      <c r="K768" s="136">
        <f>IF(ISERROR(INDEX([1]biowin!$J:$J,MATCH(#REF!,[1]biowin!$A:$A,0))),-1,INDEX([1]biowin!$J:$J,MATCH(#REF!,[1]biowin!$A:$A,0)))</f>
        <v>-1</v>
      </c>
    </row>
    <row r="769" spans="1:11">
      <c r="A769" s="142" t="s">
        <v>2685</v>
      </c>
      <c r="B769" s="145" t="s">
        <v>2686</v>
      </c>
      <c r="C769" s="144">
        <f>MAX(IF(ISERROR(INDEX([1]JDS4!$K$2:$K$1709,MATCH(A769,[1]JDS4!$D$2:$D$1709,0))),-1,INDEX([1]JDS4!$K$2:$K$1709,MATCH(A769,[1]JDS4!$D$2:$D$1709,0))),IF(ISERROR(INDEX([1]UFZ!$K$2:$K$1709,MATCH(A769,[1]UFZ!$H$2:$H$1709,0))),-1,INDEX([1]UFZ!$K$2:$K$1709,MATCH(A769,[1]UFZ!$H$2:$H$1709,0))),IF(ISERROR(INDEX([1]WATSON!$G$2:$G$1709,MATCH(A769,[1]WATSON!$B$2:$B$1709,0))),-1,INDEX([1]WATSON!$G$2:$G$1709,MATCH(A769,[1]WATSON!$B$2:$B$1709,0))*1000),IF(ISERROR(INDEX('[1]EF3.0emissions'!$F$2:$F$1709,MATCH(A769,'[1]EF3.0emissions'!$A$2:$A$1709,0))),-1,INDEX('[1]EF3.0emissions'!$F$2:$F$1709,MATCH(A769,'[1]EF3.0emissions'!$A$2:$A$1709))),IF(ISERROR(INDEX(#REF!,MATCH(A769,#REF!,0))),-1,INDEX(#REF!,MATCH(A769,#REF!,0))*1.5*1000),IF(ISERROR(INDEX(#REF!,MATCH(A769,#REF!,0))),-1,INDEX(#REF!,MATCH(A769,#REF!,0))*1.5))</f>
        <v>480</v>
      </c>
      <c r="D769" s="135">
        <v>2.5116963973179841E-2</v>
      </c>
      <c r="E769" s="135">
        <v>1.5596835366185357E-3</v>
      </c>
      <c r="F769" s="135">
        <v>0.87753919731994579</v>
      </c>
      <c r="G769" s="135">
        <v>0.12246080268005446</v>
      </c>
      <c r="H769" s="135">
        <v>3.9206168865879784E-3</v>
      </c>
      <c r="I769" s="135">
        <v>0.70718472979760261</v>
      </c>
      <c r="J769" s="135">
        <v>0.29281527020239712</v>
      </c>
      <c r="K769" s="136">
        <f>IF(ISERROR(INDEX([1]biowin!$J:$J,MATCH(#REF!,[1]biowin!$A:$A,0))),-1,INDEX([1]biowin!$J:$J,MATCH(#REF!,[1]biowin!$A:$A,0)))</f>
        <v>-1</v>
      </c>
    </row>
    <row r="770" spans="1:11">
      <c r="A770" s="142" t="s">
        <v>2687</v>
      </c>
      <c r="B770" s="145" t="s">
        <v>2688</v>
      </c>
      <c r="C770" s="144">
        <f>MAX(IF(ISERROR(INDEX([1]JDS4!$K$2:$K$1709,MATCH(A770,[1]JDS4!$D$2:$D$1709,0))),-1,INDEX([1]JDS4!$K$2:$K$1709,MATCH(A770,[1]JDS4!$D$2:$D$1709,0))),IF(ISERROR(INDEX([1]UFZ!$K$2:$K$1709,MATCH(A770,[1]UFZ!$H$2:$H$1709,0))),-1,INDEX([1]UFZ!$K$2:$K$1709,MATCH(A770,[1]UFZ!$H$2:$H$1709,0))),IF(ISERROR(INDEX([1]WATSON!$G$2:$G$1709,MATCH(A770,[1]WATSON!$B$2:$B$1709,0))),-1,INDEX([1]WATSON!$G$2:$G$1709,MATCH(A770,[1]WATSON!$B$2:$B$1709,0))*1000),IF(ISERROR(INDEX('[1]EF3.0emissions'!$F$2:$F$1709,MATCH(A770,'[1]EF3.0emissions'!$A$2:$A$1709,0))),-1,INDEX('[1]EF3.0emissions'!$F$2:$F$1709,MATCH(A770,'[1]EF3.0emissions'!$A$2:$A$1709))),IF(ISERROR(INDEX(#REF!,MATCH(A770,#REF!,0))),-1,INDEX(#REF!,MATCH(A770,#REF!,0))*1.5*1000),IF(ISERROR(INDEX(#REF!,MATCH(A770,#REF!,0))),-1,INDEX(#REF!,MATCH(A770,#REF!,0))*1.5))</f>
        <v>449.09090909090907</v>
      </c>
      <c r="D770" s="135">
        <v>3.7568690004004118E-2</v>
      </c>
      <c r="E770" s="135">
        <v>1.9822530748382545E-2</v>
      </c>
      <c r="F770" s="135">
        <v>5.7391753936691464E-2</v>
      </c>
      <c r="G770" s="135">
        <v>0.94260824606330995</v>
      </c>
      <c r="H770" s="135">
        <v>2.0814149975153105E-2</v>
      </c>
      <c r="I770" s="135">
        <v>5.8383157797553861E-2</v>
      </c>
      <c r="J770" s="135">
        <v>0.94161684220244546</v>
      </c>
      <c r="K770" s="136">
        <f>IF(ISERROR(INDEX([1]biowin!$J:$J,MATCH(#REF!,[1]biowin!$A:$A,0))),-1,INDEX([1]biowin!$J:$J,MATCH(#REF!,[1]biowin!$A:$A,0)))</f>
        <v>-1</v>
      </c>
    </row>
    <row r="771" spans="1:11">
      <c r="A771" s="142" t="s">
        <v>2689</v>
      </c>
      <c r="B771" s="145" t="s">
        <v>2690</v>
      </c>
      <c r="C771" s="144">
        <f>MAX(IF(ISERROR(INDEX([1]JDS4!$K$2:$K$1709,MATCH(A771,[1]JDS4!$D$2:$D$1709,0))),-1,INDEX([1]JDS4!$K$2:$K$1709,MATCH(A771,[1]JDS4!$D$2:$D$1709,0))),IF(ISERROR(INDEX([1]UFZ!$K$2:$K$1709,MATCH(A771,[1]UFZ!$H$2:$H$1709,0))),-1,INDEX([1]UFZ!$K$2:$K$1709,MATCH(A771,[1]UFZ!$H$2:$H$1709,0))),IF(ISERROR(INDEX([1]WATSON!$G$2:$G$1709,MATCH(A771,[1]WATSON!$B$2:$B$1709,0))),-1,INDEX([1]WATSON!$G$2:$G$1709,MATCH(A771,[1]WATSON!$B$2:$B$1709,0))*1000),IF(ISERROR(INDEX('[1]EF3.0emissions'!$F$2:$F$1709,MATCH(A771,'[1]EF3.0emissions'!$A$2:$A$1709,0))),-1,INDEX('[1]EF3.0emissions'!$F$2:$F$1709,MATCH(A771,'[1]EF3.0emissions'!$A$2:$A$1709))),IF(ISERROR(INDEX(#REF!,MATCH(A771,#REF!,0))),-1,INDEX(#REF!,MATCH(A771,#REF!,0))*1.5*1000),IF(ISERROR(INDEX(#REF!,MATCH(A771,#REF!,0))),-1,INDEX(#REF!,MATCH(A771,#REF!,0))*1.5))</f>
        <v>-1</v>
      </c>
      <c r="H771" s="135"/>
      <c r="I771" s="135"/>
      <c r="J771" s="135"/>
      <c r="K771" s="136">
        <f>IF(ISERROR(INDEX([1]biowin!$J:$J,MATCH(#REF!,[1]biowin!$A:$A,0))),-1,INDEX([1]biowin!$J:$J,MATCH(#REF!,[1]biowin!$A:$A,0)))</f>
        <v>-1</v>
      </c>
    </row>
    <row r="772" spans="1:11">
      <c r="A772" s="142" t="s">
        <v>2691</v>
      </c>
      <c r="B772" s="145" t="s">
        <v>2692</v>
      </c>
      <c r="C772" s="144">
        <f>MAX(IF(ISERROR(INDEX([1]JDS4!$K$2:$K$1709,MATCH(A772,[1]JDS4!$D$2:$D$1709,0))),-1,INDEX([1]JDS4!$K$2:$K$1709,MATCH(A772,[1]JDS4!$D$2:$D$1709,0))),IF(ISERROR(INDEX([1]UFZ!$K$2:$K$1709,MATCH(A772,[1]UFZ!$H$2:$H$1709,0))),-1,INDEX([1]UFZ!$K$2:$K$1709,MATCH(A772,[1]UFZ!$H$2:$H$1709,0))),IF(ISERROR(INDEX([1]WATSON!$G$2:$G$1709,MATCH(A772,[1]WATSON!$B$2:$B$1709,0))),-1,INDEX([1]WATSON!$G$2:$G$1709,MATCH(A772,[1]WATSON!$B$2:$B$1709,0))*1000),IF(ISERROR(INDEX('[1]EF3.0emissions'!$F$2:$F$1709,MATCH(A772,'[1]EF3.0emissions'!$A$2:$A$1709,0))),-1,INDEX('[1]EF3.0emissions'!$F$2:$F$1709,MATCH(A772,'[1]EF3.0emissions'!$A$2:$A$1709))),IF(ISERROR(INDEX(#REF!,MATCH(A772,#REF!,0))),-1,INDEX(#REF!,MATCH(A772,#REF!,0))*1.5*1000),IF(ISERROR(INDEX(#REF!,MATCH(A772,#REF!,0))),-1,INDEX(#REF!,MATCH(A772,#REF!,0))*1.5))</f>
        <v>-1</v>
      </c>
      <c r="D772" s="135">
        <v>4.4602261084833016E-3</v>
      </c>
      <c r="E772" s="135">
        <v>2.3583187519426222E-3</v>
      </c>
      <c r="F772" s="135">
        <v>6.8327578565312141E-3</v>
      </c>
      <c r="G772" s="135">
        <v>0.99316724214346885</v>
      </c>
      <c r="H772" s="135">
        <v>2.4788160410367755E-3</v>
      </c>
      <c r="I772" s="135">
        <v>6.947520161436245E-3</v>
      </c>
      <c r="J772" s="135">
        <v>0.99305247983856326</v>
      </c>
      <c r="K772" s="136">
        <f>IF(ISERROR(INDEX([1]biowin!$J:$J,MATCH(#REF!,[1]biowin!$A:$A,0))),-1,INDEX([1]biowin!$J:$J,MATCH(#REF!,[1]biowin!$A:$A,0)))</f>
        <v>-1</v>
      </c>
    </row>
    <row r="773" spans="1:11">
      <c r="A773" s="142" t="s">
        <v>2693</v>
      </c>
      <c r="B773" s="145" t="s">
        <v>2694</v>
      </c>
      <c r="C773" s="144">
        <f>MAX(IF(ISERROR(INDEX([1]JDS4!$K$2:$K$1709,MATCH(A773,[1]JDS4!$D$2:$D$1709,0))),-1,INDEX([1]JDS4!$K$2:$K$1709,MATCH(A773,[1]JDS4!$D$2:$D$1709,0))),IF(ISERROR(INDEX([1]UFZ!$K$2:$K$1709,MATCH(A773,[1]UFZ!$H$2:$H$1709,0))),-1,INDEX([1]UFZ!$K$2:$K$1709,MATCH(A773,[1]UFZ!$H$2:$H$1709,0))),IF(ISERROR(INDEX([1]WATSON!$G$2:$G$1709,MATCH(A773,[1]WATSON!$B$2:$B$1709,0))),-1,INDEX([1]WATSON!$G$2:$G$1709,MATCH(A773,[1]WATSON!$B$2:$B$1709,0))*1000),IF(ISERROR(INDEX('[1]EF3.0emissions'!$F$2:$F$1709,MATCH(A773,'[1]EF3.0emissions'!$A$2:$A$1709,0))),-1,INDEX('[1]EF3.0emissions'!$F$2:$F$1709,MATCH(A773,'[1]EF3.0emissions'!$A$2:$A$1709))),IF(ISERROR(INDEX(#REF!,MATCH(A773,#REF!,0))),-1,INDEX(#REF!,MATCH(A773,#REF!,0))*1.5*1000),IF(ISERROR(INDEX(#REF!,MATCH(A773,#REF!,0))),-1,INDEX(#REF!,MATCH(A773,#REF!,0))*1.5))</f>
        <v>1.278125</v>
      </c>
      <c r="D773" s="135">
        <v>6.4769851599150663E-2</v>
      </c>
      <c r="E773" s="135">
        <v>3.4111937376913037E-2</v>
      </c>
      <c r="F773" s="135">
        <v>9.8882243082052498E-2</v>
      </c>
      <c r="G773" s="135">
        <v>0.90111775691794882</v>
      </c>
      <c r="H773" s="135">
        <v>3.5786935457428518E-2</v>
      </c>
      <c r="I773" s="135">
        <v>0.10055705757534969</v>
      </c>
      <c r="J773" s="135">
        <v>0.89944294242464851</v>
      </c>
      <c r="K773" s="136">
        <f>IF(ISERROR(INDEX([1]biowin!$J:$J,MATCH(#REF!,[1]biowin!$A:$A,0))),-1,INDEX([1]biowin!$J:$J,MATCH(#REF!,[1]biowin!$A:$A,0)))</f>
        <v>-1</v>
      </c>
    </row>
    <row r="774" spans="1:11">
      <c r="A774" s="142" t="s">
        <v>2695</v>
      </c>
      <c r="B774" s="145" t="s">
        <v>2696</v>
      </c>
      <c r="C774" s="144">
        <f>MAX(IF(ISERROR(INDEX([1]JDS4!$K$2:$K$1709,MATCH(A774,[1]JDS4!$D$2:$D$1709,0))),-1,INDEX([1]JDS4!$K$2:$K$1709,MATCH(A774,[1]JDS4!$D$2:$D$1709,0))),IF(ISERROR(INDEX([1]UFZ!$K$2:$K$1709,MATCH(A774,[1]UFZ!$H$2:$H$1709,0))),-1,INDEX([1]UFZ!$K$2:$K$1709,MATCH(A774,[1]UFZ!$H$2:$H$1709,0))),IF(ISERROR(INDEX([1]WATSON!$G$2:$G$1709,MATCH(A774,[1]WATSON!$B$2:$B$1709,0))),-1,INDEX([1]WATSON!$G$2:$G$1709,MATCH(A774,[1]WATSON!$B$2:$B$1709,0))*1000),IF(ISERROR(INDEX('[1]EF3.0emissions'!$F$2:$F$1709,MATCH(A774,'[1]EF3.0emissions'!$A$2:$A$1709,0))),-1,INDEX('[1]EF3.0emissions'!$F$2:$F$1709,MATCH(A774,'[1]EF3.0emissions'!$A$2:$A$1709))),IF(ISERROR(INDEX(#REF!,MATCH(A774,#REF!,0))),-1,INDEX(#REF!,MATCH(A774,#REF!,0))*1.5*1000),IF(ISERROR(INDEX(#REF!,MATCH(A774,#REF!,0))),-1,INDEX(#REF!,MATCH(A774,#REF!,0))*1.5))</f>
        <v>28.237499999999997</v>
      </c>
      <c r="D774" s="135">
        <v>5.7587039296090589E-2</v>
      </c>
      <c r="E774" s="135">
        <v>3.0343659954131168E-2</v>
      </c>
      <c r="F774" s="135">
        <v>8.7949878977604742E-2</v>
      </c>
      <c r="G774" s="135">
        <v>0.91205012102239469</v>
      </c>
      <c r="H774" s="135">
        <v>3.1841399068388024E-2</v>
      </c>
      <c r="I774" s="135">
        <v>8.9439866086937075E-2</v>
      </c>
      <c r="J774" s="135">
        <v>0.91056013391306168</v>
      </c>
      <c r="K774" s="136">
        <f>IF(ISERROR(INDEX([1]biowin!$J:$J,MATCH(#REF!,[1]biowin!$A:$A,0))),-1,INDEX([1]biowin!$J:$J,MATCH(#REF!,[1]biowin!$A:$A,0)))</f>
        <v>-1</v>
      </c>
    </row>
    <row r="775" spans="1:11">
      <c r="A775" s="142" t="s">
        <v>2697</v>
      </c>
      <c r="B775" s="145" t="s">
        <v>2698</v>
      </c>
      <c r="C775" s="144">
        <f>MAX(IF(ISERROR(INDEX([1]JDS4!$K$2:$K$1709,MATCH(A775,[1]JDS4!$D$2:$D$1709,0))),-1,INDEX([1]JDS4!$K$2:$K$1709,MATCH(A775,[1]JDS4!$D$2:$D$1709,0))),IF(ISERROR(INDEX([1]UFZ!$K$2:$K$1709,MATCH(A775,[1]UFZ!$H$2:$H$1709,0))),-1,INDEX([1]UFZ!$K$2:$K$1709,MATCH(A775,[1]UFZ!$H$2:$H$1709,0))),IF(ISERROR(INDEX([1]WATSON!$G$2:$G$1709,MATCH(A775,[1]WATSON!$B$2:$B$1709,0))),-1,INDEX([1]WATSON!$G$2:$G$1709,MATCH(A775,[1]WATSON!$B$2:$B$1709,0))*1000),IF(ISERROR(INDEX('[1]EF3.0emissions'!$F$2:$F$1709,MATCH(A775,'[1]EF3.0emissions'!$A$2:$A$1709,0))),-1,INDEX('[1]EF3.0emissions'!$F$2:$F$1709,MATCH(A775,'[1]EF3.0emissions'!$A$2:$A$1709))),IF(ISERROR(INDEX(#REF!,MATCH(A775,#REF!,0))),-1,INDEX(#REF!,MATCH(A775,#REF!,0))*1.5*1000),IF(ISERROR(INDEX(#REF!,MATCH(A775,#REF!,0))),-1,INDEX(#REF!,MATCH(A775,#REF!,0))*1.5))</f>
        <v>10412.441438752054</v>
      </c>
      <c r="D775" s="135">
        <v>2.0092309019641695E-3</v>
      </c>
      <c r="E775" s="135">
        <v>7.2698105112414785E-5</v>
      </c>
      <c r="F775" s="135">
        <v>0.92221766864180321</v>
      </c>
      <c r="G775" s="135">
        <v>7.7782331358196677E-2</v>
      </c>
      <c r="H775" s="135">
        <v>1.9834820992096523E-4</v>
      </c>
      <c r="I775" s="135">
        <v>0.79814873329274327</v>
      </c>
      <c r="J775" s="135">
        <v>0.20185126670725653</v>
      </c>
      <c r="K775" s="136">
        <f>IF(ISERROR(INDEX([1]biowin!$J:$J,MATCH(#REF!,[1]biowin!$A:$A,0))),-1,INDEX([1]biowin!$J:$J,MATCH(#REF!,[1]biowin!$A:$A,0)))</f>
        <v>-1</v>
      </c>
    </row>
    <row r="776" spans="1:11">
      <c r="A776" s="142" t="s">
        <v>2699</v>
      </c>
      <c r="B776" s="145" t="s">
        <v>2700</v>
      </c>
      <c r="C776" s="144">
        <f>MAX(IF(ISERROR(INDEX([1]JDS4!$K$2:$K$1709,MATCH(A776,[1]JDS4!$D$2:$D$1709,0))),-1,INDEX([1]JDS4!$K$2:$K$1709,MATCH(A776,[1]JDS4!$D$2:$D$1709,0))),IF(ISERROR(INDEX([1]UFZ!$K$2:$K$1709,MATCH(A776,[1]UFZ!$H$2:$H$1709,0))),-1,INDEX([1]UFZ!$K$2:$K$1709,MATCH(A776,[1]UFZ!$H$2:$H$1709,0))),IF(ISERROR(INDEX([1]WATSON!$G$2:$G$1709,MATCH(A776,[1]WATSON!$B$2:$B$1709,0))),-1,INDEX([1]WATSON!$G$2:$G$1709,MATCH(A776,[1]WATSON!$B$2:$B$1709,0))*1000),IF(ISERROR(INDEX('[1]EF3.0emissions'!$F$2:$F$1709,MATCH(A776,'[1]EF3.0emissions'!$A$2:$A$1709,0))),-1,INDEX('[1]EF3.0emissions'!$F$2:$F$1709,MATCH(A776,'[1]EF3.0emissions'!$A$2:$A$1709))),IF(ISERROR(INDEX(#REF!,MATCH(A776,#REF!,0))),-1,INDEX(#REF!,MATCH(A776,#REF!,0))*1.5*1000),IF(ISERROR(INDEX(#REF!,MATCH(A776,#REF!,0))),-1,INDEX(#REF!,MATCH(A776,#REF!,0))*1.5))</f>
        <v>4100</v>
      </c>
      <c r="D776" s="135">
        <v>3.7549272084347989E-3</v>
      </c>
      <c r="E776" s="135">
        <v>1.9854887925869467E-3</v>
      </c>
      <c r="F776" s="135">
        <v>5.7497764690341759E-3</v>
      </c>
      <c r="G776" s="135">
        <v>0.99425022353096559</v>
      </c>
      <c r="H776" s="135">
        <v>2.086976076996986E-3</v>
      </c>
      <c r="I776" s="135">
        <v>5.8474868372867597E-3</v>
      </c>
      <c r="J776" s="135">
        <v>0.99415251316271336</v>
      </c>
      <c r="K776" s="136">
        <f>IF(ISERROR(INDEX([1]biowin!$J:$J,MATCH(#REF!,[1]biowin!$A:$A,0))),-1,INDEX([1]biowin!$J:$J,MATCH(#REF!,[1]biowin!$A:$A,0)))</f>
        <v>-1</v>
      </c>
    </row>
    <row r="777" spans="1:11">
      <c r="A777" s="142" t="s">
        <v>2701</v>
      </c>
      <c r="B777" s="145" t="s">
        <v>2702</v>
      </c>
      <c r="C777" s="144">
        <f>MAX(IF(ISERROR(INDEX([1]JDS4!$K$2:$K$1709,MATCH(A777,[1]JDS4!$D$2:$D$1709,0))),-1,INDEX([1]JDS4!$K$2:$K$1709,MATCH(A777,[1]JDS4!$D$2:$D$1709,0))),IF(ISERROR(INDEX([1]UFZ!$K$2:$K$1709,MATCH(A777,[1]UFZ!$H$2:$H$1709,0))),-1,INDEX([1]UFZ!$K$2:$K$1709,MATCH(A777,[1]UFZ!$H$2:$H$1709,0))),IF(ISERROR(INDEX([1]WATSON!$G$2:$G$1709,MATCH(A777,[1]WATSON!$B$2:$B$1709,0))),-1,INDEX([1]WATSON!$G$2:$G$1709,MATCH(A777,[1]WATSON!$B$2:$B$1709,0))*1000),IF(ISERROR(INDEX('[1]EF3.0emissions'!$F$2:$F$1709,MATCH(A777,'[1]EF3.0emissions'!$A$2:$A$1709,0))),-1,INDEX('[1]EF3.0emissions'!$F$2:$F$1709,MATCH(A777,'[1]EF3.0emissions'!$A$2:$A$1709))),IF(ISERROR(INDEX(#REF!,MATCH(A777,#REF!,0))),-1,INDEX(#REF!,MATCH(A777,#REF!,0))*1.5*1000),IF(ISERROR(INDEX(#REF!,MATCH(A777,#REF!,0))),-1,INDEX(#REF!,MATCH(A777,#REF!,0))*1.5))</f>
        <v>-1</v>
      </c>
      <c r="D777" s="135">
        <v>0.14630550791716351</v>
      </c>
      <c r="E777" s="135">
        <v>7.6578293780921874E-2</v>
      </c>
      <c r="F777" s="135">
        <v>0.22288390255384538</v>
      </c>
      <c r="G777" s="135">
        <v>0.77711609744614263</v>
      </c>
      <c r="H777" s="135">
        <v>8.0104404078168337E-2</v>
      </c>
      <c r="I777" s="135">
        <v>0.2264099719572355</v>
      </c>
      <c r="J777" s="135">
        <v>0.77359002804276567</v>
      </c>
      <c r="K777" s="136">
        <f>IF(ISERROR(INDEX([1]biowin!$J:$J,MATCH(#REF!,[1]biowin!$A:$A,0))),-1,INDEX([1]biowin!$J:$J,MATCH(#REF!,[1]biowin!$A:$A,0)))</f>
        <v>-1</v>
      </c>
    </row>
    <row r="778" spans="1:11">
      <c r="A778" s="142" t="s">
        <v>2703</v>
      </c>
      <c r="B778" s="145" t="s">
        <v>2704</v>
      </c>
      <c r="C778" s="144">
        <f>MAX(IF(ISERROR(INDEX([1]JDS4!$K$2:$K$1709,MATCH(A778,[1]JDS4!$D$2:$D$1709,0))),-1,INDEX([1]JDS4!$K$2:$K$1709,MATCH(A778,[1]JDS4!$D$2:$D$1709,0))),IF(ISERROR(INDEX([1]UFZ!$K$2:$K$1709,MATCH(A778,[1]UFZ!$H$2:$H$1709,0))),-1,INDEX([1]UFZ!$K$2:$K$1709,MATCH(A778,[1]UFZ!$H$2:$H$1709,0))),IF(ISERROR(INDEX([1]WATSON!$G$2:$G$1709,MATCH(A778,[1]WATSON!$B$2:$B$1709,0))),-1,INDEX([1]WATSON!$G$2:$G$1709,MATCH(A778,[1]WATSON!$B$2:$B$1709,0))*1000),IF(ISERROR(INDEX('[1]EF3.0emissions'!$F$2:$F$1709,MATCH(A778,'[1]EF3.0emissions'!$A$2:$A$1709,0))),-1,INDEX('[1]EF3.0emissions'!$F$2:$F$1709,MATCH(A778,'[1]EF3.0emissions'!$A$2:$A$1709))),IF(ISERROR(INDEX(#REF!,MATCH(A778,#REF!,0))),-1,INDEX(#REF!,MATCH(A778,#REF!,0))*1.5*1000),IF(ISERROR(INDEX(#REF!,MATCH(A778,#REF!,0))),-1,INDEX(#REF!,MATCH(A778,#REF!,0))*1.5))</f>
        <v>59.021875000000009</v>
      </c>
      <c r="D778" s="135">
        <v>0.22692468359708556</v>
      </c>
      <c r="E778" s="135">
        <v>0.1178877555984979</v>
      </c>
      <c r="F778" s="135">
        <v>0.34499601338985364</v>
      </c>
      <c r="G778" s="135">
        <v>0.65500398661013615</v>
      </c>
      <c r="H778" s="135">
        <v>0.1229101601117185</v>
      </c>
      <c r="I778" s="135">
        <v>0.34994375546511669</v>
      </c>
      <c r="J778" s="135">
        <v>0.65005624453488131</v>
      </c>
      <c r="K778" s="136">
        <f>IF(ISERROR(INDEX([1]biowin!$J:$J,MATCH(#REF!,[1]biowin!$A:$A,0))),-1,INDEX([1]biowin!$J:$J,MATCH(#REF!,[1]biowin!$A:$A,0)))</f>
        <v>-1</v>
      </c>
    </row>
    <row r="779" spans="1:11">
      <c r="A779" s="142" t="s">
        <v>2705</v>
      </c>
      <c r="B779" s="145" t="s">
        <v>2706</v>
      </c>
      <c r="C779" s="144">
        <f>MAX(IF(ISERROR(INDEX([1]JDS4!$K$2:$K$1709,MATCH(A779,[1]JDS4!$D$2:$D$1709,0))),-1,INDEX([1]JDS4!$K$2:$K$1709,MATCH(A779,[1]JDS4!$D$2:$D$1709,0))),IF(ISERROR(INDEX([1]UFZ!$K$2:$K$1709,MATCH(A779,[1]UFZ!$H$2:$H$1709,0))),-1,INDEX([1]UFZ!$K$2:$K$1709,MATCH(A779,[1]UFZ!$H$2:$H$1709,0))),IF(ISERROR(INDEX([1]WATSON!$G$2:$G$1709,MATCH(A779,[1]WATSON!$B$2:$B$1709,0))),-1,INDEX([1]WATSON!$G$2:$G$1709,MATCH(A779,[1]WATSON!$B$2:$B$1709,0))*1000),IF(ISERROR(INDEX('[1]EF3.0emissions'!$F$2:$F$1709,MATCH(A779,'[1]EF3.0emissions'!$A$2:$A$1709,0))),-1,INDEX('[1]EF3.0emissions'!$F$2:$F$1709,MATCH(A779,'[1]EF3.0emissions'!$A$2:$A$1709))),IF(ISERROR(INDEX(#REF!,MATCH(A779,#REF!,0))),-1,INDEX(#REF!,MATCH(A779,#REF!,0))*1.5*1000),IF(ISERROR(INDEX(#REF!,MATCH(A779,#REF!,0))),-1,INDEX(#REF!,MATCH(A779,#REF!,0))*1.5))</f>
        <v>1.5531250000000001</v>
      </c>
      <c r="D779" s="135">
        <v>0.25323837454091758</v>
      </c>
      <c r="E779" s="135">
        <v>0.13122065679047987</v>
      </c>
      <c r="F779" s="135">
        <v>0.38446100197189192</v>
      </c>
      <c r="G779" s="135">
        <v>0.61553899802810963</v>
      </c>
      <c r="H779" s="135">
        <v>0.13662868586664995</v>
      </c>
      <c r="I779" s="135">
        <v>0.38986822834682017</v>
      </c>
      <c r="J779" s="135">
        <v>0.61013177165317944</v>
      </c>
      <c r="K779" s="136">
        <f>IF(ISERROR(INDEX([1]biowin!$J:$J,MATCH(#REF!,[1]biowin!$A:$A,0))),-1,INDEX([1]biowin!$J:$J,MATCH(#REF!,[1]biowin!$A:$A,0)))</f>
        <v>-1</v>
      </c>
    </row>
    <row r="780" spans="1:11">
      <c r="A780" s="142" t="s">
        <v>2707</v>
      </c>
      <c r="B780" s="145" t="s">
        <v>2708</v>
      </c>
      <c r="C780" s="144">
        <f>MAX(IF(ISERROR(INDEX([1]JDS4!$K$2:$K$1709,MATCH(A780,[1]JDS4!$D$2:$D$1709,0))),-1,INDEX([1]JDS4!$K$2:$K$1709,MATCH(A780,[1]JDS4!$D$2:$D$1709,0))),IF(ISERROR(INDEX([1]UFZ!$K$2:$K$1709,MATCH(A780,[1]UFZ!$H$2:$H$1709,0))),-1,INDEX([1]UFZ!$K$2:$K$1709,MATCH(A780,[1]UFZ!$H$2:$H$1709,0))),IF(ISERROR(INDEX([1]WATSON!$G$2:$G$1709,MATCH(A780,[1]WATSON!$B$2:$B$1709,0))),-1,INDEX([1]WATSON!$G$2:$G$1709,MATCH(A780,[1]WATSON!$B$2:$B$1709,0))*1000),IF(ISERROR(INDEX('[1]EF3.0emissions'!$F$2:$F$1709,MATCH(A780,'[1]EF3.0emissions'!$A$2:$A$1709,0))),-1,INDEX('[1]EF3.0emissions'!$F$2:$F$1709,MATCH(A780,'[1]EF3.0emissions'!$A$2:$A$1709))),IF(ISERROR(INDEX(#REF!,MATCH(A780,#REF!,0))),-1,INDEX(#REF!,MATCH(A780,#REF!,0))*1.5*1000),IF(ISERROR(INDEX(#REF!,MATCH(A780,#REF!,0))),-1,INDEX(#REF!,MATCH(A780,#REF!,0))*1.5))</f>
        <v>0.68493150684931514</v>
      </c>
      <c r="D780" s="135">
        <v>0.50385580379391637</v>
      </c>
      <c r="E780" s="135">
        <v>0.20155946579635858</v>
      </c>
      <c r="F780" s="135">
        <v>0.82059925478239282</v>
      </c>
      <c r="G780" s="135">
        <v>0.17940074521760507</v>
      </c>
      <c r="H780" s="135">
        <v>0.21880556733785692</v>
      </c>
      <c r="I780" s="135">
        <v>0.81490118918341192</v>
      </c>
      <c r="J780" s="135">
        <v>0.18509881081658763</v>
      </c>
      <c r="K780" s="136">
        <f>IF(ISERROR(INDEX([1]biowin!$J:$J,MATCH(#REF!,[1]biowin!$A:$A,0))),-1,INDEX([1]biowin!$J:$J,MATCH(#REF!,[1]biowin!$A:$A,0)))</f>
        <v>-1</v>
      </c>
    </row>
    <row r="781" spans="1:11">
      <c r="A781" s="142" t="s">
        <v>2709</v>
      </c>
      <c r="B781" s="145" t="s">
        <v>2710</v>
      </c>
      <c r="C781" s="144">
        <f>MAX(IF(ISERROR(INDEX([1]JDS4!$K$2:$K$1709,MATCH(A781,[1]JDS4!$D$2:$D$1709,0))),-1,INDEX([1]JDS4!$K$2:$K$1709,MATCH(A781,[1]JDS4!$D$2:$D$1709,0))),IF(ISERROR(INDEX([1]UFZ!$K$2:$K$1709,MATCH(A781,[1]UFZ!$H$2:$H$1709,0))),-1,INDEX([1]UFZ!$K$2:$K$1709,MATCH(A781,[1]UFZ!$H$2:$H$1709,0))),IF(ISERROR(INDEX([1]WATSON!$G$2:$G$1709,MATCH(A781,[1]WATSON!$B$2:$B$1709,0))),-1,INDEX([1]WATSON!$G$2:$G$1709,MATCH(A781,[1]WATSON!$B$2:$B$1709,0))*1000),IF(ISERROR(INDEX('[1]EF3.0emissions'!$F$2:$F$1709,MATCH(A781,'[1]EF3.0emissions'!$A$2:$A$1709,0))),-1,INDEX('[1]EF3.0emissions'!$F$2:$F$1709,MATCH(A781,'[1]EF3.0emissions'!$A$2:$A$1709))),IF(ISERROR(INDEX(#REF!,MATCH(A781,#REF!,0))),-1,INDEX(#REF!,MATCH(A781,#REF!,0))*1.5*1000),IF(ISERROR(INDEX(#REF!,MATCH(A781,#REF!,0))),-1,INDEX(#REF!,MATCH(A781,#REF!,0))*1.5))</f>
        <v>-1</v>
      </c>
      <c r="H781" s="135"/>
      <c r="I781" s="135"/>
      <c r="J781" s="135"/>
      <c r="K781" s="136">
        <f>IF(ISERROR(INDEX([1]biowin!$J:$J,MATCH(#REF!,[1]biowin!$A:$A,0))),-1,INDEX([1]biowin!$J:$J,MATCH(#REF!,[1]biowin!$A:$A,0)))</f>
        <v>-1</v>
      </c>
    </row>
    <row r="782" spans="1:11">
      <c r="A782" s="142" t="s">
        <v>2711</v>
      </c>
      <c r="B782" s="145" t="s">
        <v>2712</v>
      </c>
      <c r="C782" s="144">
        <f>MAX(IF(ISERROR(INDEX([1]JDS4!$K$2:$K$1709,MATCH(A782,[1]JDS4!$D$2:$D$1709,0))),-1,INDEX([1]JDS4!$K$2:$K$1709,MATCH(A782,[1]JDS4!$D$2:$D$1709,0))),IF(ISERROR(INDEX([1]UFZ!$K$2:$K$1709,MATCH(A782,[1]UFZ!$H$2:$H$1709,0))),-1,INDEX([1]UFZ!$K$2:$K$1709,MATCH(A782,[1]UFZ!$H$2:$H$1709,0))),IF(ISERROR(INDEX([1]WATSON!$G$2:$G$1709,MATCH(A782,[1]WATSON!$B$2:$B$1709,0))),-1,INDEX([1]WATSON!$G$2:$G$1709,MATCH(A782,[1]WATSON!$B$2:$B$1709,0))*1000),IF(ISERROR(INDEX('[1]EF3.0emissions'!$F$2:$F$1709,MATCH(A782,'[1]EF3.0emissions'!$A$2:$A$1709,0))),-1,INDEX('[1]EF3.0emissions'!$F$2:$F$1709,MATCH(A782,'[1]EF3.0emissions'!$A$2:$A$1709))),IF(ISERROR(INDEX(#REF!,MATCH(A782,#REF!,0))),-1,INDEX(#REF!,MATCH(A782,#REF!,0))*1.5*1000),IF(ISERROR(INDEX(#REF!,MATCH(A782,#REF!,0))),-1,INDEX(#REF!,MATCH(A782,#REF!,0))*1.5))</f>
        <v>-1</v>
      </c>
      <c r="H782" s="135"/>
      <c r="I782" s="135"/>
      <c r="J782" s="135"/>
      <c r="K782" s="136">
        <f>IF(ISERROR(INDEX([1]biowin!$J:$J,MATCH(#REF!,[1]biowin!$A:$A,0))),-1,INDEX([1]biowin!$J:$J,MATCH(#REF!,[1]biowin!$A:$A,0)))</f>
        <v>-1</v>
      </c>
    </row>
    <row r="783" spans="1:11">
      <c r="A783" s="142" t="s">
        <v>1244</v>
      </c>
      <c r="B783" s="145" t="s">
        <v>2713</v>
      </c>
      <c r="C783" s="144">
        <f>MAX(IF(ISERROR(INDEX([1]JDS4!$K$2:$K$1709,MATCH(A783,[1]JDS4!$D$2:$D$1709,0))),-1,INDEX([1]JDS4!$K$2:$K$1709,MATCH(A783,[1]JDS4!$D$2:$D$1709,0))),IF(ISERROR(INDEX([1]UFZ!$K$2:$K$1709,MATCH(A783,[1]UFZ!$H$2:$H$1709,0))),-1,INDEX([1]UFZ!$K$2:$K$1709,MATCH(A783,[1]UFZ!$H$2:$H$1709,0))),IF(ISERROR(INDEX([1]WATSON!$G$2:$G$1709,MATCH(A783,[1]WATSON!$B$2:$B$1709,0))),-1,INDEX([1]WATSON!$G$2:$G$1709,MATCH(A783,[1]WATSON!$B$2:$B$1709,0))*1000),IF(ISERROR(INDEX('[1]EF3.0emissions'!$F$2:$F$1709,MATCH(A783,'[1]EF3.0emissions'!$A$2:$A$1709,0))),-1,INDEX('[1]EF3.0emissions'!$F$2:$F$1709,MATCH(A783,'[1]EF3.0emissions'!$A$2:$A$1709))),IF(ISERROR(INDEX(#REF!,MATCH(A783,#REF!,0))),-1,INDEX(#REF!,MATCH(A783,#REF!,0))*1.5*1000),IF(ISERROR(INDEX(#REF!,MATCH(A783,#REF!,0))),-1,INDEX(#REF!,MATCH(A783,#REF!,0))*1.5))</f>
        <v>-1</v>
      </c>
      <c r="D783" s="135">
        <v>2.5771689179612218E-2</v>
      </c>
      <c r="E783" s="135">
        <v>6.3747894046170929E-4</v>
      </c>
      <c r="F783" s="135">
        <v>0.95319864539814658</v>
      </c>
      <c r="G783" s="135">
        <v>4.6801354601853577E-2</v>
      </c>
      <c r="H783" s="135">
        <v>1.6873976448410909E-3</v>
      </c>
      <c r="I783" s="135">
        <v>0.88226319881524873</v>
      </c>
      <c r="J783" s="135">
        <v>0.11773680118475109</v>
      </c>
      <c r="K783" s="136">
        <f>IF(ISERROR(INDEX([1]biowin!$J:$J,MATCH(#REF!,[1]biowin!$A:$A,0))),-1,INDEX([1]biowin!$J:$J,MATCH(#REF!,[1]biowin!$A:$A,0)))</f>
        <v>-1</v>
      </c>
    </row>
    <row r="784" spans="1:11">
      <c r="A784" s="142" t="s">
        <v>2714</v>
      </c>
      <c r="B784" s="145" t="s">
        <v>2715</v>
      </c>
      <c r="C784" s="144">
        <f>MAX(IF(ISERROR(INDEX([1]JDS4!$K$2:$K$1709,MATCH(A784,[1]JDS4!$D$2:$D$1709,0))),-1,INDEX([1]JDS4!$K$2:$K$1709,MATCH(A784,[1]JDS4!$D$2:$D$1709,0))),IF(ISERROR(INDEX([1]UFZ!$K$2:$K$1709,MATCH(A784,[1]UFZ!$H$2:$H$1709,0))),-1,INDEX([1]UFZ!$K$2:$K$1709,MATCH(A784,[1]UFZ!$H$2:$H$1709,0))),IF(ISERROR(INDEX([1]WATSON!$G$2:$G$1709,MATCH(A784,[1]WATSON!$B$2:$B$1709,0))),-1,INDEX([1]WATSON!$G$2:$G$1709,MATCH(A784,[1]WATSON!$B$2:$B$1709,0))*1000),IF(ISERROR(INDEX('[1]EF3.0emissions'!$F$2:$F$1709,MATCH(A784,'[1]EF3.0emissions'!$A$2:$A$1709,0))),-1,INDEX('[1]EF3.0emissions'!$F$2:$F$1709,MATCH(A784,'[1]EF3.0emissions'!$A$2:$A$1709))),IF(ISERROR(INDEX(#REF!,MATCH(A784,#REF!,0))),-1,INDEX(#REF!,MATCH(A784,#REF!,0))*1.5*1000),IF(ISERROR(INDEX(#REF!,MATCH(A784,#REF!,0))),-1,INDEX(#REF!,MATCH(A784,#REF!,0))*1.5))</f>
        <v>16392.121875000004</v>
      </c>
      <c r="D784" s="135">
        <v>0.11724656583496541</v>
      </c>
      <c r="E784" s="135">
        <v>6.149955427016985E-2</v>
      </c>
      <c r="F784" s="135">
        <v>0.17900895395402328</v>
      </c>
      <c r="G784" s="135">
        <v>0.82099104604597695</v>
      </c>
      <c r="H784" s="135">
        <v>6.4409437059450014E-2</v>
      </c>
      <c r="I784" s="135">
        <v>0.18181241985518465</v>
      </c>
      <c r="J784" s="135">
        <v>0.8181875801448143</v>
      </c>
      <c r="K784" s="136">
        <f>IF(ISERROR(INDEX([1]biowin!$J:$J,MATCH(#REF!,[1]biowin!$A:$A,0))),-1,INDEX([1]biowin!$J:$J,MATCH(#REF!,[1]biowin!$A:$A,0)))</f>
        <v>-1</v>
      </c>
    </row>
    <row r="785" spans="1:11">
      <c r="A785" s="142" t="s">
        <v>2716</v>
      </c>
      <c r="B785" s="145" t="s">
        <v>2717</v>
      </c>
      <c r="C785" s="144">
        <f>MAX(IF(ISERROR(INDEX([1]JDS4!$K$2:$K$1709,MATCH(A785,[1]JDS4!$D$2:$D$1709,0))),-1,INDEX([1]JDS4!$K$2:$K$1709,MATCH(A785,[1]JDS4!$D$2:$D$1709,0))),IF(ISERROR(INDEX([1]UFZ!$K$2:$K$1709,MATCH(A785,[1]UFZ!$H$2:$H$1709,0))),-1,INDEX([1]UFZ!$K$2:$K$1709,MATCH(A785,[1]UFZ!$H$2:$H$1709,0))),IF(ISERROR(INDEX([1]WATSON!$G$2:$G$1709,MATCH(A785,[1]WATSON!$B$2:$B$1709,0))),-1,INDEX([1]WATSON!$G$2:$G$1709,MATCH(A785,[1]WATSON!$B$2:$B$1709,0))*1000),IF(ISERROR(INDEX('[1]EF3.0emissions'!$F$2:$F$1709,MATCH(A785,'[1]EF3.0emissions'!$A$2:$A$1709,0))),-1,INDEX('[1]EF3.0emissions'!$F$2:$F$1709,MATCH(A785,'[1]EF3.0emissions'!$A$2:$A$1709))),IF(ISERROR(INDEX(#REF!,MATCH(A785,#REF!,0))),-1,INDEX(#REF!,MATCH(A785,#REF!,0))*1.5*1000),IF(ISERROR(INDEX(#REF!,MATCH(A785,#REF!,0))),-1,INDEX(#REF!,MATCH(A785,#REF!,0))*1.5))</f>
        <v>2.7E-2</v>
      </c>
      <c r="H785" s="135"/>
      <c r="I785" s="135"/>
      <c r="J785" s="135"/>
      <c r="K785" s="136">
        <f>IF(ISERROR(INDEX([1]biowin!$J:$J,MATCH(#REF!,[1]biowin!$A:$A,0))),-1,INDEX([1]biowin!$J:$J,MATCH(#REF!,[1]biowin!$A:$A,0)))</f>
        <v>-1</v>
      </c>
    </row>
    <row r="786" spans="1:11">
      <c r="A786" s="142" t="s">
        <v>2718</v>
      </c>
      <c r="B786" s="145" t="s">
        <v>2719</v>
      </c>
      <c r="C786" s="144">
        <f>MAX(IF(ISERROR(INDEX([1]JDS4!$K$2:$K$1709,MATCH(A786,[1]JDS4!$D$2:$D$1709,0))),-1,INDEX([1]JDS4!$K$2:$K$1709,MATCH(A786,[1]JDS4!$D$2:$D$1709,0))),IF(ISERROR(INDEX([1]UFZ!$K$2:$K$1709,MATCH(A786,[1]UFZ!$H$2:$H$1709,0))),-1,INDEX([1]UFZ!$K$2:$K$1709,MATCH(A786,[1]UFZ!$H$2:$H$1709,0))),IF(ISERROR(INDEX([1]WATSON!$G$2:$G$1709,MATCH(A786,[1]WATSON!$B$2:$B$1709,0))),-1,INDEX([1]WATSON!$G$2:$G$1709,MATCH(A786,[1]WATSON!$B$2:$B$1709,0))*1000),IF(ISERROR(INDEX('[1]EF3.0emissions'!$F$2:$F$1709,MATCH(A786,'[1]EF3.0emissions'!$A$2:$A$1709,0))),-1,INDEX('[1]EF3.0emissions'!$F$2:$F$1709,MATCH(A786,'[1]EF3.0emissions'!$A$2:$A$1709))),IF(ISERROR(INDEX(#REF!,MATCH(A786,#REF!,0))),-1,INDEX(#REF!,MATCH(A786,#REF!,0))*1.5*1000),IF(ISERROR(INDEX(#REF!,MATCH(A786,#REF!,0))),-1,INDEX(#REF!,MATCH(A786,#REF!,0))*1.5))</f>
        <v>42.568026370345891</v>
      </c>
      <c r="D786" s="135">
        <v>0.33852932795264584</v>
      </c>
      <c r="E786" s="135">
        <v>4.5480268432127276E-2</v>
      </c>
      <c r="F786" s="135">
        <v>0.89264118527412173</v>
      </c>
      <c r="G786" s="135">
        <v>0.10735881472587647</v>
      </c>
      <c r="H786" s="135">
        <v>5.0762066932745549E-2</v>
      </c>
      <c r="I786" s="135">
        <v>0.8882919345438951</v>
      </c>
      <c r="J786" s="135">
        <v>0.11170806545610501</v>
      </c>
      <c r="K786" s="136">
        <f>IF(ISERROR(INDEX([1]biowin!$J:$J,MATCH(#REF!,[1]biowin!$A:$A,0))),-1,INDEX([1]biowin!$J:$J,MATCH(#REF!,[1]biowin!$A:$A,0)))</f>
        <v>-1</v>
      </c>
    </row>
    <row r="787" spans="1:11">
      <c r="A787" s="142" t="s">
        <v>2720</v>
      </c>
      <c r="B787" s="145" t="s">
        <v>696</v>
      </c>
      <c r="C787" s="144">
        <f>MAX(IF(ISERROR(INDEX([1]JDS4!$K$2:$K$1709,MATCH(A787,[1]JDS4!$D$2:$D$1709,0))),-1,INDEX([1]JDS4!$K$2:$K$1709,MATCH(A787,[1]JDS4!$D$2:$D$1709,0))),IF(ISERROR(INDEX([1]UFZ!$K$2:$K$1709,MATCH(A787,[1]UFZ!$H$2:$H$1709,0))),-1,INDEX([1]UFZ!$K$2:$K$1709,MATCH(A787,[1]UFZ!$H$2:$H$1709,0))),IF(ISERROR(INDEX([1]WATSON!$G$2:$G$1709,MATCH(A787,[1]WATSON!$B$2:$B$1709,0))),-1,INDEX([1]WATSON!$G$2:$G$1709,MATCH(A787,[1]WATSON!$B$2:$B$1709,0))*1000),IF(ISERROR(INDEX('[1]EF3.0emissions'!$F$2:$F$1709,MATCH(A787,'[1]EF3.0emissions'!$A$2:$A$1709,0))),-1,INDEX('[1]EF3.0emissions'!$F$2:$F$1709,MATCH(A787,'[1]EF3.0emissions'!$A$2:$A$1709))),IF(ISERROR(INDEX(#REF!,MATCH(A787,#REF!,0))),-1,INDEX(#REF!,MATCH(A787,#REF!,0))*1.5*1000),IF(ISERROR(INDEX(#REF!,MATCH(A787,#REF!,0))),-1,INDEX(#REF!,MATCH(A787,#REF!,0))*1.5))</f>
        <v>-1</v>
      </c>
      <c r="D787" s="135">
        <v>0.16207663412799167</v>
      </c>
      <c r="E787" s="135">
        <v>5.7525776468141257E-3</v>
      </c>
      <c r="F787" s="135">
        <v>0.95860751248683773</v>
      </c>
      <c r="G787" s="135">
        <v>4.1392487513161623E-2</v>
      </c>
      <c r="H787" s="135">
        <v>6.4139841556641337E-3</v>
      </c>
      <c r="I787" s="135">
        <v>0.95793471424630994</v>
      </c>
      <c r="J787" s="135">
        <v>4.2065285753690708E-2</v>
      </c>
      <c r="K787" s="136">
        <f>IF(ISERROR(INDEX([1]biowin!$J:$J,MATCH(#REF!,[1]biowin!$A:$A,0))),-1,INDEX([1]biowin!$J:$J,MATCH(#REF!,[1]biowin!$A:$A,0)))</f>
        <v>-1</v>
      </c>
    </row>
    <row r="788" spans="1:11">
      <c r="A788" s="142" t="s">
        <v>2721</v>
      </c>
      <c r="B788" s="145" t="s">
        <v>2722</v>
      </c>
      <c r="C788" s="144">
        <f>MAX(IF(ISERROR(INDEX([1]JDS4!$K$2:$K$1709,MATCH(A788,[1]JDS4!$D$2:$D$1709,0))),-1,INDEX([1]JDS4!$K$2:$K$1709,MATCH(A788,[1]JDS4!$D$2:$D$1709,0))),IF(ISERROR(INDEX([1]UFZ!$K$2:$K$1709,MATCH(A788,[1]UFZ!$H$2:$H$1709,0))),-1,INDEX([1]UFZ!$K$2:$K$1709,MATCH(A788,[1]UFZ!$H$2:$H$1709,0))),IF(ISERROR(INDEX([1]WATSON!$G$2:$G$1709,MATCH(A788,[1]WATSON!$B$2:$B$1709,0))),-1,INDEX([1]WATSON!$G$2:$G$1709,MATCH(A788,[1]WATSON!$B$2:$B$1709,0))*1000),IF(ISERROR(INDEX('[1]EF3.0emissions'!$F$2:$F$1709,MATCH(A788,'[1]EF3.0emissions'!$A$2:$A$1709,0))),-1,INDEX('[1]EF3.0emissions'!$F$2:$F$1709,MATCH(A788,'[1]EF3.0emissions'!$A$2:$A$1709))),IF(ISERROR(INDEX(#REF!,MATCH(A788,#REF!,0))),-1,INDEX(#REF!,MATCH(A788,#REF!,0))*1.5*1000),IF(ISERROR(INDEX(#REF!,MATCH(A788,#REF!,0))),-1,INDEX(#REF!,MATCH(A788,#REF!,0))*1.5))</f>
        <v>0</v>
      </c>
      <c r="D788" s="135">
        <v>0.15755622082839629</v>
      </c>
      <c r="E788" s="135">
        <v>8.1976312322752556E-2</v>
      </c>
      <c r="F788" s="135">
        <v>0.24584867647250774</v>
      </c>
      <c r="G788" s="135">
        <v>0.75415132352748648</v>
      </c>
      <c r="H788" s="135">
        <v>8.5972368088030521E-2</v>
      </c>
      <c r="I788" s="135">
        <v>0.24730601429134108</v>
      </c>
      <c r="J788" s="135">
        <v>0.75269398570865831</v>
      </c>
      <c r="K788" s="136">
        <f>IF(ISERROR(INDEX([1]biowin!$J:$J,MATCH(#REF!,[1]biowin!$A:$A,0))),-1,INDEX([1]biowin!$J:$J,MATCH(#REF!,[1]biowin!$A:$A,0)))</f>
        <v>-1</v>
      </c>
    </row>
    <row r="789" spans="1:11">
      <c r="A789" s="142" t="s">
        <v>2723</v>
      </c>
      <c r="B789" s="145" t="s">
        <v>2724</v>
      </c>
      <c r="C789" s="144">
        <f>MAX(IF(ISERROR(INDEX([1]JDS4!$K$2:$K$1709,MATCH(A789,[1]JDS4!$D$2:$D$1709,0))),-1,INDEX([1]JDS4!$K$2:$K$1709,MATCH(A789,[1]JDS4!$D$2:$D$1709,0))),IF(ISERROR(INDEX([1]UFZ!$K$2:$K$1709,MATCH(A789,[1]UFZ!$H$2:$H$1709,0))),-1,INDEX([1]UFZ!$K$2:$K$1709,MATCH(A789,[1]UFZ!$H$2:$H$1709,0))),IF(ISERROR(INDEX([1]WATSON!$G$2:$G$1709,MATCH(A789,[1]WATSON!$B$2:$B$1709,0))),-1,INDEX([1]WATSON!$G$2:$G$1709,MATCH(A789,[1]WATSON!$B$2:$B$1709,0))*1000),IF(ISERROR(INDEX('[1]EF3.0emissions'!$F$2:$F$1709,MATCH(A789,'[1]EF3.0emissions'!$A$2:$A$1709,0))),-1,INDEX('[1]EF3.0emissions'!$F$2:$F$1709,MATCH(A789,'[1]EF3.0emissions'!$A$2:$A$1709))),IF(ISERROR(INDEX(#REF!,MATCH(A789,#REF!,0))),-1,INDEX(#REF!,MATCH(A789,#REF!,0))*1.5*1000),IF(ISERROR(INDEX(#REF!,MATCH(A789,#REF!,0))),-1,INDEX(#REF!,MATCH(A789,#REF!,0))*1.5))</f>
        <v>0</v>
      </c>
      <c r="H789" s="135"/>
      <c r="I789" s="135"/>
      <c r="J789" s="135"/>
      <c r="K789" s="136">
        <f>IF(ISERROR(INDEX([1]biowin!$J:$J,MATCH(#REF!,[1]biowin!$A:$A,0))),-1,INDEX([1]biowin!$J:$J,MATCH(#REF!,[1]biowin!$A:$A,0)))</f>
        <v>-1</v>
      </c>
    </row>
    <row r="790" spans="1:11">
      <c r="A790" s="142" t="s">
        <v>2725</v>
      </c>
      <c r="B790" s="145" t="s">
        <v>2726</v>
      </c>
      <c r="C790" s="144">
        <f>MAX(IF(ISERROR(INDEX([1]JDS4!$K$2:$K$1709,MATCH(A790,[1]JDS4!$D$2:$D$1709,0))),-1,INDEX([1]JDS4!$K$2:$K$1709,MATCH(A790,[1]JDS4!$D$2:$D$1709,0))),IF(ISERROR(INDEX([1]UFZ!$K$2:$K$1709,MATCH(A790,[1]UFZ!$H$2:$H$1709,0))),-1,INDEX([1]UFZ!$K$2:$K$1709,MATCH(A790,[1]UFZ!$H$2:$H$1709,0))),IF(ISERROR(INDEX([1]WATSON!$G$2:$G$1709,MATCH(A790,[1]WATSON!$B$2:$B$1709,0))),-1,INDEX([1]WATSON!$G$2:$G$1709,MATCH(A790,[1]WATSON!$B$2:$B$1709,0))*1000),IF(ISERROR(INDEX('[1]EF3.0emissions'!$F$2:$F$1709,MATCH(A790,'[1]EF3.0emissions'!$A$2:$A$1709,0))),-1,INDEX('[1]EF3.0emissions'!$F$2:$F$1709,MATCH(A790,'[1]EF3.0emissions'!$A$2:$A$1709))),IF(ISERROR(INDEX(#REF!,MATCH(A790,#REF!,0))),-1,INDEX(#REF!,MATCH(A790,#REF!,0))*1.5*1000),IF(ISERROR(INDEX(#REF!,MATCH(A790,#REF!,0))),-1,INDEX(#REF!,MATCH(A790,#REF!,0))*1.5))</f>
        <v>0</v>
      </c>
      <c r="H790" s="135"/>
      <c r="I790" s="135"/>
      <c r="J790" s="135"/>
      <c r="K790" s="136">
        <f>IF(ISERROR(INDEX([1]biowin!$J:$J,MATCH(#REF!,[1]biowin!$A:$A,0))),-1,INDEX([1]biowin!$J:$J,MATCH(#REF!,[1]biowin!$A:$A,0)))</f>
        <v>-1</v>
      </c>
    </row>
    <row r="791" spans="1:11">
      <c r="A791" s="142" t="s">
        <v>2727</v>
      </c>
      <c r="B791" s="145" t="s">
        <v>2728</v>
      </c>
      <c r="C791" s="144">
        <f>MAX(IF(ISERROR(INDEX([1]JDS4!$K$2:$K$1709,MATCH(A791,[1]JDS4!$D$2:$D$1709,0))),-1,INDEX([1]JDS4!$K$2:$K$1709,MATCH(A791,[1]JDS4!$D$2:$D$1709,0))),IF(ISERROR(INDEX([1]UFZ!$K$2:$K$1709,MATCH(A791,[1]UFZ!$H$2:$H$1709,0))),-1,INDEX([1]UFZ!$K$2:$K$1709,MATCH(A791,[1]UFZ!$H$2:$H$1709,0))),IF(ISERROR(INDEX([1]WATSON!$G$2:$G$1709,MATCH(A791,[1]WATSON!$B$2:$B$1709,0))),-1,INDEX([1]WATSON!$G$2:$G$1709,MATCH(A791,[1]WATSON!$B$2:$B$1709,0))*1000),IF(ISERROR(INDEX('[1]EF3.0emissions'!$F$2:$F$1709,MATCH(A791,'[1]EF3.0emissions'!$A$2:$A$1709,0))),-1,INDEX('[1]EF3.0emissions'!$F$2:$F$1709,MATCH(A791,'[1]EF3.0emissions'!$A$2:$A$1709))),IF(ISERROR(INDEX(#REF!,MATCH(A791,#REF!,0))),-1,INDEX(#REF!,MATCH(A791,#REF!,0))*1.5*1000),IF(ISERROR(INDEX(#REF!,MATCH(A791,#REF!,0))),-1,INDEX(#REF!,MATCH(A791,#REF!,0))*1.5))</f>
        <v>0</v>
      </c>
      <c r="H791" s="135"/>
      <c r="I791" s="135"/>
      <c r="J791" s="135"/>
      <c r="K791" s="136">
        <f>IF(ISERROR(INDEX([1]biowin!$J:$J,MATCH(#REF!,[1]biowin!$A:$A,0))),-1,INDEX([1]biowin!$J:$J,MATCH(#REF!,[1]biowin!$A:$A,0)))</f>
        <v>-1</v>
      </c>
    </row>
    <row r="792" spans="1:11">
      <c r="A792" s="142" t="s">
        <v>2729</v>
      </c>
      <c r="B792" s="145" t="s">
        <v>2730</v>
      </c>
      <c r="C792" s="144">
        <f>MAX(IF(ISERROR(INDEX([1]JDS4!$K$2:$K$1709,MATCH(A792,[1]JDS4!$D$2:$D$1709,0))),-1,INDEX([1]JDS4!$K$2:$K$1709,MATCH(A792,[1]JDS4!$D$2:$D$1709,0))),IF(ISERROR(INDEX([1]UFZ!$K$2:$K$1709,MATCH(A792,[1]UFZ!$H$2:$H$1709,0))),-1,INDEX([1]UFZ!$K$2:$K$1709,MATCH(A792,[1]UFZ!$H$2:$H$1709,0))),IF(ISERROR(INDEX([1]WATSON!$G$2:$G$1709,MATCH(A792,[1]WATSON!$B$2:$B$1709,0))),-1,INDEX([1]WATSON!$G$2:$G$1709,MATCH(A792,[1]WATSON!$B$2:$B$1709,0))*1000),IF(ISERROR(INDEX('[1]EF3.0emissions'!$F$2:$F$1709,MATCH(A792,'[1]EF3.0emissions'!$A$2:$A$1709,0))),-1,INDEX('[1]EF3.0emissions'!$F$2:$F$1709,MATCH(A792,'[1]EF3.0emissions'!$A$2:$A$1709))),IF(ISERROR(INDEX(#REF!,MATCH(A792,#REF!,0))),-1,INDEX(#REF!,MATCH(A792,#REF!,0))*1.5*1000),IF(ISERROR(INDEX(#REF!,MATCH(A792,#REF!,0))),-1,INDEX(#REF!,MATCH(A792,#REF!,0))*1.5))</f>
        <v>19000</v>
      </c>
      <c r="D792" s="135">
        <v>2.6277197231783043E-2</v>
      </c>
      <c r="E792" s="135">
        <v>7.0096676036847448E-4</v>
      </c>
      <c r="F792" s="135">
        <v>0.94213780511808054</v>
      </c>
      <c r="G792" s="135">
        <v>5.7862194881920043E-2</v>
      </c>
      <c r="H792" s="135">
        <v>1.9734246695752673E-3</v>
      </c>
      <c r="I792" s="135">
        <v>0.84506843995712788</v>
      </c>
      <c r="J792" s="135">
        <v>0.15493156004287201</v>
      </c>
      <c r="K792" s="136">
        <f>IF(ISERROR(INDEX([1]biowin!$J:$J,MATCH(#REF!,[1]biowin!$A:$A,0))),-1,INDEX([1]biowin!$J:$J,MATCH(#REF!,[1]biowin!$A:$A,0)))</f>
        <v>-1</v>
      </c>
    </row>
    <row r="793" spans="1:11">
      <c r="A793" s="142" t="s">
        <v>2731</v>
      </c>
      <c r="B793" s="145" t="s">
        <v>2732</v>
      </c>
      <c r="C793" s="144">
        <f>MAX(IF(ISERROR(INDEX([1]JDS4!$K$2:$K$1709,MATCH(A793,[1]JDS4!$D$2:$D$1709,0))),-1,INDEX([1]JDS4!$K$2:$K$1709,MATCH(A793,[1]JDS4!$D$2:$D$1709,0))),IF(ISERROR(INDEX([1]UFZ!$K$2:$K$1709,MATCH(A793,[1]UFZ!$H$2:$H$1709,0))),-1,INDEX([1]UFZ!$K$2:$K$1709,MATCH(A793,[1]UFZ!$H$2:$H$1709,0))),IF(ISERROR(INDEX([1]WATSON!$G$2:$G$1709,MATCH(A793,[1]WATSON!$B$2:$B$1709,0))),-1,INDEX([1]WATSON!$G$2:$G$1709,MATCH(A793,[1]WATSON!$B$2:$B$1709,0))*1000),IF(ISERROR(INDEX('[1]EF3.0emissions'!$F$2:$F$1709,MATCH(A793,'[1]EF3.0emissions'!$A$2:$A$1709,0))),-1,INDEX('[1]EF3.0emissions'!$F$2:$F$1709,MATCH(A793,'[1]EF3.0emissions'!$A$2:$A$1709))),IF(ISERROR(INDEX(#REF!,MATCH(A793,#REF!,0))),-1,INDEX(#REF!,MATCH(A793,#REF!,0))*1.5*1000),IF(ISERROR(INDEX(#REF!,MATCH(A793,#REF!,0))),-1,INDEX(#REF!,MATCH(A793,#REF!,0))*1.5))</f>
        <v>0</v>
      </c>
      <c r="D793" s="135">
        <v>0.33732090393871117</v>
      </c>
      <c r="E793" s="135">
        <v>0.17281806248536474</v>
      </c>
      <c r="F793" s="135">
        <v>0.51138452560878567</v>
      </c>
      <c r="G793" s="135">
        <v>0.48861547439121267</v>
      </c>
      <c r="H793" s="135">
        <v>0.17926908053956395</v>
      </c>
      <c r="I793" s="135">
        <v>0.5173272508512502</v>
      </c>
      <c r="J793" s="135">
        <v>0.48267274914874975</v>
      </c>
      <c r="K793" s="136">
        <f>IF(ISERROR(INDEX([1]biowin!$J:$J,MATCH(#REF!,[1]biowin!$A:$A,0))),-1,INDEX([1]biowin!$J:$J,MATCH(#REF!,[1]biowin!$A:$A,0)))</f>
        <v>-1</v>
      </c>
    </row>
    <row r="794" spans="1:11">
      <c r="A794" s="142" t="s">
        <v>2733</v>
      </c>
      <c r="B794" s="145" t="s">
        <v>2734</v>
      </c>
      <c r="C794" s="144">
        <f>MAX(IF(ISERROR(INDEX([1]JDS4!$K$2:$K$1709,MATCH(A794,[1]JDS4!$D$2:$D$1709,0))),-1,INDEX([1]JDS4!$K$2:$K$1709,MATCH(A794,[1]JDS4!$D$2:$D$1709,0))),IF(ISERROR(INDEX([1]UFZ!$K$2:$K$1709,MATCH(A794,[1]UFZ!$H$2:$H$1709,0))),-1,INDEX([1]UFZ!$K$2:$K$1709,MATCH(A794,[1]UFZ!$H$2:$H$1709,0))),IF(ISERROR(INDEX([1]WATSON!$G$2:$G$1709,MATCH(A794,[1]WATSON!$B$2:$B$1709,0))),-1,INDEX([1]WATSON!$G$2:$G$1709,MATCH(A794,[1]WATSON!$B$2:$B$1709,0))*1000),IF(ISERROR(INDEX('[1]EF3.0emissions'!$F$2:$F$1709,MATCH(A794,'[1]EF3.0emissions'!$A$2:$A$1709,0))),-1,INDEX('[1]EF3.0emissions'!$F$2:$F$1709,MATCH(A794,'[1]EF3.0emissions'!$A$2:$A$1709))),IF(ISERROR(INDEX(#REF!,MATCH(A794,#REF!,0))),-1,INDEX(#REF!,MATCH(A794,#REF!,0))*1.5*1000),IF(ISERROR(INDEX(#REF!,MATCH(A794,#REF!,0))),-1,INDEX(#REF!,MATCH(A794,#REF!,0))*1.5))</f>
        <v>0</v>
      </c>
      <c r="D794" s="135">
        <v>0.13168904058496916</v>
      </c>
      <c r="E794" s="135">
        <v>5.2066905364952509E-3</v>
      </c>
      <c r="F794" s="135">
        <v>0.93182772137074021</v>
      </c>
      <c r="G794" s="135">
        <v>6.8172278629259023E-2</v>
      </c>
      <c r="H794" s="135">
        <v>1.4026150576916177E-2</v>
      </c>
      <c r="I794" s="135">
        <v>0.82531773831618382</v>
      </c>
      <c r="J794" s="135">
        <v>0.17468226168381537</v>
      </c>
      <c r="K794" s="136">
        <f>IF(ISERROR(INDEX([1]biowin!$J:$J,MATCH(#REF!,[1]biowin!$A:$A,0))),-1,INDEX([1]biowin!$J:$J,MATCH(#REF!,[1]biowin!$A:$A,0)))</f>
        <v>-1</v>
      </c>
    </row>
    <row r="795" spans="1:11">
      <c r="A795" s="142" t="s">
        <v>2735</v>
      </c>
      <c r="B795" s="145" t="s">
        <v>2736</v>
      </c>
      <c r="C795" s="144">
        <f>MAX(IF(ISERROR(INDEX([1]JDS4!$K$2:$K$1709,MATCH(A795,[1]JDS4!$D$2:$D$1709,0))),-1,INDEX([1]JDS4!$K$2:$K$1709,MATCH(A795,[1]JDS4!$D$2:$D$1709,0))),IF(ISERROR(INDEX([1]UFZ!$K$2:$K$1709,MATCH(A795,[1]UFZ!$H$2:$H$1709,0))),-1,INDEX([1]UFZ!$K$2:$K$1709,MATCH(A795,[1]UFZ!$H$2:$H$1709,0))),IF(ISERROR(INDEX([1]WATSON!$G$2:$G$1709,MATCH(A795,[1]WATSON!$B$2:$B$1709,0))),-1,INDEX([1]WATSON!$G$2:$G$1709,MATCH(A795,[1]WATSON!$B$2:$B$1709,0))*1000),IF(ISERROR(INDEX('[1]EF3.0emissions'!$F$2:$F$1709,MATCH(A795,'[1]EF3.0emissions'!$A$2:$A$1709,0))),-1,INDEX('[1]EF3.0emissions'!$F$2:$F$1709,MATCH(A795,'[1]EF3.0emissions'!$A$2:$A$1709))),IF(ISERROR(INDEX(#REF!,MATCH(A795,#REF!,0))),-1,INDEX(#REF!,MATCH(A795,#REF!,0))*1.5*1000),IF(ISERROR(INDEX(#REF!,MATCH(A795,#REF!,0))),-1,INDEX(#REF!,MATCH(A795,#REF!,0))*1.5))</f>
        <v>-1</v>
      </c>
      <c r="D795" s="135">
        <v>9.9304986612586132E-4</v>
      </c>
      <c r="E795" s="135">
        <v>5.2445242379592046E-4</v>
      </c>
      <c r="F795" s="135">
        <v>3.6264777764449941E-3</v>
      </c>
      <c r="G795" s="135">
        <v>0.99637352222355557</v>
      </c>
      <c r="H795" s="135">
        <v>5.5177191240102328E-4</v>
      </c>
      <c r="I795" s="135">
        <v>2.8049617579961241E-3</v>
      </c>
      <c r="J795" s="135">
        <v>0.99719503824200395</v>
      </c>
      <c r="K795" s="136">
        <f>IF(ISERROR(INDEX([1]biowin!$J:$J,MATCH(#REF!,[1]biowin!$A:$A,0))),-1,INDEX([1]biowin!$J:$J,MATCH(#REF!,[1]biowin!$A:$A,0)))</f>
        <v>-1</v>
      </c>
    </row>
    <row r="796" spans="1:11">
      <c r="A796" s="142" t="s">
        <v>2737</v>
      </c>
      <c r="B796" s="145" t="s">
        <v>2738</v>
      </c>
      <c r="C796" s="144">
        <f>MAX(IF(ISERROR(INDEX([1]JDS4!$K$2:$K$1709,MATCH(A796,[1]JDS4!$D$2:$D$1709,0))),-1,INDEX([1]JDS4!$K$2:$K$1709,MATCH(A796,[1]JDS4!$D$2:$D$1709,0))),IF(ISERROR(INDEX([1]UFZ!$K$2:$K$1709,MATCH(A796,[1]UFZ!$H$2:$H$1709,0))),-1,INDEX([1]UFZ!$K$2:$K$1709,MATCH(A796,[1]UFZ!$H$2:$H$1709,0))),IF(ISERROR(INDEX([1]WATSON!$G$2:$G$1709,MATCH(A796,[1]WATSON!$B$2:$B$1709,0))),-1,INDEX([1]WATSON!$G$2:$G$1709,MATCH(A796,[1]WATSON!$B$2:$B$1709,0))*1000),IF(ISERROR(INDEX('[1]EF3.0emissions'!$F$2:$F$1709,MATCH(A796,'[1]EF3.0emissions'!$A$2:$A$1709,0))),-1,INDEX('[1]EF3.0emissions'!$F$2:$F$1709,MATCH(A796,'[1]EF3.0emissions'!$A$2:$A$1709))),IF(ISERROR(INDEX(#REF!,MATCH(A796,#REF!,0))),-1,INDEX(#REF!,MATCH(A796,#REF!,0))*1.5*1000),IF(ISERROR(INDEX(#REF!,MATCH(A796,#REF!,0))),-1,INDEX(#REF!,MATCH(A796,#REF!,0))*1.5))</f>
        <v>-1</v>
      </c>
      <c r="H796" s="135"/>
      <c r="I796" s="135"/>
      <c r="J796" s="135"/>
      <c r="K796" s="136">
        <f>IF(ISERROR(INDEX([1]biowin!$J:$J,MATCH(#REF!,[1]biowin!$A:$A,0))),-1,INDEX([1]biowin!$J:$J,MATCH(#REF!,[1]biowin!$A:$A,0)))</f>
        <v>-1</v>
      </c>
    </row>
    <row r="797" spans="1:11">
      <c r="A797" s="142" t="s">
        <v>2739</v>
      </c>
      <c r="B797" s="145" t="s">
        <v>2740</v>
      </c>
      <c r="C797" s="144">
        <f>MAX(IF(ISERROR(INDEX([1]JDS4!$K$2:$K$1709,MATCH(A797,[1]JDS4!$D$2:$D$1709,0))),-1,INDEX([1]JDS4!$K$2:$K$1709,MATCH(A797,[1]JDS4!$D$2:$D$1709,0))),IF(ISERROR(INDEX([1]UFZ!$K$2:$K$1709,MATCH(A797,[1]UFZ!$H$2:$H$1709,0))),-1,INDEX([1]UFZ!$K$2:$K$1709,MATCH(A797,[1]UFZ!$H$2:$H$1709,0))),IF(ISERROR(INDEX([1]WATSON!$G$2:$G$1709,MATCH(A797,[1]WATSON!$B$2:$B$1709,0))),-1,INDEX([1]WATSON!$G$2:$G$1709,MATCH(A797,[1]WATSON!$B$2:$B$1709,0))*1000),IF(ISERROR(INDEX('[1]EF3.0emissions'!$F$2:$F$1709,MATCH(A797,'[1]EF3.0emissions'!$A$2:$A$1709,0))),-1,INDEX('[1]EF3.0emissions'!$F$2:$F$1709,MATCH(A797,'[1]EF3.0emissions'!$A$2:$A$1709))),IF(ISERROR(INDEX(#REF!,MATCH(A797,#REF!,0))),-1,INDEX(#REF!,MATCH(A797,#REF!,0))*1.5*1000),IF(ISERROR(INDEX(#REF!,MATCH(A797,#REF!,0))),-1,INDEX(#REF!,MATCH(A797,#REF!,0))*1.5))</f>
        <v>-1</v>
      </c>
      <c r="D797" s="135">
        <v>5.0016738297587729E-3</v>
      </c>
      <c r="E797" s="135">
        <v>1.7345932756897552E-4</v>
      </c>
      <c r="F797" s="135">
        <v>0.92540704274619423</v>
      </c>
      <c r="G797" s="135">
        <v>7.4592957253805367E-2</v>
      </c>
      <c r="H797" s="135">
        <v>4.7557162494442243E-4</v>
      </c>
      <c r="I797" s="135">
        <v>0.80548223551622411</v>
      </c>
      <c r="J797" s="135">
        <v>0.19451776448377583</v>
      </c>
      <c r="K797" s="136">
        <f>IF(ISERROR(INDEX([1]biowin!$J:$J,MATCH(#REF!,[1]biowin!$A:$A,0))),-1,INDEX([1]biowin!$J:$J,MATCH(#REF!,[1]biowin!$A:$A,0)))</f>
        <v>-1</v>
      </c>
    </row>
    <row r="798" spans="1:11">
      <c r="A798" s="142" t="s">
        <v>2741</v>
      </c>
      <c r="B798" s="145" t="s">
        <v>2742</v>
      </c>
      <c r="C798" s="144">
        <f>MAX(IF(ISERROR(INDEX([1]JDS4!$K$2:$K$1709,MATCH(A798,[1]JDS4!$D$2:$D$1709,0))),-1,INDEX([1]JDS4!$K$2:$K$1709,MATCH(A798,[1]JDS4!$D$2:$D$1709,0))),IF(ISERROR(INDEX([1]UFZ!$K$2:$K$1709,MATCH(A798,[1]UFZ!$H$2:$H$1709,0))),-1,INDEX([1]UFZ!$K$2:$K$1709,MATCH(A798,[1]UFZ!$H$2:$H$1709,0))),IF(ISERROR(INDEX([1]WATSON!$G$2:$G$1709,MATCH(A798,[1]WATSON!$B$2:$B$1709,0))),-1,INDEX([1]WATSON!$G$2:$G$1709,MATCH(A798,[1]WATSON!$B$2:$B$1709,0))*1000),IF(ISERROR(INDEX('[1]EF3.0emissions'!$F$2:$F$1709,MATCH(A798,'[1]EF3.0emissions'!$A$2:$A$1709,0))),-1,INDEX('[1]EF3.0emissions'!$F$2:$F$1709,MATCH(A798,'[1]EF3.0emissions'!$A$2:$A$1709))),IF(ISERROR(INDEX(#REF!,MATCH(A798,#REF!,0))),-1,INDEX(#REF!,MATCH(A798,#REF!,0))*1.5*1000),IF(ISERROR(INDEX(#REF!,MATCH(A798,#REF!,0))),-1,INDEX(#REF!,MATCH(A798,#REF!,0))*1.5))</f>
        <v>2.0750000000000002</v>
      </c>
      <c r="D798" s="135">
        <v>1.5569887601018828E-2</v>
      </c>
      <c r="E798" s="135">
        <v>8.2116191335048529E-3</v>
      </c>
      <c r="F798" s="135">
        <v>2.6535026814166925E-2</v>
      </c>
      <c r="G798" s="135">
        <v>0.97346497318583369</v>
      </c>
      <c r="H798" s="135">
        <v>8.6379962883258287E-3</v>
      </c>
      <c r="I798" s="135">
        <v>2.5853550418339685E-2</v>
      </c>
      <c r="J798" s="135">
        <v>0.97414644958166074</v>
      </c>
      <c r="K798" s="136">
        <f>IF(ISERROR(INDEX([1]biowin!$J:$J,MATCH(#REF!,[1]biowin!$A:$A,0))),-1,INDEX([1]biowin!$J:$J,MATCH(#REF!,[1]biowin!$A:$A,0)))</f>
        <v>-1</v>
      </c>
    </row>
    <row r="799" spans="1:11">
      <c r="A799" s="142" t="s">
        <v>2743</v>
      </c>
      <c r="B799" s="145" t="s">
        <v>2744</v>
      </c>
      <c r="C799" s="144">
        <f>MAX(IF(ISERROR(INDEX([1]JDS4!$K$2:$K$1709,MATCH(A799,[1]JDS4!$D$2:$D$1709,0))),-1,INDEX([1]JDS4!$K$2:$K$1709,MATCH(A799,[1]JDS4!$D$2:$D$1709,0))),IF(ISERROR(INDEX([1]UFZ!$K$2:$K$1709,MATCH(A799,[1]UFZ!$H$2:$H$1709,0))),-1,INDEX([1]UFZ!$K$2:$K$1709,MATCH(A799,[1]UFZ!$H$2:$H$1709,0))),IF(ISERROR(INDEX([1]WATSON!$G$2:$G$1709,MATCH(A799,[1]WATSON!$B$2:$B$1709,0))),-1,INDEX([1]WATSON!$G$2:$G$1709,MATCH(A799,[1]WATSON!$B$2:$B$1709,0))*1000),IF(ISERROR(INDEX('[1]EF3.0emissions'!$F$2:$F$1709,MATCH(A799,'[1]EF3.0emissions'!$A$2:$A$1709,0))),-1,INDEX('[1]EF3.0emissions'!$F$2:$F$1709,MATCH(A799,'[1]EF3.0emissions'!$A$2:$A$1709))),IF(ISERROR(INDEX(#REF!,MATCH(A799,#REF!,0))),-1,INDEX(#REF!,MATCH(A799,#REF!,0))*1.5*1000),IF(ISERROR(INDEX(#REF!,MATCH(A799,#REF!,0))),-1,INDEX(#REF!,MATCH(A799,#REF!,0))*1.5))</f>
        <v>433.62766762057885</v>
      </c>
      <c r="D799" s="135">
        <v>8.8665164775775644E-5</v>
      </c>
      <c r="E799" s="135">
        <v>1.6039677292332351E-6</v>
      </c>
      <c r="F799" s="135">
        <v>0.97219522209839493</v>
      </c>
      <c r="G799" s="135">
        <v>2.7804777901604582E-2</v>
      </c>
      <c r="H799" s="135">
        <v>1.7366527255609761E-6</v>
      </c>
      <c r="I799" s="135">
        <v>0.97194391381452649</v>
      </c>
      <c r="J799" s="135">
        <v>2.8056086185473218E-2</v>
      </c>
      <c r="K799" s="136">
        <f>IF(ISERROR(INDEX([1]biowin!$J:$J,MATCH(#REF!,[1]biowin!$A:$A,0))),-1,INDEX([1]biowin!$J:$J,MATCH(#REF!,[1]biowin!$A:$A,0)))</f>
        <v>-1</v>
      </c>
    </row>
    <row r="800" spans="1:11">
      <c r="A800" s="142" t="s">
        <v>2745</v>
      </c>
      <c r="B800" s="145" t="s">
        <v>2746</v>
      </c>
      <c r="C800" s="144">
        <f>MAX(IF(ISERROR(INDEX([1]JDS4!$K$2:$K$1709,MATCH(A800,[1]JDS4!$D$2:$D$1709,0))),-1,INDEX([1]JDS4!$K$2:$K$1709,MATCH(A800,[1]JDS4!$D$2:$D$1709,0))),IF(ISERROR(INDEX([1]UFZ!$K$2:$K$1709,MATCH(A800,[1]UFZ!$H$2:$H$1709,0))),-1,INDEX([1]UFZ!$K$2:$K$1709,MATCH(A800,[1]UFZ!$H$2:$H$1709,0))),IF(ISERROR(INDEX([1]WATSON!$G$2:$G$1709,MATCH(A800,[1]WATSON!$B$2:$B$1709,0))),-1,INDEX([1]WATSON!$G$2:$G$1709,MATCH(A800,[1]WATSON!$B$2:$B$1709,0))*1000),IF(ISERROR(INDEX('[1]EF3.0emissions'!$F$2:$F$1709,MATCH(A800,'[1]EF3.0emissions'!$A$2:$A$1709,0))),-1,INDEX('[1]EF3.0emissions'!$F$2:$F$1709,MATCH(A800,'[1]EF3.0emissions'!$A$2:$A$1709))),IF(ISERROR(INDEX(#REF!,MATCH(A800,#REF!,0))),-1,INDEX(#REF!,MATCH(A800,#REF!,0))*1.5*1000),IF(ISERROR(INDEX(#REF!,MATCH(A800,#REF!,0))),-1,INDEX(#REF!,MATCH(A800,#REF!,0))*1.5))</f>
        <v>4364.6343750000005</v>
      </c>
      <c r="D800" s="135">
        <v>1.9641447083167501E-4</v>
      </c>
      <c r="E800" s="135">
        <v>1.0388116035083471E-4</v>
      </c>
      <c r="F800" s="135">
        <v>3.0101509561470004E-4</v>
      </c>
      <c r="G800" s="135">
        <v>0.99969898490438514</v>
      </c>
      <c r="H800" s="135">
        <v>1.0920210423780181E-4</v>
      </c>
      <c r="I800" s="135">
        <v>3.060457662832561E-4</v>
      </c>
      <c r="J800" s="135">
        <v>0.99969395423371699</v>
      </c>
      <c r="K800" s="136">
        <f>IF(ISERROR(INDEX([1]biowin!$J:$J,MATCH(#REF!,[1]biowin!$A:$A,0))),-1,INDEX([1]biowin!$J:$J,MATCH(#REF!,[1]biowin!$A:$A,0)))</f>
        <v>-1</v>
      </c>
    </row>
    <row r="801" spans="1:11">
      <c r="A801" s="142" t="s">
        <v>2747</v>
      </c>
      <c r="B801" s="143" t="s">
        <v>2748</v>
      </c>
      <c r="C801" s="144">
        <f>MAX(IF(ISERROR(INDEX([1]JDS4!$K$2:$K$1709,MATCH(A801,[1]JDS4!$D$2:$D$1709,0))),-1,INDEX([1]JDS4!$K$2:$K$1709,MATCH(A801,[1]JDS4!$D$2:$D$1709,0))),IF(ISERROR(INDEX([1]UFZ!$K$2:$K$1709,MATCH(A801,[1]UFZ!$H$2:$H$1709,0))),-1,INDEX([1]UFZ!$K$2:$K$1709,MATCH(A801,[1]UFZ!$H$2:$H$1709,0))),IF(ISERROR(INDEX([1]WATSON!$G$2:$G$1709,MATCH(A801,[1]WATSON!$B$2:$B$1709,0))),-1,INDEX([1]WATSON!$G$2:$G$1709,MATCH(A801,[1]WATSON!$B$2:$B$1709,0))*1000),IF(ISERROR(INDEX('[1]EF3.0emissions'!$F$2:$F$1709,MATCH(A801,'[1]EF3.0emissions'!$A$2:$A$1709,0))),-1,INDEX('[1]EF3.0emissions'!$F$2:$F$1709,MATCH(A801,'[1]EF3.0emissions'!$A$2:$A$1709))),IF(ISERROR(INDEX(#REF!,MATCH(A801,#REF!,0))),-1,INDEX(#REF!,MATCH(A801,#REF!,0))*1.5*1000),IF(ISERROR(INDEX(#REF!,MATCH(A801,#REF!,0))),-1,INDEX(#REF!,MATCH(A801,#REF!,0))*1.5))</f>
        <v>-1</v>
      </c>
      <c r="D801" s="135">
        <v>3.2275715203166723E-2</v>
      </c>
      <c r="E801" s="135">
        <v>1.7035491413924367E-2</v>
      </c>
      <c r="F801" s="135">
        <v>4.9327986423467182E-2</v>
      </c>
      <c r="G801" s="135">
        <v>0.95067201357653353</v>
      </c>
      <c r="H801" s="135">
        <v>1.789077896942844E-2</v>
      </c>
      <c r="I801" s="135">
        <v>5.0176497483870319E-2</v>
      </c>
      <c r="J801" s="135">
        <v>0.94982350251613135</v>
      </c>
      <c r="K801" s="136">
        <f>IF(ISERROR(INDEX([1]biowin!$J:$J,MATCH(#REF!,[1]biowin!$A:$A,0))),-1,INDEX([1]biowin!$J:$J,MATCH(#REF!,[1]biowin!$A:$A,0)))</f>
        <v>-1</v>
      </c>
    </row>
    <row r="802" spans="1:11">
      <c r="A802" s="142" t="s">
        <v>2749</v>
      </c>
      <c r="B802" s="145" t="s">
        <v>2750</v>
      </c>
      <c r="C802" s="144">
        <f>MAX(IF(ISERROR(INDEX([1]JDS4!$K$2:$K$1709,MATCH(A802,[1]JDS4!$D$2:$D$1709,0))),-1,INDEX([1]JDS4!$K$2:$K$1709,MATCH(A802,[1]JDS4!$D$2:$D$1709,0))),IF(ISERROR(INDEX([1]UFZ!$K$2:$K$1709,MATCH(A802,[1]UFZ!$H$2:$H$1709,0))),-1,INDEX([1]UFZ!$K$2:$K$1709,MATCH(A802,[1]UFZ!$H$2:$H$1709,0))),IF(ISERROR(INDEX([1]WATSON!$G$2:$G$1709,MATCH(A802,[1]WATSON!$B$2:$B$1709,0))),-1,INDEX([1]WATSON!$G$2:$G$1709,MATCH(A802,[1]WATSON!$B$2:$B$1709,0))*1000),IF(ISERROR(INDEX('[1]EF3.0emissions'!$F$2:$F$1709,MATCH(A802,'[1]EF3.0emissions'!$A$2:$A$1709,0))),-1,INDEX('[1]EF3.0emissions'!$F$2:$F$1709,MATCH(A802,'[1]EF3.0emissions'!$A$2:$A$1709))),IF(ISERROR(INDEX(#REF!,MATCH(A802,#REF!,0))),-1,INDEX(#REF!,MATCH(A802,#REF!,0))*1.5*1000),IF(ISERROR(INDEX(#REF!,MATCH(A802,#REF!,0))),-1,INDEX(#REF!,MATCH(A802,#REF!,0))*1.5))</f>
        <v>-1</v>
      </c>
      <c r="D802" s="135">
        <v>2.0038329994390841E-3</v>
      </c>
      <c r="E802" s="135">
        <v>1.0596852205755031E-3</v>
      </c>
      <c r="F802" s="135">
        <v>3.0636717003488228E-3</v>
      </c>
      <c r="G802" s="135">
        <v>0.99693632829965095</v>
      </c>
      <c r="H802" s="135">
        <v>1.1139041312555474E-3</v>
      </c>
      <c r="I802" s="135">
        <v>3.1178286848582309E-3</v>
      </c>
      <c r="J802" s="135">
        <v>0.99688217131514134</v>
      </c>
      <c r="K802" s="136">
        <f>IF(ISERROR(INDEX([1]biowin!$J:$J,MATCH(#REF!,[1]biowin!$A:$A,0))),-1,INDEX([1]biowin!$J:$J,MATCH(#REF!,[1]biowin!$A:$A,0)))</f>
        <v>-1</v>
      </c>
    </row>
    <row r="803" spans="1:11">
      <c r="A803" s="142" t="s">
        <v>2751</v>
      </c>
      <c r="B803" s="145" t="s">
        <v>2752</v>
      </c>
      <c r="C803" s="144">
        <f>MAX(IF(ISERROR(INDEX([1]JDS4!$K$2:$K$1709,MATCH(A803,[1]JDS4!$D$2:$D$1709,0))),-1,INDEX([1]JDS4!$K$2:$K$1709,MATCH(A803,[1]JDS4!$D$2:$D$1709,0))),IF(ISERROR(INDEX([1]UFZ!$K$2:$K$1709,MATCH(A803,[1]UFZ!$H$2:$H$1709,0))),-1,INDEX([1]UFZ!$K$2:$K$1709,MATCH(A803,[1]UFZ!$H$2:$H$1709,0))),IF(ISERROR(INDEX([1]WATSON!$G$2:$G$1709,MATCH(A803,[1]WATSON!$B$2:$B$1709,0))),-1,INDEX([1]WATSON!$G$2:$G$1709,MATCH(A803,[1]WATSON!$B$2:$B$1709,0))*1000),IF(ISERROR(INDEX('[1]EF3.0emissions'!$F$2:$F$1709,MATCH(A803,'[1]EF3.0emissions'!$A$2:$A$1709,0))),-1,INDEX('[1]EF3.0emissions'!$F$2:$F$1709,MATCH(A803,'[1]EF3.0emissions'!$A$2:$A$1709))),IF(ISERROR(INDEX(#REF!,MATCH(A803,#REF!,0))),-1,INDEX(#REF!,MATCH(A803,#REF!,0))*1.5*1000),IF(ISERROR(INDEX(#REF!,MATCH(A803,#REF!,0))),-1,INDEX(#REF!,MATCH(A803,#REF!,0))*1.5))</f>
        <v>19</v>
      </c>
      <c r="D803" s="135">
        <v>9.362528300962573E-4</v>
      </c>
      <c r="E803" s="135">
        <v>4.9515022061058847E-4</v>
      </c>
      <c r="F803" s="135">
        <v>1.4314273254782705E-3</v>
      </c>
      <c r="G803" s="135">
        <v>0.99856857267452181</v>
      </c>
      <c r="H803" s="135">
        <v>5.2050102740233456E-4</v>
      </c>
      <c r="I803" s="135">
        <v>1.4567683382097157E-3</v>
      </c>
      <c r="J803" s="135">
        <v>0.99854323166179015</v>
      </c>
      <c r="K803" s="136">
        <f>IF(ISERROR(INDEX([1]biowin!$J:$J,MATCH(#REF!,[1]biowin!$A:$A,0))),-1,INDEX([1]biowin!$J:$J,MATCH(#REF!,[1]biowin!$A:$A,0)))</f>
        <v>-1</v>
      </c>
    </row>
    <row r="804" spans="1:11">
      <c r="A804" s="142" t="s">
        <v>2753</v>
      </c>
      <c r="B804" s="145" t="s">
        <v>2754</v>
      </c>
      <c r="C804" s="144">
        <f>MAX(IF(ISERROR(INDEX([1]JDS4!$K$2:$K$1709,MATCH(A804,[1]JDS4!$D$2:$D$1709,0))),-1,INDEX([1]JDS4!$K$2:$K$1709,MATCH(A804,[1]JDS4!$D$2:$D$1709,0))),IF(ISERROR(INDEX([1]UFZ!$K$2:$K$1709,MATCH(A804,[1]UFZ!$H$2:$H$1709,0))),-1,INDEX([1]UFZ!$K$2:$K$1709,MATCH(A804,[1]UFZ!$H$2:$H$1709,0))),IF(ISERROR(INDEX([1]WATSON!$G$2:$G$1709,MATCH(A804,[1]WATSON!$B$2:$B$1709,0))),-1,INDEX([1]WATSON!$G$2:$G$1709,MATCH(A804,[1]WATSON!$B$2:$B$1709,0))*1000),IF(ISERROR(INDEX('[1]EF3.0emissions'!$F$2:$F$1709,MATCH(A804,'[1]EF3.0emissions'!$A$2:$A$1709,0))),-1,INDEX('[1]EF3.0emissions'!$F$2:$F$1709,MATCH(A804,'[1]EF3.0emissions'!$A$2:$A$1709))),IF(ISERROR(INDEX(#REF!,MATCH(A804,#REF!,0))),-1,INDEX(#REF!,MATCH(A804,#REF!,0))*1.5*1000),IF(ISERROR(INDEX(#REF!,MATCH(A804,#REF!,0))),-1,INDEX(#REF!,MATCH(A804,#REF!,0))*1.5))</f>
        <v>0</v>
      </c>
      <c r="D804" s="135">
        <v>0.15603912473450773</v>
      </c>
      <c r="E804" s="135">
        <v>8.1605739352698381E-2</v>
      </c>
      <c r="F804" s="135">
        <v>0.23765572074167376</v>
      </c>
      <c r="G804" s="135">
        <v>0.76234427925832426</v>
      </c>
      <c r="H804" s="135">
        <v>8.5331318148622479E-2</v>
      </c>
      <c r="I804" s="135">
        <v>0.24137689590083661</v>
      </c>
      <c r="J804" s="135">
        <v>0.758623104099162</v>
      </c>
      <c r="K804" s="136">
        <f>IF(ISERROR(INDEX([1]biowin!$J:$J,MATCH(#REF!,[1]biowin!$A:$A,0))),-1,INDEX([1]biowin!$J:$J,MATCH(#REF!,[1]biowin!$A:$A,0)))</f>
        <v>-1</v>
      </c>
    </row>
    <row r="805" spans="1:11">
      <c r="A805" s="142" t="s">
        <v>2755</v>
      </c>
      <c r="B805" s="145" t="s">
        <v>2756</v>
      </c>
      <c r="C805" s="144">
        <f>MAX(IF(ISERROR(INDEX([1]JDS4!$K$2:$K$1709,MATCH(A805,[1]JDS4!$D$2:$D$1709,0))),-1,INDEX([1]JDS4!$K$2:$K$1709,MATCH(A805,[1]JDS4!$D$2:$D$1709,0))),IF(ISERROR(INDEX([1]UFZ!$K$2:$K$1709,MATCH(A805,[1]UFZ!$H$2:$H$1709,0))),-1,INDEX([1]UFZ!$K$2:$K$1709,MATCH(A805,[1]UFZ!$H$2:$H$1709,0))),IF(ISERROR(INDEX([1]WATSON!$G$2:$G$1709,MATCH(A805,[1]WATSON!$B$2:$B$1709,0))),-1,INDEX([1]WATSON!$G$2:$G$1709,MATCH(A805,[1]WATSON!$B$2:$B$1709,0))*1000),IF(ISERROR(INDEX('[1]EF3.0emissions'!$F$2:$F$1709,MATCH(A805,'[1]EF3.0emissions'!$A$2:$A$1709,0))),-1,INDEX('[1]EF3.0emissions'!$F$2:$F$1709,MATCH(A805,'[1]EF3.0emissions'!$A$2:$A$1709))),IF(ISERROR(INDEX(#REF!,MATCH(A805,#REF!,0))),-1,INDEX(#REF!,MATCH(A805,#REF!,0))*1.5*1000),IF(ISERROR(INDEX(#REF!,MATCH(A805,#REF!,0))),-1,INDEX(#REF!,MATCH(A805,#REF!,0))*1.5))</f>
        <v>3.5</v>
      </c>
      <c r="D805" s="135">
        <v>0.18391575549156219</v>
      </c>
      <c r="E805" s="135">
        <v>9.5950616801780159E-2</v>
      </c>
      <c r="F805" s="135">
        <v>0.27987562520082915</v>
      </c>
      <c r="G805" s="135">
        <v>0.72012437479917579</v>
      </c>
      <c r="H805" s="135">
        <v>0.10021753780612648</v>
      </c>
      <c r="I805" s="135">
        <v>0.28413878884088506</v>
      </c>
      <c r="J805" s="135">
        <v>0.71586121115911283</v>
      </c>
      <c r="K805" s="136">
        <f>IF(ISERROR(INDEX([1]biowin!$J:$J,MATCH(#REF!,[1]biowin!$A:$A,0))),-1,INDEX([1]biowin!$J:$J,MATCH(#REF!,[1]biowin!$A:$A,0)))</f>
        <v>-1</v>
      </c>
    </row>
    <row r="806" spans="1:11">
      <c r="A806" s="142" t="s">
        <v>2757</v>
      </c>
      <c r="B806" s="145" t="s">
        <v>2758</v>
      </c>
      <c r="C806" s="144">
        <f>MAX(IF(ISERROR(INDEX([1]JDS4!$K$2:$K$1709,MATCH(A806,[1]JDS4!$D$2:$D$1709,0))),-1,INDEX([1]JDS4!$K$2:$K$1709,MATCH(A806,[1]JDS4!$D$2:$D$1709,0))),IF(ISERROR(INDEX([1]UFZ!$K$2:$K$1709,MATCH(A806,[1]UFZ!$H$2:$H$1709,0))),-1,INDEX([1]UFZ!$K$2:$K$1709,MATCH(A806,[1]UFZ!$H$2:$H$1709,0))),IF(ISERROR(INDEX([1]WATSON!$G$2:$G$1709,MATCH(A806,[1]WATSON!$B$2:$B$1709,0))),-1,INDEX([1]WATSON!$G$2:$G$1709,MATCH(A806,[1]WATSON!$B$2:$B$1709,0))*1000),IF(ISERROR(INDEX('[1]EF3.0emissions'!$F$2:$F$1709,MATCH(A806,'[1]EF3.0emissions'!$A$2:$A$1709,0))),-1,INDEX('[1]EF3.0emissions'!$F$2:$F$1709,MATCH(A806,'[1]EF3.0emissions'!$A$2:$A$1709))),IF(ISERROR(INDEX(#REF!,MATCH(A806,#REF!,0))),-1,INDEX(#REF!,MATCH(A806,#REF!,0))*1.5*1000),IF(ISERROR(INDEX(#REF!,MATCH(A806,#REF!,0))),-1,INDEX(#REF!,MATCH(A806,#REF!,0))*1.5))</f>
        <v>8524.9734372311559</v>
      </c>
      <c r="D806" s="135">
        <v>3.0321983081423715E-2</v>
      </c>
      <c r="E806" s="135">
        <v>3.8618372812997131E-4</v>
      </c>
      <c r="F806" s="135">
        <v>0.96835412990712211</v>
      </c>
      <c r="G806" s="135">
        <v>3.1645870092877997E-2</v>
      </c>
      <c r="H806" s="135">
        <v>1.1427098603022912E-3</v>
      </c>
      <c r="I806" s="135">
        <v>0.91095637599685564</v>
      </c>
      <c r="J806" s="135">
        <v>8.9043624003144486E-2</v>
      </c>
      <c r="K806" s="136">
        <f>IF(ISERROR(INDEX([1]biowin!$J:$J,MATCH(#REF!,[1]biowin!$A:$A,0))),-1,INDEX([1]biowin!$J:$J,MATCH(#REF!,[1]biowin!$A:$A,0)))</f>
        <v>-1</v>
      </c>
    </row>
    <row r="807" spans="1:11">
      <c r="A807" s="142" t="s">
        <v>2759</v>
      </c>
      <c r="B807" s="145" t="s">
        <v>2760</v>
      </c>
      <c r="C807" s="144">
        <f>MAX(IF(ISERROR(INDEX([1]JDS4!$K$2:$K$1709,MATCH(A807,[1]JDS4!$D$2:$D$1709,0))),-1,INDEX([1]JDS4!$K$2:$K$1709,MATCH(A807,[1]JDS4!$D$2:$D$1709,0))),IF(ISERROR(INDEX([1]UFZ!$K$2:$K$1709,MATCH(A807,[1]UFZ!$H$2:$H$1709,0))),-1,INDEX([1]UFZ!$K$2:$K$1709,MATCH(A807,[1]UFZ!$H$2:$H$1709,0))),IF(ISERROR(INDEX([1]WATSON!$G$2:$G$1709,MATCH(A807,[1]WATSON!$B$2:$B$1709,0))),-1,INDEX([1]WATSON!$G$2:$G$1709,MATCH(A807,[1]WATSON!$B$2:$B$1709,0))*1000),IF(ISERROR(INDEX('[1]EF3.0emissions'!$F$2:$F$1709,MATCH(A807,'[1]EF3.0emissions'!$A$2:$A$1709,0))),-1,INDEX('[1]EF3.0emissions'!$F$2:$F$1709,MATCH(A807,'[1]EF3.0emissions'!$A$2:$A$1709))),IF(ISERROR(INDEX(#REF!,MATCH(A807,#REF!,0))),-1,INDEX(#REF!,MATCH(A807,#REF!,0))*1.5*1000),IF(ISERROR(INDEX(#REF!,MATCH(A807,#REF!,0))),-1,INDEX(#REF!,MATCH(A807,#REF!,0))*1.5))</f>
        <v>75.396875000000009</v>
      </c>
      <c r="D807" s="135">
        <v>0.1189962868994023</v>
      </c>
      <c r="E807" s="135">
        <v>6.2420327492245541E-2</v>
      </c>
      <c r="F807" s="135">
        <v>0.18143484541853705</v>
      </c>
      <c r="G807" s="135">
        <v>0.81856515458145529</v>
      </c>
      <c r="H807" s="135">
        <v>6.5362277911278771E-2</v>
      </c>
      <c r="I807" s="135">
        <v>0.18436941150858033</v>
      </c>
      <c r="J807" s="135">
        <v>0.81563058849142323</v>
      </c>
      <c r="K807" s="136">
        <f>IF(ISERROR(INDEX([1]biowin!$J:$J,MATCH(#REF!,[1]biowin!$A:$A,0))),-1,INDEX([1]biowin!$J:$J,MATCH(#REF!,[1]biowin!$A:$A,0)))</f>
        <v>-1</v>
      </c>
    </row>
    <row r="808" spans="1:11">
      <c r="A808" s="142" t="s">
        <v>2761</v>
      </c>
      <c r="B808" s="145" t="s">
        <v>2762</v>
      </c>
      <c r="C808" s="144">
        <f>MAX(IF(ISERROR(INDEX([1]JDS4!$K$2:$K$1709,MATCH(A808,[1]JDS4!$D$2:$D$1709,0))),-1,INDEX([1]JDS4!$K$2:$K$1709,MATCH(A808,[1]JDS4!$D$2:$D$1709,0))),IF(ISERROR(INDEX([1]UFZ!$K$2:$K$1709,MATCH(A808,[1]UFZ!$H$2:$H$1709,0))),-1,INDEX([1]UFZ!$K$2:$K$1709,MATCH(A808,[1]UFZ!$H$2:$H$1709,0))),IF(ISERROR(INDEX([1]WATSON!$G$2:$G$1709,MATCH(A808,[1]WATSON!$B$2:$B$1709,0))),-1,INDEX([1]WATSON!$G$2:$G$1709,MATCH(A808,[1]WATSON!$B$2:$B$1709,0))*1000),IF(ISERROR(INDEX('[1]EF3.0emissions'!$F$2:$F$1709,MATCH(A808,'[1]EF3.0emissions'!$A$2:$A$1709,0))),-1,INDEX('[1]EF3.0emissions'!$F$2:$F$1709,MATCH(A808,'[1]EF3.0emissions'!$A$2:$A$1709))),IF(ISERROR(INDEX(#REF!,MATCH(A808,#REF!,0))),-1,INDEX(#REF!,MATCH(A808,#REF!,0))*1.5*1000),IF(ISERROR(INDEX(#REF!,MATCH(A808,#REF!,0))),-1,INDEX(#REF!,MATCH(A808,#REF!,0))*1.5))</f>
        <v>1.8875000000000002</v>
      </c>
      <c r="D808" s="135">
        <v>1.3061905343515834E-3</v>
      </c>
      <c r="E808" s="135">
        <v>6.8952944497690334E-4</v>
      </c>
      <c r="F808" s="135">
        <v>4.7289754358912726E-3</v>
      </c>
      <c r="G808" s="135">
        <v>0.99527102456410876</v>
      </c>
      <c r="H808" s="135">
        <v>7.2562417925785164E-4</v>
      </c>
      <c r="I808" s="135">
        <v>3.6657572769927616E-3</v>
      </c>
      <c r="J808" s="135">
        <v>0.99633424272300686</v>
      </c>
      <c r="K808" s="136">
        <f>IF(ISERROR(INDEX([1]biowin!$J:$J,MATCH(#REF!,[1]biowin!$A:$A,0))),-1,INDEX([1]biowin!$J:$J,MATCH(#REF!,[1]biowin!$A:$A,0)))</f>
        <v>-1</v>
      </c>
    </row>
    <row r="809" spans="1:11">
      <c r="A809" s="142" t="s">
        <v>2763</v>
      </c>
      <c r="B809" s="145" t="s">
        <v>699</v>
      </c>
      <c r="C809" s="144">
        <f>MAX(IF(ISERROR(INDEX([1]JDS4!$K$2:$K$1709,MATCH(A809,[1]JDS4!$D$2:$D$1709,0))),-1,INDEX([1]JDS4!$K$2:$K$1709,MATCH(A809,[1]JDS4!$D$2:$D$1709,0))),IF(ISERROR(INDEX([1]UFZ!$K$2:$K$1709,MATCH(A809,[1]UFZ!$H$2:$H$1709,0))),-1,INDEX([1]UFZ!$K$2:$K$1709,MATCH(A809,[1]UFZ!$H$2:$H$1709,0))),IF(ISERROR(INDEX([1]WATSON!$G$2:$G$1709,MATCH(A809,[1]WATSON!$B$2:$B$1709,0))),-1,INDEX([1]WATSON!$G$2:$G$1709,MATCH(A809,[1]WATSON!$B$2:$B$1709,0))*1000),IF(ISERROR(INDEX('[1]EF3.0emissions'!$F$2:$F$1709,MATCH(A809,'[1]EF3.0emissions'!$A$2:$A$1709,0))),-1,INDEX('[1]EF3.0emissions'!$F$2:$F$1709,MATCH(A809,'[1]EF3.0emissions'!$A$2:$A$1709))),IF(ISERROR(INDEX(#REF!,MATCH(A809,#REF!,0))),-1,INDEX(#REF!,MATCH(A809,#REF!,0))*1.5*1000),IF(ISERROR(INDEX(#REF!,MATCH(A809,#REF!,0))),-1,INDEX(#REF!,MATCH(A809,#REF!,0))*1.5))</f>
        <v>85.305608330821926</v>
      </c>
      <c r="D809" s="135">
        <v>0.31317966744800524</v>
      </c>
      <c r="E809" s="135">
        <v>0.15840082002988792</v>
      </c>
      <c r="F809" s="135">
        <v>0.48872740582574598</v>
      </c>
      <c r="G809" s="135">
        <v>0.51127259417425164</v>
      </c>
      <c r="H809" s="135">
        <v>0.16606134855290389</v>
      </c>
      <c r="I809" s="135">
        <v>0.48962326137088996</v>
      </c>
      <c r="J809" s="135">
        <v>0.51037673862911093</v>
      </c>
      <c r="K809" s="136">
        <f>IF(ISERROR(INDEX([1]biowin!$J:$J,MATCH(#REF!,[1]biowin!$A:$A,0))),-1,INDEX([1]biowin!$J:$J,MATCH(#REF!,[1]biowin!$A:$A,0)))</f>
        <v>-1</v>
      </c>
    </row>
    <row r="810" spans="1:11">
      <c r="A810" s="142" t="s">
        <v>2764</v>
      </c>
      <c r="B810" s="145" t="s">
        <v>2765</v>
      </c>
      <c r="C810" s="144">
        <f>MAX(IF(ISERROR(INDEX([1]JDS4!$K$2:$K$1709,MATCH(A810,[1]JDS4!$D$2:$D$1709,0))),-1,INDEX([1]JDS4!$K$2:$K$1709,MATCH(A810,[1]JDS4!$D$2:$D$1709,0))),IF(ISERROR(INDEX([1]UFZ!$K$2:$K$1709,MATCH(A810,[1]UFZ!$H$2:$H$1709,0))),-1,INDEX([1]UFZ!$K$2:$K$1709,MATCH(A810,[1]UFZ!$H$2:$H$1709,0))),IF(ISERROR(INDEX([1]WATSON!$G$2:$G$1709,MATCH(A810,[1]WATSON!$B$2:$B$1709,0))),-1,INDEX([1]WATSON!$G$2:$G$1709,MATCH(A810,[1]WATSON!$B$2:$B$1709,0))*1000),IF(ISERROR(INDEX('[1]EF3.0emissions'!$F$2:$F$1709,MATCH(A810,'[1]EF3.0emissions'!$A$2:$A$1709,0))),-1,INDEX('[1]EF3.0emissions'!$F$2:$F$1709,MATCH(A810,'[1]EF3.0emissions'!$A$2:$A$1709))),IF(ISERROR(INDEX(#REF!,MATCH(A810,#REF!,0))),-1,INDEX(#REF!,MATCH(A810,#REF!,0))*1.5*1000),IF(ISERROR(INDEX(#REF!,MATCH(A810,#REF!,0))),-1,INDEX(#REF!,MATCH(A810,#REF!,0))*1.5))</f>
        <v>24.928125000000009</v>
      </c>
      <c r="D810" s="135">
        <v>1.5503995002585839E-2</v>
      </c>
      <c r="E810" s="135">
        <v>8.1920763262709438E-3</v>
      </c>
      <c r="F810" s="135">
        <v>2.3696853850767474E-2</v>
      </c>
      <c r="G810" s="135">
        <v>0.97630314614923486</v>
      </c>
      <c r="H810" s="135">
        <v>8.6077485916733719E-3</v>
      </c>
      <c r="I810" s="135">
        <v>2.4112210255223261E-2</v>
      </c>
      <c r="J810" s="135">
        <v>0.9758877897447773</v>
      </c>
      <c r="K810" s="136">
        <f>IF(ISERROR(INDEX([1]biowin!$J:$J,MATCH(#REF!,[1]biowin!$A:$A,0))),-1,INDEX([1]biowin!$J:$J,MATCH(#REF!,[1]biowin!$A:$A,0)))</f>
        <v>-1</v>
      </c>
    </row>
    <row r="811" spans="1:11">
      <c r="A811" s="142" t="s">
        <v>2766</v>
      </c>
      <c r="B811" s="145" t="s">
        <v>2767</v>
      </c>
      <c r="C811" s="144">
        <f>MAX(IF(ISERROR(INDEX([1]JDS4!$K$2:$K$1709,MATCH(A811,[1]JDS4!$D$2:$D$1709,0))),-1,INDEX([1]JDS4!$K$2:$K$1709,MATCH(A811,[1]JDS4!$D$2:$D$1709,0))),IF(ISERROR(INDEX([1]UFZ!$K$2:$K$1709,MATCH(A811,[1]UFZ!$H$2:$H$1709,0))),-1,INDEX([1]UFZ!$K$2:$K$1709,MATCH(A811,[1]UFZ!$H$2:$H$1709,0))),IF(ISERROR(INDEX([1]WATSON!$G$2:$G$1709,MATCH(A811,[1]WATSON!$B$2:$B$1709,0))),-1,INDEX([1]WATSON!$G$2:$G$1709,MATCH(A811,[1]WATSON!$B$2:$B$1709,0))*1000),IF(ISERROR(INDEX('[1]EF3.0emissions'!$F$2:$F$1709,MATCH(A811,'[1]EF3.0emissions'!$A$2:$A$1709,0))),-1,INDEX('[1]EF3.0emissions'!$F$2:$F$1709,MATCH(A811,'[1]EF3.0emissions'!$A$2:$A$1709))),IF(ISERROR(INDEX(#REF!,MATCH(A811,#REF!,0))),-1,INDEX(#REF!,MATCH(A811,#REF!,0))*1.5*1000),IF(ISERROR(INDEX(#REF!,MATCH(A811,#REF!,0))),-1,INDEX(#REF!,MATCH(A811,#REF!,0))*1.5))</f>
        <v>255.03750000000002</v>
      </c>
      <c r="D811" s="135">
        <v>1.9567190226397847E-2</v>
      </c>
      <c r="E811" s="135">
        <v>1.0336350700025214E-2</v>
      </c>
      <c r="F811" s="135">
        <v>2.9904033524178003E-2</v>
      </c>
      <c r="G811" s="135">
        <v>0.9700959664758223</v>
      </c>
      <c r="H811" s="135">
        <v>1.0859482667607541E-2</v>
      </c>
      <c r="I811" s="135">
        <v>3.0426966632219922E-2</v>
      </c>
      <c r="J811" s="135">
        <v>0.969573033367779</v>
      </c>
      <c r="K811" s="136">
        <f>IF(ISERROR(INDEX([1]biowin!$J:$J,MATCH(#REF!,[1]biowin!$A:$A,0))),-1,INDEX([1]biowin!$J:$J,MATCH(#REF!,[1]biowin!$A:$A,0)))</f>
        <v>-1</v>
      </c>
    </row>
    <row r="812" spans="1:11">
      <c r="A812" s="142" t="s">
        <v>2768</v>
      </c>
      <c r="B812" s="145" t="s">
        <v>2769</v>
      </c>
      <c r="C812" s="144">
        <f>MAX(IF(ISERROR(INDEX([1]JDS4!$K$2:$K$1709,MATCH(A812,[1]JDS4!$D$2:$D$1709,0))),-1,INDEX([1]JDS4!$K$2:$K$1709,MATCH(A812,[1]JDS4!$D$2:$D$1709,0))),IF(ISERROR(INDEX([1]UFZ!$K$2:$K$1709,MATCH(A812,[1]UFZ!$H$2:$H$1709,0))),-1,INDEX([1]UFZ!$K$2:$K$1709,MATCH(A812,[1]UFZ!$H$2:$H$1709,0))),IF(ISERROR(INDEX([1]WATSON!$G$2:$G$1709,MATCH(A812,[1]WATSON!$B$2:$B$1709,0))),-1,INDEX([1]WATSON!$G$2:$G$1709,MATCH(A812,[1]WATSON!$B$2:$B$1709,0))*1000),IF(ISERROR(INDEX('[1]EF3.0emissions'!$F$2:$F$1709,MATCH(A812,'[1]EF3.0emissions'!$A$2:$A$1709,0))),-1,INDEX('[1]EF3.0emissions'!$F$2:$F$1709,MATCH(A812,'[1]EF3.0emissions'!$A$2:$A$1709))),IF(ISERROR(INDEX(#REF!,MATCH(A812,#REF!,0))),-1,INDEX(#REF!,MATCH(A812,#REF!,0))*1.5*1000),IF(ISERROR(INDEX(#REF!,MATCH(A812,#REF!,0))),-1,INDEX(#REF!,MATCH(A812,#REF!,0))*1.5))</f>
        <v>17.837500000000002</v>
      </c>
      <c r="D812" s="135">
        <v>2.7558360225056054E-2</v>
      </c>
      <c r="E812" s="135">
        <v>1.4550210758307577E-2</v>
      </c>
      <c r="F812" s="135">
        <v>4.2111045149607104E-2</v>
      </c>
      <c r="G812" s="135">
        <v>0.95788895485038916</v>
      </c>
      <c r="H812" s="135">
        <v>1.5282870337667367E-2</v>
      </c>
      <c r="I812" s="135">
        <v>4.2842705672620773E-2</v>
      </c>
      <c r="J812" s="135">
        <v>0.95715729432737884</v>
      </c>
      <c r="K812" s="136">
        <f>IF(ISERROR(INDEX([1]biowin!$J:$J,MATCH(#REF!,[1]biowin!$A:$A,0))),-1,INDEX([1]biowin!$J:$J,MATCH(#REF!,[1]biowin!$A:$A,0)))</f>
        <v>-1</v>
      </c>
    </row>
    <row r="813" spans="1:11">
      <c r="A813" s="142" t="s">
        <v>2770</v>
      </c>
      <c r="B813" s="145" t="s">
        <v>2771</v>
      </c>
      <c r="C813" s="144">
        <f>MAX(IF(ISERROR(INDEX([1]JDS4!$K$2:$K$1709,MATCH(A813,[1]JDS4!$D$2:$D$1709,0))),-1,INDEX([1]JDS4!$K$2:$K$1709,MATCH(A813,[1]JDS4!$D$2:$D$1709,0))),IF(ISERROR(INDEX([1]UFZ!$K$2:$K$1709,MATCH(A813,[1]UFZ!$H$2:$H$1709,0))),-1,INDEX([1]UFZ!$K$2:$K$1709,MATCH(A813,[1]UFZ!$H$2:$H$1709,0))),IF(ISERROR(INDEX([1]WATSON!$G$2:$G$1709,MATCH(A813,[1]WATSON!$B$2:$B$1709,0))),-1,INDEX([1]WATSON!$G$2:$G$1709,MATCH(A813,[1]WATSON!$B$2:$B$1709,0))*1000),IF(ISERROR(INDEX('[1]EF3.0emissions'!$F$2:$F$1709,MATCH(A813,'[1]EF3.0emissions'!$A$2:$A$1709,0))),-1,INDEX('[1]EF3.0emissions'!$F$2:$F$1709,MATCH(A813,'[1]EF3.0emissions'!$A$2:$A$1709))),IF(ISERROR(INDEX(#REF!,MATCH(A813,#REF!,0))),-1,INDEX(#REF!,MATCH(A813,#REF!,0))*1.5*1000),IF(ISERROR(INDEX(#REF!,MATCH(A813,#REF!,0))),-1,INDEX(#REF!,MATCH(A813,#REF!,0))*1.5))</f>
        <v>8.8531250000000021</v>
      </c>
      <c r="D813" s="135">
        <v>5.6656414689930526E-3</v>
      </c>
      <c r="E813" s="135">
        <v>2.995471923844291E-3</v>
      </c>
      <c r="F813" s="135">
        <v>8.665353939167543E-3</v>
      </c>
      <c r="G813" s="135">
        <v>0.99133464606083255</v>
      </c>
      <c r="H813" s="135">
        <v>3.1483987199905391E-3</v>
      </c>
      <c r="I813" s="135">
        <v>8.8165695808589198E-3</v>
      </c>
      <c r="J813" s="135">
        <v>0.99118343041914059</v>
      </c>
      <c r="K813" s="136">
        <f>IF(ISERROR(INDEX([1]biowin!$J:$J,MATCH(#REF!,[1]biowin!$A:$A,0))),-1,INDEX([1]biowin!$J:$J,MATCH(#REF!,[1]biowin!$A:$A,0)))</f>
        <v>-1</v>
      </c>
    </row>
    <row r="814" spans="1:11">
      <c r="A814" s="142" t="s">
        <v>2772</v>
      </c>
      <c r="B814" s="145" t="s">
        <v>2773</v>
      </c>
      <c r="C814" s="144">
        <f>MAX(IF(ISERROR(INDEX([1]JDS4!$K$2:$K$1709,MATCH(A814,[1]JDS4!$D$2:$D$1709,0))),-1,INDEX([1]JDS4!$K$2:$K$1709,MATCH(A814,[1]JDS4!$D$2:$D$1709,0))),IF(ISERROR(INDEX([1]UFZ!$K$2:$K$1709,MATCH(A814,[1]UFZ!$H$2:$H$1709,0))),-1,INDEX([1]UFZ!$K$2:$K$1709,MATCH(A814,[1]UFZ!$H$2:$H$1709,0))),IF(ISERROR(INDEX([1]WATSON!$G$2:$G$1709,MATCH(A814,[1]WATSON!$B$2:$B$1709,0))),-1,INDEX([1]WATSON!$G$2:$G$1709,MATCH(A814,[1]WATSON!$B$2:$B$1709,0))*1000),IF(ISERROR(INDEX('[1]EF3.0emissions'!$F$2:$F$1709,MATCH(A814,'[1]EF3.0emissions'!$A$2:$A$1709,0))),-1,INDEX('[1]EF3.0emissions'!$F$2:$F$1709,MATCH(A814,'[1]EF3.0emissions'!$A$2:$A$1709))),IF(ISERROR(INDEX(#REF!,MATCH(A814,#REF!,0))),-1,INDEX(#REF!,MATCH(A814,#REF!,0))*1.5*1000),IF(ISERROR(INDEX(#REF!,MATCH(A814,#REF!,0))),-1,INDEX(#REF!,MATCH(A814,#REF!,0))*1.5))</f>
        <v>540</v>
      </c>
      <c r="D814" s="135">
        <v>0.31292759896680389</v>
      </c>
      <c r="E814" s="135">
        <v>0.16101817227081339</v>
      </c>
      <c r="F814" s="135">
        <v>0.47404454477757429</v>
      </c>
      <c r="G814" s="135">
        <v>0.5259554552224166</v>
      </c>
      <c r="H814" s="135">
        <v>0.16714495548884123</v>
      </c>
      <c r="I814" s="135">
        <v>0.48013098017861261</v>
      </c>
      <c r="J814" s="135">
        <v>0.519869019821388</v>
      </c>
      <c r="K814" s="136">
        <f>IF(ISERROR(INDEX([1]biowin!$J:$J,MATCH(#REF!,[1]biowin!$A:$A,0))),-1,INDEX([1]biowin!$J:$J,MATCH(#REF!,[1]biowin!$A:$A,0)))</f>
        <v>-1</v>
      </c>
    </row>
    <row r="815" spans="1:11">
      <c r="A815" s="142" t="s">
        <v>2774</v>
      </c>
      <c r="B815" s="145" t="s">
        <v>2775</v>
      </c>
      <c r="C815" s="144">
        <f>MAX(IF(ISERROR(INDEX([1]JDS4!$K$2:$K$1709,MATCH(A815,[1]JDS4!$D$2:$D$1709,0))),-1,INDEX([1]JDS4!$K$2:$K$1709,MATCH(A815,[1]JDS4!$D$2:$D$1709,0))),IF(ISERROR(INDEX([1]UFZ!$K$2:$K$1709,MATCH(A815,[1]UFZ!$H$2:$H$1709,0))),-1,INDEX([1]UFZ!$K$2:$K$1709,MATCH(A815,[1]UFZ!$H$2:$H$1709,0))),IF(ISERROR(INDEX([1]WATSON!$G$2:$G$1709,MATCH(A815,[1]WATSON!$B$2:$B$1709,0))),-1,INDEX([1]WATSON!$G$2:$G$1709,MATCH(A815,[1]WATSON!$B$2:$B$1709,0))*1000),IF(ISERROR(INDEX('[1]EF3.0emissions'!$F$2:$F$1709,MATCH(A815,'[1]EF3.0emissions'!$A$2:$A$1709,0))),-1,INDEX('[1]EF3.0emissions'!$F$2:$F$1709,MATCH(A815,'[1]EF3.0emissions'!$A$2:$A$1709))),IF(ISERROR(INDEX(#REF!,MATCH(A815,#REF!,0))),-1,INDEX(#REF!,MATCH(A815,#REF!,0))*1.5*1000),IF(ISERROR(INDEX(#REF!,MATCH(A815,#REF!,0))),-1,INDEX(#REF!,MATCH(A815,#REF!,0))*1.5))</f>
        <v>17</v>
      </c>
      <c r="H815" s="135"/>
      <c r="I815" s="135"/>
      <c r="J815" s="135"/>
      <c r="K815" s="136">
        <f>IF(ISERROR(INDEX([1]biowin!$J:$J,MATCH(#REF!,[1]biowin!$A:$A,0))),-1,INDEX([1]biowin!$J:$J,MATCH(#REF!,[1]biowin!$A:$A,0)))</f>
        <v>-1</v>
      </c>
    </row>
    <row r="816" spans="1:11">
      <c r="A816" s="142" t="s">
        <v>2776</v>
      </c>
      <c r="B816" s="145" t="s">
        <v>2777</v>
      </c>
      <c r="C816" s="144">
        <f>MAX(IF(ISERROR(INDEX([1]JDS4!$K$2:$K$1709,MATCH(A816,[1]JDS4!$D$2:$D$1709,0))),-1,INDEX([1]JDS4!$K$2:$K$1709,MATCH(A816,[1]JDS4!$D$2:$D$1709,0))),IF(ISERROR(INDEX([1]UFZ!$K$2:$K$1709,MATCH(A816,[1]UFZ!$H$2:$H$1709,0))),-1,INDEX([1]UFZ!$K$2:$K$1709,MATCH(A816,[1]UFZ!$H$2:$H$1709,0))),IF(ISERROR(INDEX([1]WATSON!$G$2:$G$1709,MATCH(A816,[1]WATSON!$B$2:$B$1709,0))),-1,INDEX([1]WATSON!$G$2:$G$1709,MATCH(A816,[1]WATSON!$B$2:$B$1709,0))*1000),IF(ISERROR(INDEX('[1]EF3.0emissions'!$F$2:$F$1709,MATCH(A816,'[1]EF3.0emissions'!$A$2:$A$1709,0))),-1,INDEX('[1]EF3.0emissions'!$F$2:$F$1709,MATCH(A816,'[1]EF3.0emissions'!$A$2:$A$1709))),IF(ISERROR(INDEX(#REF!,MATCH(A816,#REF!,0))),-1,INDEX(#REF!,MATCH(A816,#REF!,0))*1.5*1000),IF(ISERROR(INDEX(#REF!,MATCH(A816,#REF!,0))),-1,INDEX(#REF!,MATCH(A816,#REF!,0))*1.5))</f>
        <v>3890</v>
      </c>
      <c r="D816" s="135">
        <v>7.8021753802123631E-2</v>
      </c>
      <c r="E816" s="135">
        <v>4.088044114900808E-2</v>
      </c>
      <c r="F816" s="135">
        <v>0.12472283290633585</v>
      </c>
      <c r="G816" s="135">
        <v>0.87527716709366754</v>
      </c>
      <c r="H816" s="135">
        <v>4.2977863223063913E-2</v>
      </c>
      <c r="I816" s="135">
        <v>0.12448359060628844</v>
      </c>
      <c r="J816" s="135">
        <v>0.87551640939370845</v>
      </c>
      <c r="K816" s="136">
        <f>IF(ISERROR(INDEX([1]biowin!$J:$J,MATCH(#REF!,[1]biowin!$A:$A,0))),-1,INDEX([1]biowin!$J:$J,MATCH(#REF!,[1]biowin!$A:$A,0)))</f>
        <v>-1</v>
      </c>
    </row>
    <row r="817" spans="1:11">
      <c r="A817" s="142" t="s">
        <v>2778</v>
      </c>
      <c r="B817" s="145" t="s">
        <v>2779</v>
      </c>
      <c r="C817" s="144">
        <f>MAX(IF(ISERROR(INDEX([1]JDS4!$K$2:$K$1709,MATCH(A817,[1]JDS4!$D$2:$D$1709,0))),-1,INDEX([1]JDS4!$K$2:$K$1709,MATCH(A817,[1]JDS4!$D$2:$D$1709,0))),IF(ISERROR(INDEX([1]UFZ!$K$2:$K$1709,MATCH(A817,[1]UFZ!$H$2:$H$1709,0))),-1,INDEX([1]UFZ!$K$2:$K$1709,MATCH(A817,[1]UFZ!$H$2:$H$1709,0))),IF(ISERROR(INDEX([1]WATSON!$G$2:$G$1709,MATCH(A817,[1]WATSON!$B$2:$B$1709,0))),-1,INDEX([1]WATSON!$G$2:$G$1709,MATCH(A817,[1]WATSON!$B$2:$B$1709,0))*1000),IF(ISERROR(INDEX('[1]EF3.0emissions'!$F$2:$F$1709,MATCH(A817,'[1]EF3.0emissions'!$A$2:$A$1709,0))),-1,INDEX('[1]EF3.0emissions'!$F$2:$F$1709,MATCH(A817,'[1]EF3.0emissions'!$A$2:$A$1709))),IF(ISERROR(INDEX(#REF!,MATCH(A817,#REF!,0))),-1,INDEX(#REF!,MATCH(A817,#REF!,0))*1.5*1000),IF(ISERROR(INDEX(#REF!,MATCH(A817,#REF!,0))),-1,INDEX(#REF!,MATCH(A817,#REF!,0))*1.5))</f>
        <v>101.375</v>
      </c>
      <c r="D817" s="135">
        <v>4.2350676762175875E-3</v>
      </c>
      <c r="E817" s="135">
        <v>9.5183898781114959E-6</v>
      </c>
      <c r="F817" s="135">
        <v>0.99059140894835074</v>
      </c>
      <c r="G817" s="135">
        <v>9.4085910516491355E-3</v>
      </c>
      <c r="H817" s="135">
        <v>2.947815517355175E-5</v>
      </c>
      <c r="I817" s="135">
        <v>0.97229865774467361</v>
      </c>
      <c r="J817" s="135">
        <v>2.7701342255326514E-2</v>
      </c>
      <c r="K817" s="136">
        <f>IF(ISERROR(INDEX([1]biowin!$J:$J,MATCH(#REF!,[1]biowin!$A:$A,0))),-1,INDEX([1]biowin!$J:$J,MATCH(#REF!,[1]biowin!$A:$A,0)))</f>
        <v>-1</v>
      </c>
    </row>
    <row r="818" spans="1:11">
      <c r="A818" s="142" t="s">
        <v>2780</v>
      </c>
      <c r="B818" s="145" t="s">
        <v>2781</v>
      </c>
      <c r="C818" s="144">
        <f>MAX(IF(ISERROR(INDEX([1]JDS4!$K$2:$K$1709,MATCH(A818,[1]JDS4!$D$2:$D$1709,0))),-1,INDEX([1]JDS4!$K$2:$K$1709,MATCH(A818,[1]JDS4!$D$2:$D$1709,0))),IF(ISERROR(INDEX([1]UFZ!$K$2:$K$1709,MATCH(A818,[1]UFZ!$H$2:$H$1709,0))),-1,INDEX([1]UFZ!$K$2:$K$1709,MATCH(A818,[1]UFZ!$H$2:$H$1709,0))),IF(ISERROR(INDEX([1]WATSON!$G$2:$G$1709,MATCH(A818,[1]WATSON!$B$2:$B$1709,0))),-1,INDEX([1]WATSON!$G$2:$G$1709,MATCH(A818,[1]WATSON!$B$2:$B$1709,0))*1000),IF(ISERROR(INDEX('[1]EF3.0emissions'!$F$2:$F$1709,MATCH(A818,'[1]EF3.0emissions'!$A$2:$A$1709,0))),-1,INDEX('[1]EF3.0emissions'!$F$2:$F$1709,MATCH(A818,'[1]EF3.0emissions'!$A$2:$A$1709))),IF(ISERROR(INDEX(#REF!,MATCH(A818,#REF!,0))),-1,INDEX(#REF!,MATCH(A818,#REF!,0))*1.5*1000),IF(ISERROR(INDEX(#REF!,MATCH(A818,#REF!,0))),-1,INDEX(#REF!,MATCH(A818,#REF!,0))*1.5))</f>
        <v>75</v>
      </c>
      <c r="D818" s="135">
        <v>4.982547885434978E-5</v>
      </c>
      <c r="E818" s="135">
        <v>6.2597155765280667E-6</v>
      </c>
      <c r="F818" s="135">
        <v>0.75383687289906365</v>
      </c>
      <c r="G818" s="135">
        <v>0.24616312710093619</v>
      </c>
      <c r="H818" s="135">
        <v>1.3228611967459134E-5</v>
      </c>
      <c r="I818" s="135">
        <v>0.50515472308055764</v>
      </c>
      <c r="J818" s="135">
        <v>0.49484527691944247</v>
      </c>
      <c r="K818" s="136">
        <f>IF(ISERROR(INDEX([1]biowin!$J:$J,MATCH(#REF!,[1]biowin!$A:$A,0))),-1,INDEX([1]biowin!$J:$J,MATCH(#REF!,[1]biowin!$A:$A,0)))</f>
        <v>-1</v>
      </c>
    </row>
    <row r="819" spans="1:11">
      <c r="A819" s="142" t="s">
        <v>2782</v>
      </c>
      <c r="B819" s="145" t="s">
        <v>2783</v>
      </c>
      <c r="C819" s="144">
        <f>MAX(IF(ISERROR(INDEX([1]JDS4!$K$2:$K$1709,MATCH(A819,[1]JDS4!$D$2:$D$1709,0))),-1,INDEX([1]JDS4!$K$2:$K$1709,MATCH(A819,[1]JDS4!$D$2:$D$1709,0))),IF(ISERROR(INDEX([1]UFZ!$K$2:$K$1709,MATCH(A819,[1]UFZ!$H$2:$H$1709,0))),-1,INDEX([1]UFZ!$K$2:$K$1709,MATCH(A819,[1]UFZ!$H$2:$H$1709,0))),IF(ISERROR(INDEX([1]WATSON!$G$2:$G$1709,MATCH(A819,[1]WATSON!$B$2:$B$1709,0))),-1,INDEX([1]WATSON!$G$2:$G$1709,MATCH(A819,[1]WATSON!$B$2:$B$1709,0))*1000),IF(ISERROR(INDEX('[1]EF3.0emissions'!$F$2:$F$1709,MATCH(A819,'[1]EF3.0emissions'!$A$2:$A$1709,0))),-1,INDEX('[1]EF3.0emissions'!$F$2:$F$1709,MATCH(A819,'[1]EF3.0emissions'!$A$2:$A$1709))),IF(ISERROR(INDEX(#REF!,MATCH(A819,#REF!,0))),-1,INDEX(#REF!,MATCH(A819,#REF!,0))*1.5*1000),IF(ISERROR(INDEX(#REF!,MATCH(A819,#REF!,0))),-1,INDEX(#REF!,MATCH(A819,#REF!,0))*1.5))</f>
        <v>900</v>
      </c>
      <c r="D819" s="135">
        <v>2.9880537547968514E-3</v>
      </c>
      <c r="E819" s="135">
        <v>5.3547168740633924E-4</v>
      </c>
      <c r="F819" s="135">
        <v>0.65508853867420413</v>
      </c>
      <c r="G819" s="135">
        <v>0.34491146132579625</v>
      </c>
      <c r="H819" s="135">
        <v>9.9745704106918667E-4</v>
      </c>
      <c r="I819" s="135">
        <v>0.38883162411467553</v>
      </c>
      <c r="J819" s="135">
        <v>0.61116837588532402</v>
      </c>
      <c r="K819" s="136">
        <f>IF(ISERROR(INDEX([1]biowin!$J:$J,MATCH(#REF!,[1]biowin!$A:$A,0))),-1,INDEX([1]biowin!$J:$J,MATCH(#REF!,[1]biowin!$A:$A,0)))</f>
        <v>-1</v>
      </c>
    </row>
    <row r="820" spans="1:11">
      <c r="A820" s="142" t="s">
        <v>2784</v>
      </c>
      <c r="B820" s="145" t="s">
        <v>2785</v>
      </c>
      <c r="C820" s="144">
        <f>MAX(IF(ISERROR(INDEX([1]JDS4!$K$2:$K$1709,MATCH(A820,[1]JDS4!$D$2:$D$1709,0))),-1,INDEX([1]JDS4!$K$2:$K$1709,MATCH(A820,[1]JDS4!$D$2:$D$1709,0))),IF(ISERROR(INDEX([1]UFZ!$K$2:$K$1709,MATCH(A820,[1]UFZ!$H$2:$H$1709,0))),-1,INDEX([1]UFZ!$K$2:$K$1709,MATCH(A820,[1]UFZ!$H$2:$H$1709,0))),IF(ISERROR(INDEX([1]WATSON!$G$2:$G$1709,MATCH(A820,[1]WATSON!$B$2:$B$1709,0))),-1,INDEX([1]WATSON!$G$2:$G$1709,MATCH(A820,[1]WATSON!$B$2:$B$1709,0))*1000),IF(ISERROR(INDEX('[1]EF3.0emissions'!$F$2:$F$1709,MATCH(A820,'[1]EF3.0emissions'!$A$2:$A$1709,0))),-1,INDEX('[1]EF3.0emissions'!$F$2:$F$1709,MATCH(A820,'[1]EF3.0emissions'!$A$2:$A$1709))),IF(ISERROR(INDEX(#REF!,MATCH(A820,#REF!,0))),-1,INDEX(#REF!,MATCH(A820,#REF!,0))*1.5*1000),IF(ISERROR(INDEX(#REF!,MATCH(A820,#REF!,0))),-1,INDEX(#REF!,MATCH(A820,#REF!,0))*1.5))</f>
        <v>-1</v>
      </c>
      <c r="D820" s="135">
        <v>2.9880537546864371E-3</v>
      </c>
      <c r="E820" s="135">
        <v>1.129592570274671E-3</v>
      </c>
      <c r="F820" s="135">
        <v>0.28504642353523224</v>
      </c>
      <c r="G820" s="135">
        <v>0.71495357646476809</v>
      </c>
      <c r="H820" s="135">
        <v>1.462006146133504E-3</v>
      </c>
      <c r="I820" s="135">
        <v>0.11974319811146747</v>
      </c>
      <c r="J820" s="135">
        <v>0.88025680188853284</v>
      </c>
      <c r="K820" s="136">
        <f>IF(ISERROR(INDEX([1]biowin!$J:$J,MATCH(#REF!,[1]biowin!$A:$A,0))),-1,INDEX([1]biowin!$J:$J,MATCH(#REF!,[1]biowin!$A:$A,0)))</f>
        <v>-1</v>
      </c>
    </row>
    <row r="821" spans="1:11">
      <c r="A821" s="142" t="s">
        <v>2786</v>
      </c>
      <c r="B821" s="145" t="s">
        <v>2787</v>
      </c>
      <c r="C821" s="144">
        <f>MAX(IF(ISERROR(INDEX([1]JDS4!$K$2:$K$1709,MATCH(A821,[1]JDS4!$D$2:$D$1709,0))),-1,INDEX([1]JDS4!$K$2:$K$1709,MATCH(A821,[1]JDS4!$D$2:$D$1709,0))),IF(ISERROR(INDEX([1]UFZ!$K$2:$K$1709,MATCH(A821,[1]UFZ!$H$2:$H$1709,0))),-1,INDEX([1]UFZ!$K$2:$K$1709,MATCH(A821,[1]UFZ!$H$2:$H$1709,0))),IF(ISERROR(INDEX([1]WATSON!$G$2:$G$1709,MATCH(A821,[1]WATSON!$B$2:$B$1709,0))),-1,INDEX([1]WATSON!$G$2:$G$1709,MATCH(A821,[1]WATSON!$B$2:$B$1709,0))*1000),IF(ISERROR(INDEX('[1]EF3.0emissions'!$F$2:$F$1709,MATCH(A821,'[1]EF3.0emissions'!$A$2:$A$1709,0))),-1,INDEX('[1]EF3.0emissions'!$F$2:$F$1709,MATCH(A821,'[1]EF3.0emissions'!$A$2:$A$1709))),IF(ISERROR(INDEX(#REF!,MATCH(A821,#REF!,0))),-1,INDEX(#REF!,MATCH(A821,#REF!,0))*1.5*1000),IF(ISERROR(INDEX(#REF!,MATCH(A821,#REF!,0))),-1,INDEX(#REF!,MATCH(A821,#REF!,0))*1.5))</f>
        <v>53</v>
      </c>
      <c r="D821" s="135">
        <v>3.4636596931150406E-3</v>
      </c>
      <c r="E821" s="135">
        <v>3.9011296831330402E-4</v>
      </c>
      <c r="F821" s="135">
        <v>0.77928615840159587</v>
      </c>
      <c r="G821" s="135">
        <v>0.2207138415984041</v>
      </c>
      <c r="H821" s="135">
        <v>8.5215293342985935E-4</v>
      </c>
      <c r="I821" s="135">
        <v>0.54138988823073797</v>
      </c>
      <c r="J821" s="135">
        <v>0.45861011176926253</v>
      </c>
      <c r="K821" s="136">
        <f>IF(ISERROR(INDEX([1]biowin!$J:$J,MATCH(#REF!,[1]biowin!$A:$A,0))),-1,INDEX([1]biowin!$J:$J,MATCH(#REF!,[1]biowin!$A:$A,0)))</f>
        <v>-1</v>
      </c>
    </row>
    <row r="822" spans="1:11">
      <c r="A822" s="142" t="s">
        <v>2788</v>
      </c>
      <c r="B822" s="145" t="s">
        <v>2789</v>
      </c>
      <c r="C822" s="144">
        <f>MAX(IF(ISERROR(INDEX([1]JDS4!$K$2:$K$1709,MATCH(A822,[1]JDS4!$D$2:$D$1709,0))),-1,INDEX([1]JDS4!$K$2:$K$1709,MATCH(A822,[1]JDS4!$D$2:$D$1709,0))),IF(ISERROR(INDEX([1]UFZ!$K$2:$K$1709,MATCH(A822,[1]UFZ!$H$2:$H$1709,0))),-1,INDEX([1]UFZ!$K$2:$K$1709,MATCH(A822,[1]UFZ!$H$2:$H$1709,0))),IF(ISERROR(INDEX([1]WATSON!$G$2:$G$1709,MATCH(A822,[1]WATSON!$B$2:$B$1709,0))),-1,INDEX([1]WATSON!$G$2:$G$1709,MATCH(A822,[1]WATSON!$B$2:$B$1709,0))*1000),IF(ISERROR(INDEX('[1]EF3.0emissions'!$F$2:$F$1709,MATCH(A822,'[1]EF3.0emissions'!$A$2:$A$1709,0))),-1,INDEX('[1]EF3.0emissions'!$F$2:$F$1709,MATCH(A822,'[1]EF3.0emissions'!$A$2:$A$1709))),IF(ISERROR(INDEX(#REF!,MATCH(A822,#REF!,0))),-1,INDEX(#REF!,MATCH(A822,#REF!,0))*1.5*1000),IF(ISERROR(INDEX(#REF!,MATCH(A822,#REF!,0))),-1,INDEX(#REF!,MATCH(A822,#REF!,0))*1.5))</f>
        <v>0</v>
      </c>
      <c r="D822" s="135">
        <v>1.5605324859662448E-3</v>
      </c>
      <c r="E822" s="135">
        <v>8.2525125200257738E-4</v>
      </c>
      <c r="F822" s="135">
        <v>2.4338881105286261E-3</v>
      </c>
      <c r="G822" s="135">
        <v>0.99756611188947086</v>
      </c>
      <c r="H822" s="135">
        <v>8.6750349969352727E-4</v>
      </c>
      <c r="I822" s="135">
        <v>2.4567325575546792E-3</v>
      </c>
      <c r="J822" s="135">
        <v>0.99754326744244548</v>
      </c>
      <c r="K822" s="136">
        <f>IF(ISERROR(INDEX([1]biowin!$J:$J,MATCH(#REF!,[1]biowin!$A:$A,0))),-1,INDEX([1]biowin!$J:$J,MATCH(#REF!,[1]biowin!$A:$A,0)))</f>
        <v>-1</v>
      </c>
    </row>
    <row r="823" spans="1:11">
      <c r="A823" s="142" t="s">
        <v>2790</v>
      </c>
      <c r="B823" s="145" t="s">
        <v>2791</v>
      </c>
      <c r="C823" s="144">
        <f>MAX(IF(ISERROR(INDEX([1]JDS4!$K$2:$K$1709,MATCH(A823,[1]JDS4!$D$2:$D$1709,0))),-1,INDEX([1]JDS4!$K$2:$K$1709,MATCH(A823,[1]JDS4!$D$2:$D$1709,0))),IF(ISERROR(INDEX([1]UFZ!$K$2:$K$1709,MATCH(A823,[1]UFZ!$H$2:$H$1709,0))),-1,INDEX([1]UFZ!$K$2:$K$1709,MATCH(A823,[1]UFZ!$H$2:$H$1709,0))),IF(ISERROR(INDEX([1]WATSON!$G$2:$G$1709,MATCH(A823,[1]WATSON!$B$2:$B$1709,0))),-1,INDEX([1]WATSON!$G$2:$G$1709,MATCH(A823,[1]WATSON!$B$2:$B$1709,0))*1000),IF(ISERROR(INDEX('[1]EF3.0emissions'!$F$2:$F$1709,MATCH(A823,'[1]EF3.0emissions'!$A$2:$A$1709,0))),-1,INDEX('[1]EF3.0emissions'!$F$2:$F$1709,MATCH(A823,'[1]EF3.0emissions'!$A$2:$A$1709))),IF(ISERROR(INDEX(#REF!,MATCH(A823,#REF!,0))),-1,INDEX(#REF!,MATCH(A823,#REF!,0))*1.5*1000),IF(ISERROR(INDEX(#REF!,MATCH(A823,#REF!,0))),-1,INDEX(#REF!,MATCH(A823,#REF!,0))*1.5))</f>
        <v>79.1793976940411</v>
      </c>
      <c r="D823" s="135">
        <v>5.9483948784393344E-2</v>
      </c>
      <c r="E823" s="135">
        <v>3.1339350001827991E-2</v>
      </c>
      <c r="F823" s="135">
        <v>9.083076614368063E-2</v>
      </c>
      <c r="G823" s="135">
        <v>0.90916923385632076</v>
      </c>
      <c r="H823" s="135">
        <v>3.2884029654331404E-2</v>
      </c>
      <c r="I823" s="135">
        <v>9.237242742914667E-2</v>
      </c>
      <c r="J823" s="135">
        <v>0.90762757257085269</v>
      </c>
      <c r="K823" s="136">
        <f>IF(ISERROR(INDEX([1]biowin!$J:$J,MATCH(#REF!,[1]biowin!$A:$A,0))),-1,INDEX([1]biowin!$J:$J,MATCH(#REF!,[1]biowin!$A:$A,0)))</f>
        <v>-1</v>
      </c>
    </row>
    <row r="824" spans="1:11">
      <c r="A824" s="142" t="s">
        <v>2792</v>
      </c>
      <c r="B824" s="145" t="s">
        <v>2793</v>
      </c>
      <c r="C824" s="144">
        <f>MAX(IF(ISERROR(INDEX([1]JDS4!$K$2:$K$1709,MATCH(A824,[1]JDS4!$D$2:$D$1709,0))),-1,INDEX([1]JDS4!$K$2:$K$1709,MATCH(A824,[1]JDS4!$D$2:$D$1709,0))),IF(ISERROR(INDEX([1]UFZ!$K$2:$K$1709,MATCH(A824,[1]UFZ!$H$2:$H$1709,0))),-1,INDEX([1]UFZ!$K$2:$K$1709,MATCH(A824,[1]UFZ!$H$2:$H$1709,0))),IF(ISERROR(INDEX([1]WATSON!$G$2:$G$1709,MATCH(A824,[1]WATSON!$B$2:$B$1709,0))),-1,INDEX([1]WATSON!$G$2:$G$1709,MATCH(A824,[1]WATSON!$B$2:$B$1709,0))*1000),IF(ISERROR(INDEX('[1]EF3.0emissions'!$F$2:$F$1709,MATCH(A824,'[1]EF3.0emissions'!$A$2:$A$1709,0))),-1,INDEX('[1]EF3.0emissions'!$F$2:$F$1709,MATCH(A824,'[1]EF3.0emissions'!$A$2:$A$1709))),IF(ISERROR(INDEX(#REF!,MATCH(A824,#REF!,0))),-1,INDEX(#REF!,MATCH(A824,#REF!,0))*1.5*1000),IF(ISERROR(INDEX(#REF!,MATCH(A824,#REF!,0))),-1,INDEX(#REF!,MATCH(A824,#REF!,0))*1.5))</f>
        <v>1300</v>
      </c>
      <c r="D824" s="135">
        <v>0.136818931693516</v>
      </c>
      <c r="E824" s="135">
        <v>7.1668290542258636E-2</v>
      </c>
      <c r="F824" s="135">
        <v>0.20849313743826026</v>
      </c>
      <c r="G824" s="135">
        <v>0.79150686256172986</v>
      </c>
      <c r="H824" s="135">
        <v>7.4995789419702044E-2</v>
      </c>
      <c r="I824" s="135">
        <v>0.21181823877646311</v>
      </c>
      <c r="J824" s="135">
        <v>0.78818176122353534</v>
      </c>
      <c r="K824" s="136">
        <f>IF(ISERROR(INDEX([1]biowin!$J:$J,MATCH(#REF!,[1]biowin!$A:$A,0))),-1,INDEX([1]biowin!$J:$J,MATCH(#REF!,[1]biowin!$A:$A,0)))</f>
        <v>-1</v>
      </c>
    </row>
    <row r="825" spans="1:11">
      <c r="A825" s="142" t="s">
        <v>2794</v>
      </c>
      <c r="B825" s="145" t="s">
        <v>2795</v>
      </c>
      <c r="C825" s="144">
        <f>MAX(IF(ISERROR(INDEX([1]JDS4!$K$2:$K$1709,MATCH(A825,[1]JDS4!$D$2:$D$1709,0))),-1,INDEX([1]JDS4!$K$2:$K$1709,MATCH(A825,[1]JDS4!$D$2:$D$1709,0))),IF(ISERROR(INDEX([1]UFZ!$K$2:$K$1709,MATCH(A825,[1]UFZ!$H$2:$H$1709,0))),-1,INDEX([1]UFZ!$K$2:$K$1709,MATCH(A825,[1]UFZ!$H$2:$H$1709,0))),IF(ISERROR(INDEX([1]WATSON!$G$2:$G$1709,MATCH(A825,[1]WATSON!$B$2:$B$1709,0))),-1,INDEX([1]WATSON!$G$2:$G$1709,MATCH(A825,[1]WATSON!$B$2:$B$1709,0))*1000),IF(ISERROR(INDEX('[1]EF3.0emissions'!$F$2:$F$1709,MATCH(A825,'[1]EF3.0emissions'!$A$2:$A$1709,0))),-1,INDEX('[1]EF3.0emissions'!$F$2:$F$1709,MATCH(A825,'[1]EF3.0emissions'!$A$2:$A$1709))),IF(ISERROR(INDEX(#REF!,MATCH(A825,#REF!,0))),-1,INDEX(#REF!,MATCH(A825,#REF!,0))*1.5*1000),IF(ISERROR(INDEX(#REF!,MATCH(A825,#REF!,0))),-1,INDEX(#REF!,MATCH(A825,#REF!,0))*1.5))</f>
        <v>-1</v>
      </c>
      <c r="D825" s="135">
        <v>0.38045013342942741</v>
      </c>
      <c r="E825" s="135">
        <v>0.15848696492957035</v>
      </c>
      <c r="F825" s="135">
        <v>0.68059519272008595</v>
      </c>
      <c r="G825" s="135">
        <v>0.31940480727991011</v>
      </c>
      <c r="H825" s="135">
        <v>0.17523965076640538</v>
      </c>
      <c r="I825" s="135">
        <v>0.66393767496601042</v>
      </c>
      <c r="J825" s="135">
        <v>0.33606232503398858</v>
      </c>
      <c r="K825" s="136">
        <f>IF(ISERROR(INDEX([1]biowin!$J:$J,MATCH(#REF!,[1]biowin!$A:$A,0))),-1,INDEX([1]biowin!$J:$J,MATCH(#REF!,[1]biowin!$A:$A,0)))</f>
        <v>-1</v>
      </c>
    </row>
    <row r="826" spans="1:11">
      <c r="A826" s="142" t="s">
        <v>2796</v>
      </c>
      <c r="B826" s="145" t="s">
        <v>2797</v>
      </c>
      <c r="C826" s="144">
        <f>MAX(IF(ISERROR(INDEX([1]JDS4!$K$2:$K$1709,MATCH(A826,[1]JDS4!$D$2:$D$1709,0))),-1,INDEX([1]JDS4!$K$2:$K$1709,MATCH(A826,[1]JDS4!$D$2:$D$1709,0))),IF(ISERROR(INDEX([1]UFZ!$K$2:$K$1709,MATCH(A826,[1]UFZ!$H$2:$H$1709,0))),-1,INDEX([1]UFZ!$K$2:$K$1709,MATCH(A826,[1]UFZ!$H$2:$H$1709,0))),IF(ISERROR(INDEX([1]WATSON!$G$2:$G$1709,MATCH(A826,[1]WATSON!$B$2:$B$1709,0))),-1,INDEX([1]WATSON!$G$2:$G$1709,MATCH(A826,[1]WATSON!$B$2:$B$1709,0))*1000),IF(ISERROR(INDEX('[1]EF3.0emissions'!$F$2:$F$1709,MATCH(A826,'[1]EF3.0emissions'!$A$2:$A$1709,0))),-1,INDEX('[1]EF3.0emissions'!$F$2:$F$1709,MATCH(A826,'[1]EF3.0emissions'!$A$2:$A$1709))),IF(ISERROR(INDEX(#REF!,MATCH(A826,#REF!,0))),-1,INDEX(#REF!,MATCH(A826,#REF!,0))*1.5*1000),IF(ISERROR(INDEX(#REF!,MATCH(A826,#REF!,0))),-1,INDEX(#REF!,MATCH(A826,#REF!,0))*1.5))</f>
        <v>-1</v>
      </c>
      <c r="H826" s="135"/>
      <c r="I826" s="135"/>
      <c r="J826" s="135"/>
      <c r="K826" s="136">
        <f>IF(ISERROR(INDEX([1]biowin!$J:$J,MATCH(#REF!,[1]biowin!$A:$A,0))),-1,INDEX([1]biowin!$J:$J,MATCH(#REF!,[1]biowin!$A:$A,0)))</f>
        <v>-1</v>
      </c>
    </row>
    <row r="827" spans="1:11">
      <c r="A827" s="142" t="s">
        <v>2798</v>
      </c>
      <c r="B827" s="145" t="s">
        <v>2799</v>
      </c>
      <c r="C827" s="144">
        <f>MAX(IF(ISERROR(INDEX([1]JDS4!$K$2:$K$1709,MATCH(A827,[1]JDS4!$D$2:$D$1709,0))),-1,INDEX([1]JDS4!$K$2:$K$1709,MATCH(A827,[1]JDS4!$D$2:$D$1709,0))),IF(ISERROR(INDEX([1]UFZ!$K$2:$K$1709,MATCH(A827,[1]UFZ!$H$2:$H$1709,0))),-1,INDEX([1]UFZ!$K$2:$K$1709,MATCH(A827,[1]UFZ!$H$2:$H$1709,0))),IF(ISERROR(INDEX([1]WATSON!$G$2:$G$1709,MATCH(A827,[1]WATSON!$B$2:$B$1709,0))),-1,INDEX([1]WATSON!$G$2:$G$1709,MATCH(A827,[1]WATSON!$B$2:$B$1709,0))*1000),IF(ISERROR(INDEX('[1]EF3.0emissions'!$F$2:$F$1709,MATCH(A827,'[1]EF3.0emissions'!$A$2:$A$1709,0))),-1,INDEX('[1]EF3.0emissions'!$F$2:$F$1709,MATCH(A827,'[1]EF3.0emissions'!$A$2:$A$1709))),IF(ISERROR(INDEX(#REF!,MATCH(A827,#REF!,0))),-1,INDEX(#REF!,MATCH(A827,#REF!,0))*1.5*1000),IF(ISERROR(INDEX(#REF!,MATCH(A827,#REF!,0))),-1,INDEX(#REF!,MATCH(A827,#REF!,0))*1.5))</f>
        <v>-1</v>
      </c>
      <c r="D827" s="135">
        <v>0.53519967536282975</v>
      </c>
      <c r="E827" s="135">
        <v>0.25645153127124404</v>
      </c>
      <c r="F827" s="135">
        <v>0.81073801944786683</v>
      </c>
      <c r="G827" s="135">
        <v>0.18926198055212992</v>
      </c>
      <c r="H827" s="135">
        <v>0.26590328475247371</v>
      </c>
      <c r="I827" s="135">
        <v>0.81299743421062576</v>
      </c>
      <c r="J827" s="135">
        <v>0.18700256578937552</v>
      </c>
      <c r="K827" s="136">
        <f>IF(ISERROR(INDEX([1]biowin!$J:$J,MATCH(#REF!,[1]biowin!$A:$A,0))),-1,INDEX([1]biowin!$J:$J,MATCH(#REF!,[1]biowin!$A:$A,0)))</f>
        <v>-1</v>
      </c>
    </row>
    <row r="828" spans="1:11">
      <c r="A828" s="142" t="s">
        <v>2800</v>
      </c>
      <c r="B828" s="145" t="s">
        <v>2801</v>
      </c>
      <c r="C828" s="144">
        <f>MAX(IF(ISERROR(INDEX([1]JDS4!$K$2:$K$1709,MATCH(A828,[1]JDS4!$D$2:$D$1709,0))),-1,INDEX([1]JDS4!$K$2:$K$1709,MATCH(A828,[1]JDS4!$D$2:$D$1709,0))),IF(ISERROR(INDEX([1]UFZ!$K$2:$K$1709,MATCH(A828,[1]UFZ!$H$2:$H$1709,0))),-1,INDEX([1]UFZ!$K$2:$K$1709,MATCH(A828,[1]UFZ!$H$2:$H$1709,0))),IF(ISERROR(INDEX([1]WATSON!$G$2:$G$1709,MATCH(A828,[1]WATSON!$B$2:$B$1709,0))),-1,INDEX([1]WATSON!$G$2:$G$1709,MATCH(A828,[1]WATSON!$B$2:$B$1709,0))*1000),IF(ISERROR(INDEX('[1]EF3.0emissions'!$F$2:$F$1709,MATCH(A828,'[1]EF3.0emissions'!$A$2:$A$1709,0))),-1,INDEX('[1]EF3.0emissions'!$F$2:$F$1709,MATCH(A828,'[1]EF3.0emissions'!$A$2:$A$1709))),IF(ISERROR(INDEX(#REF!,MATCH(A828,#REF!,0))),-1,INDEX(#REF!,MATCH(A828,#REF!,0))*1.5*1000),IF(ISERROR(INDEX(#REF!,MATCH(A828,#REF!,0))),-1,INDEX(#REF!,MATCH(A828,#REF!,0))*1.5))</f>
        <v>-1</v>
      </c>
      <c r="D828" s="135">
        <v>2.8610155402836637E-2</v>
      </c>
      <c r="E828" s="135">
        <v>1.5092375755377726E-2</v>
      </c>
      <c r="F828" s="135">
        <v>4.4883227802123192E-2</v>
      </c>
      <c r="G828" s="135">
        <v>0.95511677219787583</v>
      </c>
      <c r="H828" s="135">
        <v>1.5859576015961382E-2</v>
      </c>
      <c r="I828" s="135">
        <v>4.5174321901327835E-2</v>
      </c>
      <c r="J828" s="135">
        <v>0.95482567809867169</v>
      </c>
      <c r="K828" s="136">
        <f>IF(ISERROR(INDEX([1]biowin!$J:$J,MATCH(#REF!,[1]biowin!$A:$A,0))),-1,INDEX([1]biowin!$J:$J,MATCH(#REF!,[1]biowin!$A:$A,0)))</f>
        <v>-1</v>
      </c>
    </row>
    <row r="829" spans="1:11">
      <c r="A829" s="142" t="s">
        <v>2802</v>
      </c>
      <c r="B829" s="145" t="s">
        <v>2803</v>
      </c>
      <c r="C829" s="144">
        <f>MAX(IF(ISERROR(INDEX([1]JDS4!$K$2:$K$1709,MATCH(A829,[1]JDS4!$D$2:$D$1709,0))),-1,INDEX([1]JDS4!$K$2:$K$1709,MATCH(A829,[1]JDS4!$D$2:$D$1709,0))),IF(ISERROR(INDEX([1]UFZ!$K$2:$K$1709,MATCH(A829,[1]UFZ!$H$2:$H$1709,0))),-1,INDEX([1]UFZ!$K$2:$K$1709,MATCH(A829,[1]UFZ!$H$2:$H$1709,0))),IF(ISERROR(INDEX([1]WATSON!$G$2:$G$1709,MATCH(A829,[1]WATSON!$B$2:$B$1709,0))),-1,INDEX([1]WATSON!$G$2:$G$1709,MATCH(A829,[1]WATSON!$B$2:$B$1709,0))*1000),IF(ISERROR(INDEX('[1]EF3.0emissions'!$F$2:$F$1709,MATCH(A829,'[1]EF3.0emissions'!$A$2:$A$1709,0))),-1,INDEX('[1]EF3.0emissions'!$F$2:$F$1709,MATCH(A829,'[1]EF3.0emissions'!$A$2:$A$1709))),IF(ISERROR(INDEX(#REF!,MATCH(A829,#REF!,0))),-1,INDEX(#REF!,MATCH(A829,#REF!,0))*1.5*1000),IF(ISERROR(INDEX(#REF!,MATCH(A829,#REF!,0))),-1,INDEX(#REF!,MATCH(A829,#REF!,0))*1.5))</f>
        <v>40</v>
      </c>
      <c r="D829" s="135">
        <v>7.952553443010324E-3</v>
      </c>
      <c r="E829" s="135">
        <v>3.9585533105906158E-3</v>
      </c>
      <c r="F829" s="135">
        <v>9.5731518208512612E-2</v>
      </c>
      <c r="G829" s="135">
        <v>0.90426848179148689</v>
      </c>
      <c r="H829" s="135">
        <v>4.2983426269366251E-3</v>
      </c>
      <c r="I829" s="135">
        <v>6.5945890276695923E-2</v>
      </c>
      <c r="J829" s="135">
        <v>0.93405410972330438</v>
      </c>
      <c r="K829" s="136">
        <f>IF(ISERROR(INDEX([1]biowin!$J:$J,MATCH(#REF!,[1]biowin!$A:$A,0))),-1,INDEX([1]biowin!$J:$J,MATCH(#REF!,[1]biowin!$A:$A,0)))</f>
        <v>-1</v>
      </c>
    </row>
    <row r="830" spans="1:11">
      <c r="A830" s="142" t="s">
        <v>2804</v>
      </c>
      <c r="B830" s="145" t="s">
        <v>2805</v>
      </c>
      <c r="C830" s="144">
        <f>MAX(IF(ISERROR(INDEX([1]JDS4!$K$2:$K$1709,MATCH(A830,[1]JDS4!$D$2:$D$1709,0))),-1,INDEX([1]JDS4!$K$2:$K$1709,MATCH(A830,[1]JDS4!$D$2:$D$1709,0))),IF(ISERROR(INDEX([1]UFZ!$K$2:$K$1709,MATCH(A830,[1]UFZ!$H$2:$H$1709,0))),-1,INDEX([1]UFZ!$K$2:$K$1709,MATCH(A830,[1]UFZ!$H$2:$H$1709,0))),IF(ISERROR(INDEX([1]WATSON!$G$2:$G$1709,MATCH(A830,[1]WATSON!$B$2:$B$1709,0))),-1,INDEX([1]WATSON!$G$2:$G$1709,MATCH(A830,[1]WATSON!$B$2:$B$1709,0))*1000),IF(ISERROR(INDEX('[1]EF3.0emissions'!$F$2:$F$1709,MATCH(A830,'[1]EF3.0emissions'!$A$2:$A$1709,0))),-1,INDEX('[1]EF3.0emissions'!$F$2:$F$1709,MATCH(A830,'[1]EF3.0emissions'!$A$2:$A$1709))),IF(ISERROR(INDEX(#REF!,MATCH(A830,#REF!,0))),-1,INDEX(#REF!,MATCH(A830,#REF!,0))*1.5*1000),IF(ISERROR(INDEX(#REF!,MATCH(A830,#REF!,0))),-1,INDEX(#REF!,MATCH(A830,#REF!,0))*1.5))</f>
        <v>380.28125000000006</v>
      </c>
      <c r="D830" s="135">
        <v>1.0819543978170769E-2</v>
      </c>
      <c r="E830" s="135">
        <v>5.7147465314029778E-3</v>
      </c>
      <c r="F830" s="135">
        <v>1.7532906632492726E-2</v>
      </c>
      <c r="G830" s="135">
        <v>0.98246709336750637</v>
      </c>
      <c r="H830" s="135">
        <v>6.0080094339640053E-3</v>
      </c>
      <c r="I830" s="135">
        <v>1.7423609294721074E-2</v>
      </c>
      <c r="J830" s="135">
        <v>0.98257639070527825</v>
      </c>
      <c r="K830" s="136">
        <f>IF(ISERROR(INDEX([1]biowin!$J:$J,MATCH(#REF!,[1]biowin!$A:$A,0))),-1,INDEX([1]biowin!$J:$J,MATCH(#REF!,[1]biowin!$A:$A,0)))</f>
        <v>-1</v>
      </c>
    </row>
    <row r="831" spans="1:11">
      <c r="A831" s="142" t="s">
        <v>2806</v>
      </c>
      <c r="B831" s="145" t="s">
        <v>751</v>
      </c>
      <c r="C831" s="144">
        <f>MAX(IF(ISERROR(INDEX([1]JDS4!$K$2:$K$1709,MATCH(A831,[1]JDS4!$D$2:$D$1709,0))),-1,INDEX([1]JDS4!$K$2:$K$1709,MATCH(A831,[1]JDS4!$D$2:$D$1709,0))),IF(ISERROR(INDEX([1]UFZ!$K$2:$K$1709,MATCH(A831,[1]UFZ!$H$2:$H$1709,0))),-1,INDEX([1]UFZ!$K$2:$K$1709,MATCH(A831,[1]UFZ!$H$2:$H$1709,0))),IF(ISERROR(INDEX([1]WATSON!$G$2:$G$1709,MATCH(A831,[1]WATSON!$B$2:$B$1709,0))),-1,INDEX([1]WATSON!$G$2:$G$1709,MATCH(A831,[1]WATSON!$B$2:$B$1709,0))*1000),IF(ISERROR(INDEX('[1]EF3.0emissions'!$F$2:$F$1709,MATCH(A831,'[1]EF3.0emissions'!$A$2:$A$1709,0))),-1,INDEX('[1]EF3.0emissions'!$F$2:$F$1709,MATCH(A831,'[1]EF3.0emissions'!$A$2:$A$1709))),IF(ISERROR(INDEX(#REF!,MATCH(A831,#REF!,0))),-1,INDEX(#REF!,MATCH(A831,#REF!,0))*1.5*1000),IF(ISERROR(INDEX(#REF!,MATCH(A831,#REF!,0))),-1,INDEX(#REF!,MATCH(A831,#REF!,0))*1.5))</f>
        <v>7305.813315251643</v>
      </c>
      <c r="D831" s="135">
        <v>1.0652886637567751E-2</v>
      </c>
      <c r="E831" s="135">
        <v>5.6305262724616759E-3</v>
      </c>
      <c r="F831" s="135">
        <v>1.6287209651319898E-2</v>
      </c>
      <c r="G831" s="135">
        <v>0.98371279034867631</v>
      </c>
      <c r="H831" s="135">
        <v>5.9170962947654839E-3</v>
      </c>
      <c r="I831" s="135">
        <v>1.6572247371504725E-2</v>
      </c>
      <c r="J831" s="135">
        <v>0.98342775262849502</v>
      </c>
      <c r="K831" s="136">
        <f>IF(ISERROR(INDEX([1]biowin!$J:$J,MATCH(#REF!,[1]biowin!$A:$A,0))),-1,INDEX([1]biowin!$J:$J,MATCH(#REF!,[1]biowin!$A:$A,0)))</f>
        <v>-1</v>
      </c>
    </row>
    <row r="832" spans="1:11">
      <c r="A832" s="142" t="s">
        <v>2807</v>
      </c>
      <c r="B832" s="145" t="s">
        <v>2808</v>
      </c>
      <c r="C832" s="144">
        <f>MAX(IF(ISERROR(INDEX([1]JDS4!$K$2:$K$1709,MATCH(A832,[1]JDS4!$D$2:$D$1709,0))),-1,INDEX([1]JDS4!$K$2:$K$1709,MATCH(A832,[1]JDS4!$D$2:$D$1709,0))),IF(ISERROR(INDEX([1]UFZ!$K$2:$K$1709,MATCH(A832,[1]UFZ!$H$2:$H$1709,0))),-1,INDEX([1]UFZ!$K$2:$K$1709,MATCH(A832,[1]UFZ!$H$2:$H$1709,0))),IF(ISERROR(INDEX([1]WATSON!$G$2:$G$1709,MATCH(A832,[1]WATSON!$B$2:$B$1709,0))),-1,INDEX([1]WATSON!$G$2:$G$1709,MATCH(A832,[1]WATSON!$B$2:$B$1709,0))*1000),IF(ISERROR(INDEX('[1]EF3.0emissions'!$F$2:$F$1709,MATCH(A832,'[1]EF3.0emissions'!$A$2:$A$1709,0))),-1,INDEX('[1]EF3.0emissions'!$F$2:$F$1709,MATCH(A832,'[1]EF3.0emissions'!$A$2:$A$1709))),IF(ISERROR(INDEX(#REF!,MATCH(A832,#REF!,0))),-1,INDEX(#REF!,MATCH(A832,#REF!,0))*1.5*1000),IF(ISERROR(INDEX(#REF!,MATCH(A832,#REF!,0))),-1,INDEX(#REF!,MATCH(A832,#REF!,0))*1.5))</f>
        <v>-1</v>
      </c>
      <c r="D832" s="135">
        <v>0.10605414974151783</v>
      </c>
      <c r="E832" s="135">
        <v>5.5687471432947375E-2</v>
      </c>
      <c r="F832" s="135">
        <v>0.16174529215019551</v>
      </c>
      <c r="G832" s="135">
        <v>0.83825470784978495</v>
      </c>
      <c r="H832" s="135">
        <v>5.8339044398210693E-2</v>
      </c>
      <c r="I832" s="135">
        <v>0.16439537888621686</v>
      </c>
      <c r="J832" s="135">
        <v>0.83560462111378364</v>
      </c>
      <c r="K832" s="136">
        <f>IF(ISERROR(INDEX([1]biowin!$J:$J,MATCH(#REF!,[1]biowin!$A:$A,0))),-1,INDEX([1]biowin!$J:$J,MATCH(#REF!,[1]biowin!$A:$A,0)))</f>
        <v>-1</v>
      </c>
    </row>
    <row r="833" spans="1:11">
      <c r="A833" s="142" t="s">
        <v>2809</v>
      </c>
      <c r="B833" s="145" t="s">
        <v>2810</v>
      </c>
      <c r="C833" s="144">
        <f>MAX(IF(ISERROR(INDEX([1]JDS4!$K$2:$K$1709,MATCH(A833,[1]JDS4!$D$2:$D$1709,0))),-1,INDEX([1]JDS4!$K$2:$K$1709,MATCH(A833,[1]JDS4!$D$2:$D$1709,0))),IF(ISERROR(INDEX([1]UFZ!$K$2:$K$1709,MATCH(A833,[1]UFZ!$H$2:$H$1709,0))),-1,INDEX([1]UFZ!$K$2:$K$1709,MATCH(A833,[1]UFZ!$H$2:$H$1709,0))),IF(ISERROR(INDEX([1]WATSON!$G$2:$G$1709,MATCH(A833,[1]WATSON!$B$2:$B$1709,0))),-1,INDEX([1]WATSON!$G$2:$G$1709,MATCH(A833,[1]WATSON!$B$2:$B$1709,0))*1000),IF(ISERROR(INDEX('[1]EF3.0emissions'!$F$2:$F$1709,MATCH(A833,'[1]EF3.0emissions'!$A$2:$A$1709,0))),-1,INDEX('[1]EF3.0emissions'!$F$2:$F$1709,MATCH(A833,'[1]EF3.0emissions'!$A$2:$A$1709))),IF(ISERROR(INDEX(#REF!,MATCH(A833,#REF!,0))),-1,INDEX(#REF!,MATCH(A833,#REF!,0))*1.5*1000),IF(ISERROR(INDEX(#REF!,MATCH(A833,#REF!,0))),-1,INDEX(#REF!,MATCH(A833,#REF!,0))*1.5))</f>
        <v>50.075118306643844</v>
      </c>
      <c r="D833" s="135">
        <v>0.37088560864888204</v>
      </c>
      <c r="E833" s="135">
        <v>0.18935853623662918</v>
      </c>
      <c r="F833" s="135">
        <v>0.56024779553869331</v>
      </c>
      <c r="G833" s="135">
        <v>0.43975220446130903</v>
      </c>
      <c r="H833" s="135">
        <v>0.19587313943181764</v>
      </c>
      <c r="I833" s="135">
        <v>0.56676090222455033</v>
      </c>
      <c r="J833" s="135">
        <v>0.43323909777545239</v>
      </c>
      <c r="K833" s="136">
        <f>IF(ISERROR(INDEX([1]biowin!$J:$J,MATCH(#REF!,[1]biowin!$A:$A,0))),-1,INDEX([1]biowin!$J:$J,MATCH(#REF!,[1]biowin!$A:$A,0)))</f>
        <v>-1</v>
      </c>
    </row>
    <row r="834" spans="1:11">
      <c r="A834" s="142" t="s">
        <v>2811</v>
      </c>
      <c r="B834" s="143" t="s">
        <v>2812</v>
      </c>
      <c r="C834" s="144">
        <f>MAX(IF(ISERROR(INDEX([1]JDS4!$K$2:$K$1709,MATCH(A834,[1]JDS4!$D$2:$D$1709,0))),-1,INDEX([1]JDS4!$K$2:$K$1709,MATCH(A834,[1]JDS4!$D$2:$D$1709,0))),IF(ISERROR(INDEX([1]UFZ!$K$2:$K$1709,MATCH(A834,[1]UFZ!$H$2:$H$1709,0))),-1,INDEX([1]UFZ!$K$2:$K$1709,MATCH(A834,[1]UFZ!$H$2:$H$1709,0))),IF(ISERROR(INDEX([1]WATSON!$G$2:$G$1709,MATCH(A834,[1]WATSON!$B$2:$B$1709,0))),-1,INDEX([1]WATSON!$G$2:$G$1709,MATCH(A834,[1]WATSON!$B$2:$B$1709,0))*1000),IF(ISERROR(INDEX('[1]EF3.0emissions'!$F$2:$F$1709,MATCH(A834,'[1]EF3.0emissions'!$A$2:$A$1709,0))),-1,INDEX('[1]EF3.0emissions'!$F$2:$F$1709,MATCH(A834,'[1]EF3.0emissions'!$A$2:$A$1709))),IF(ISERROR(INDEX(#REF!,MATCH(A834,#REF!,0))),-1,INDEX(#REF!,MATCH(A834,#REF!,0))*1.5*1000),IF(ISERROR(INDEX(#REF!,MATCH(A834,#REF!,0))),-1,INDEX(#REF!,MATCH(A834,#REF!,0))*1.5))</f>
        <v>-1</v>
      </c>
      <c r="D834" s="135">
        <v>0.5121397790484804</v>
      </c>
      <c r="E834" s="135">
        <v>0.25462443830768045</v>
      </c>
      <c r="F834" s="135">
        <v>0.76679418527563348</v>
      </c>
      <c r="G834" s="135">
        <v>0.23320581472436275</v>
      </c>
      <c r="H834" s="135">
        <v>0.26048872379410859</v>
      </c>
      <c r="I834" s="135">
        <v>0.77264605813251919</v>
      </c>
      <c r="J834" s="135">
        <v>0.2273539418674814</v>
      </c>
      <c r="K834" s="136">
        <f>IF(ISERROR(INDEX([1]biowin!$J:$J,MATCH(#REF!,[1]biowin!$A:$A,0))),-1,INDEX([1]biowin!$J:$J,MATCH(#REF!,[1]biowin!$A:$A,0)))</f>
        <v>-1</v>
      </c>
    </row>
    <row r="835" spans="1:11">
      <c r="A835" s="142" t="s">
        <v>2813</v>
      </c>
      <c r="B835" s="145" t="s">
        <v>2814</v>
      </c>
      <c r="C835" s="144">
        <f>MAX(IF(ISERROR(INDEX([1]JDS4!$K$2:$K$1709,MATCH(A835,[1]JDS4!$D$2:$D$1709,0))),-1,INDEX([1]JDS4!$K$2:$K$1709,MATCH(A835,[1]JDS4!$D$2:$D$1709,0))),IF(ISERROR(INDEX([1]UFZ!$K$2:$K$1709,MATCH(A835,[1]UFZ!$H$2:$H$1709,0))),-1,INDEX([1]UFZ!$K$2:$K$1709,MATCH(A835,[1]UFZ!$H$2:$H$1709,0))),IF(ISERROR(INDEX([1]WATSON!$G$2:$G$1709,MATCH(A835,[1]WATSON!$B$2:$B$1709,0))),-1,INDEX([1]WATSON!$G$2:$G$1709,MATCH(A835,[1]WATSON!$B$2:$B$1709,0))*1000),IF(ISERROR(INDEX('[1]EF3.0emissions'!$F$2:$F$1709,MATCH(A835,'[1]EF3.0emissions'!$A$2:$A$1709,0))),-1,INDEX('[1]EF3.0emissions'!$F$2:$F$1709,MATCH(A835,'[1]EF3.0emissions'!$A$2:$A$1709))),IF(ISERROR(INDEX(#REF!,MATCH(A835,#REF!,0))),-1,INDEX(#REF!,MATCH(A835,#REF!,0))*1.5*1000),IF(ISERROR(INDEX(#REF!,MATCH(A835,#REF!,0))),-1,INDEX(#REF!,MATCH(A835,#REF!,0))*1.5))</f>
        <v>0</v>
      </c>
      <c r="D835" s="135">
        <v>2.4852528925208641E-2</v>
      </c>
      <c r="E835" s="135">
        <v>1.3123895861545932E-2</v>
      </c>
      <c r="F835" s="135">
        <v>3.797679297194969E-2</v>
      </c>
      <c r="G835" s="135">
        <v>0.96202320702805488</v>
      </c>
      <c r="H835" s="135">
        <v>1.3785874159973198E-2</v>
      </c>
      <c r="I835" s="135">
        <v>3.8638622611194301E-2</v>
      </c>
      <c r="J835" s="135">
        <v>0.96136137738880567</v>
      </c>
      <c r="K835" s="136">
        <f>IF(ISERROR(INDEX([1]biowin!$J:$J,MATCH(#REF!,[1]biowin!$A:$A,0))),-1,INDEX([1]biowin!$J:$J,MATCH(#REF!,[1]biowin!$A:$A,0)))</f>
        <v>-1</v>
      </c>
    </row>
    <row r="836" spans="1:11">
      <c r="A836" s="142" t="s">
        <v>2815</v>
      </c>
      <c r="B836" s="145" t="s">
        <v>2816</v>
      </c>
      <c r="C836" s="144">
        <f>MAX(IF(ISERROR(INDEX([1]JDS4!$K$2:$K$1709,MATCH(A836,[1]JDS4!$D$2:$D$1709,0))),-1,INDEX([1]JDS4!$K$2:$K$1709,MATCH(A836,[1]JDS4!$D$2:$D$1709,0))),IF(ISERROR(INDEX([1]UFZ!$K$2:$K$1709,MATCH(A836,[1]UFZ!$H$2:$H$1709,0))),-1,INDEX([1]UFZ!$K$2:$K$1709,MATCH(A836,[1]UFZ!$H$2:$H$1709,0))),IF(ISERROR(INDEX([1]WATSON!$G$2:$G$1709,MATCH(A836,[1]WATSON!$B$2:$B$1709,0))),-1,INDEX([1]WATSON!$G$2:$G$1709,MATCH(A836,[1]WATSON!$B$2:$B$1709,0))*1000),IF(ISERROR(INDEX('[1]EF3.0emissions'!$F$2:$F$1709,MATCH(A836,'[1]EF3.0emissions'!$A$2:$A$1709,0))),-1,INDEX('[1]EF3.0emissions'!$F$2:$F$1709,MATCH(A836,'[1]EF3.0emissions'!$A$2:$A$1709))),IF(ISERROR(INDEX(#REF!,MATCH(A836,#REF!,0))),-1,INDEX(#REF!,MATCH(A836,#REF!,0))*1.5*1000),IF(ISERROR(INDEX(#REF!,MATCH(A836,#REF!,0))),-1,INDEX(#REF!,MATCH(A836,#REF!,0))*1.5))</f>
        <v>990</v>
      </c>
      <c r="D836" s="135">
        <v>4.8220722965949215E-3</v>
      </c>
      <c r="E836" s="135">
        <v>1.3937099975029359E-3</v>
      </c>
      <c r="F836" s="135">
        <v>0.45215219198522111</v>
      </c>
      <c r="G836" s="135">
        <v>0.54784780801477873</v>
      </c>
      <c r="H836" s="135">
        <v>2.0890130130839808E-3</v>
      </c>
      <c r="I836" s="135">
        <v>0.21885410481945899</v>
      </c>
      <c r="J836" s="135">
        <v>0.78114589518054112</v>
      </c>
      <c r="K836" s="136">
        <f>IF(ISERROR(INDEX([1]biowin!$J:$J,MATCH(#REF!,[1]biowin!$A:$A,0))),-1,INDEX([1]biowin!$J:$J,MATCH(#REF!,[1]biowin!$A:$A,0)))</f>
        <v>-1</v>
      </c>
    </row>
    <row r="837" spans="1:11">
      <c r="A837" s="142" t="s">
        <v>2817</v>
      </c>
      <c r="B837" s="145" t="s">
        <v>2818</v>
      </c>
      <c r="C837" s="144">
        <f>MAX(IF(ISERROR(INDEX([1]JDS4!$K$2:$K$1709,MATCH(A837,[1]JDS4!$D$2:$D$1709,0))),-1,INDEX([1]JDS4!$K$2:$K$1709,MATCH(A837,[1]JDS4!$D$2:$D$1709,0))),IF(ISERROR(INDEX([1]UFZ!$K$2:$K$1709,MATCH(A837,[1]UFZ!$H$2:$H$1709,0))),-1,INDEX([1]UFZ!$K$2:$K$1709,MATCH(A837,[1]UFZ!$H$2:$H$1709,0))),IF(ISERROR(INDEX([1]WATSON!$G$2:$G$1709,MATCH(A837,[1]WATSON!$B$2:$B$1709,0))),-1,INDEX([1]WATSON!$G$2:$G$1709,MATCH(A837,[1]WATSON!$B$2:$B$1709,0))*1000),IF(ISERROR(INDEX('[1]EF3.0emissions'!$F$2:$F$1709,MATCH(A837,'[1]EF3.0emissions'!$A$2:$A$1709,0))),-1,INDEX('[1]EF3.0emissions'!$F$2:$F$1709,MATCH(A837,'[1]EF3.0emissions'!$A$2:$A$1709))),IF(ISERROR(INDEX(#REF!,MATCH(A837,#REF!,0))),-1,INDEX(#REF!,MATCH(A837,#REF!,0))*1.5*1000),IF(ISERROR(INDEX(#REF!,MATCH(A837,#REF!,0))),-1,INDEX(#REF!,MATCH(A837,#REF!,0))*1.5))</f>
        <v>74.981250000000017</v>
      </c>
      <c r="D837" s="135">
        <v>0.12064901507256483</v>
      </c>
      <c r="E837" s="135">
        <v>6.3279861040393126E-2</v>
      </c>
      <c r="F837" s="135">
        <v>0.18393122806273254</v>
      </c>
      <c r="G837" s="135">
        <v>0.81606877193724381</v>
      </c>
      <c r="H837" s="135">
        <v>6.6257817522639817E-2</v>
      </c>
      <c r="I837" s="135">
        <v>0.1869082318285597</v>
      </c>
      <c r="J837" s="135">
        <v>0.81309176817144158</v>
      </c>
      <c r="K837" s="136">
        <f>IF(ISERROR(INDEX([1]biowin!$J:$J,MATCH(#REF!,[1]biowin!$A:$A,0))),-1,INDEX([1]biowin!$J:$J,MATCH(#REF!,[1]biowin!$A:$A,0)))</f>
        <v>-1</v>
      </c>
    </row>
    <row r="838" spans="1:11">
      <c r="A838" s="142" t="s">
        <v>2819</v>
      </c>
      <c r="B838" s="145" t="s">
        <v>2820</v>
      </c>
      <c r="C838" s="144">
        <f>MAX(IF(ISERROR(INDEX([1]JDS4!$K$2:$K$1709,MATCH(A838,[1]JDS4!$D$2:$D$1709,0))),-1,INDEX([1]JDS4!$K$2:$K$1709,MATCH(A838,[1]JDS4!$D$2:$D$1709,0))),IF(ISERROR(INDEX([1]UFZ!$K$2:$K$1709,MATCH(A838,[1]UFZ!$H$2:$H$1709,0))),-1,INDEX([1]UFZ!$K$2:$K$1709,MATCH(A838,[1]UFZ!$H$2:$H$1709,0))),IF(ISERROR(INDEX([1]WATSON!$G$2:$G$1709,MATCH(A838,[1]WATSON!$B$2:$B$1709,0))),-1,INDEX([1]WATSON!$G$2:$G$1709,MATCH(A838,[1]WATSON!$B$2:$B$1709,0))*1000),IF(ISERROR(INDEX('[1]EF3.0emissions'!$F$2:$F$1709,MATCH(A838,'[1]EF3.0emissions'!$A$2:$A$1709,0))),-1,INDEX('[1]EF3.0emissions'!$F$2:$F$1709,MATCH(A838,'[1]EF3.0emissions'!$A$2:$A$1709))),IF(ISERROR(INDEX(#REF!,MATCH(A838,#REF!,0))),-1,INDEX(#REF!,MATCH(A838,#REF!,0))*1.5*1000),IF(ISERROR(INDEX(#REF!,MATCH(A838,#REF!,0))),-1,INDEX(#REF!,MATCH(A838,#REF!,0))*1.5))</f>
        <v>265.55555555555554</v>
      </c>
      <c r="D838" s="135">
        <v>0.10736989503500941</v>
      </c>
      <c r="E838" s="135">
        <v>5.6368796829989749E-2</v>
      </c>
      <c r="F838" s="135">
        <v>0.16383576519464774</v>
      </c>
      <c r="G838" s="135">
        <v>0.83616423480535451</v>
      </c>
      <c r="H838" s="135">
        <v>5.9052523213230686E-2</v>
      </c>
      <c r="I838" s="135">
        <v>0.16648019352489565</v>
      </c>
      <c r="J838" s="135">
        <v>0.83351980647510493</v>
      </c>
      <c r="K838" s="136">
        <f>IF(ISERROR(INDEX([1]biowin!$J:$J,MATCH(#REF!,[1]biowin!$A:$A,0))),-1,INDEX([1]biowin!$J:$J,MATCH(#REF!,[1]biowin!$A:$A,0)))</f>
        <v>-1</v>
      </c>
    </row>
    <row r="839" spans="1:11">
      <c r="A839" s="142" t="s">
        <v>2821</v>
      </c>
      <c r="B839" s="145" t="s">
        <v>2822</v>
      </c>
      <c r="C839" s="144">
        <f>MAX(IF(ISERROR(INDEX([1]JDS4!$K$2:$K$1709,MATCH(A839,[1]JDS4!$D$2:$D$1709,0))),-1,INDEX([1]JDS4!$K$2:$K$1709,MATCH(A839,[1]JDS4!$D$2:$D$1709,0))),IF(ISERROR(INDEX([1]UFZ!$K$2:$K$1709,MATCH(A839,[1]UFZ!$H$2:$H$1709,0))),-1,INDEX([1]UFZ!$K$2:$K$1709,MATCH(A839,[1]UFZ!$H$2:$H$1709,0))),IF(ISERROR(INDEX([1]WATSON!$G$2:$G$1709,MATCH(A839,[1]WATSON!$B$2:$B$1709,0))),-1,INDEX([1]WATSON!$G$2:$G$1709,MATCH(A839,[1]WATSON!$B$2:$B$1709,0))*1000),IF(ISERROR(INDEX('[1]EF3.0emissions'!$F$2:$F$1709,MATCH(A839,'[1]EF3.0emissions'!$A$2:$A$1709,0))),-1,INDEX('[1]EF3.0emissions'!$F$2:$F$1709,MATCH(A839,'[1]EF3.0emissions'!$A$2:$A$1709))),IF(ISERROR(INDEX(#REF!,MATCH(A839,#REF!,0))),-1,INDEX(#REF!,MATCH(A839,#REF!,0))*1.5*1000),IF(ISERROR(INDEX(#REF!,MATCH(A839,#REF!,0))),-1,INDEX(#REF!,MATCH(A839,#REF!,0))*1.5))</f>
        <v>177.171875</v>
      </c>
      <c r="D839" s="135">
        <v>4.4156525430782669E-2</v>
      </c>
      <c r="E839" s="135">
        <v>2.5230381191847641E-3</v>
      </c>
      <c r="F839" s="135">
        <v>0.88974060298841029</v>
      </c>
      <c r="G839" s="135">
        <v>0.11025939701158885</v>
      </c>
      <c r="H839" s="135">
        <v>6.4360606523877944E-3</v>
      </c>
      <c r="I839" s="135">
        <v>0.73245679631634719</v>
      </c>
      <c r="J839" s="135">
        <v>0.26754320368365442</v>
      </c>
      <c r="K839" s="136">
        <f>IF(ISERROR(INDEX([1]biowin!$J:$J,MATCH(#REF!,[1]biowin!$A:$A,0))),-1,INDEX([1]biowin!$J:$J,MATCH(#REF!,[1]biowin!$A:$A,0)))</f>
        <v>-1</v>
      </c>
    </row>
    <row r="840" spans="1:11">
      <c r="A840" s="142" t="s">
        <v>2823</v>
      </c>
      <c r="B840" s="145" t="s">
        <v>2824</v>
      </c>
      <c r="C840" s="144">
        <f>MAX(IF(ISERROR(INDEX([1]JDS4!$K$2:$K$1709,MATCH(A840,[1]JDS4!$D$2:$D$1709,0))),-1,INDEX([1]JDS4!$K$2:$K$1709,MATCH(A840,[1]JDS4!$D$2:$D$1709,0))),IF(ISERROR(INDEX([1]UFZ!$K$2:$K$1709,MATCH(A840,[1]UFZ!$H$2:$H$1709,0))),-1,INDEX([1]UFZ!$K$2:$K$1709,MATCH(A840,[1]UFZ!$H$2:$H$1709,0))),IF(ISERROR(INDEX([1]WATSON!$G$2:$G$1709,MATCH(A840,[1]WATSON!$B$2:$B$1709,0))),-1,INDEX([1]WATSON!$G$2:$G$1709,MATCH(A840,[1]WATSON!$B$2:$B$1709,0))*1000),IF(ISERROR(INDEX('[1]EF3.0emissions'!$F$2:$F$1709,MATCH(A840,'[1]EF3.0emissions'!$A$2:$A$1709,0))),-1,INDEX('[1]EF3.0emissions'!$F$2:$F$1709,MATCH(A840,'[1]EF3.0emissions'!$A$2:$A$1709))),IF(ISERROR(INDEX(#REF!,MATCH(A840,#REF!,0))),-1,INDEX(#REF!,MATCH(A840,#REF!,0))*1.5*1000),IF(ISERROR(INDEX(#REF!,MATCH(A840,#REF!,0))),-1,INDEX(#REF!,MATCH(A840,#REF!,0))*1.5))</f>
        <v>-1</v>
      </c>
      <c r="D840" s="135">
        <v>5.1921887452160941E-3</v>
      </c>
      <c r="E840" s="135">
        <v>2.7452380802526896E-3</v>
      </c>
      <c r="F840" s="135">
        <v>7.9393590626310045E-3</v>
      </c>
      <c r="G840" s="135">
        <v>0.99206064093736923</v>
      </c>
      <c r="H840" s="135">
        <v>2.8854277156666946E-3</v>
      </c>
      <c r="I840" s="135">
        <v>8.0787690065956593E-3</v>
      </c>
      <c r="J840" s="135">
        <v>0.9919212309934049</v>
      </c>
      <c r="K840" s="136">
        <f>IF(ISERROR(INDEX([1]biowin!$J:$J,MATCH(#REF!,[1]biowin!$A:$A,0))),-1,INDEX([1]biowin!$J:$J,MATCH(#REF!,[1]biowin!$A:$A,0)))</f>
        <v>-1</v>
      </c>
    </row>
    <row r="841" spans="1:11">
      <c r="A841" s="142" t="s">
        <v>2825</v>
      </c>
      <c r="B841" s="145" t="s">
        <v>2826</v>
      </c>
      <c r="C841" s="144">
        <f>MAX(IF(ISERROR(INDEX([1]JDS4!$K$2:$K$1709,MATCH(A841,[1]JDS4!$D$2:$D$1709,0))),-1,INDEX([1]JDS4!$K$2:$K$1709,MATCH(A841,[1]JDS4!$D$2:$D$1709,0))),IF(ISERROR(INDEX([1]UFZ!$K$2:$K$1709,MATCH(A841,[1]UFZ!$H$2:$H$1709,0))),-1,INDEX([1]UFZ!$K$2:$K$1709,MATCH(A841,[1]UFZ!$H$2:$H$1709,0))),IF(ISERROR(INDEX([1]WATSON!$G$2:$G$1709,MATCH(A841,[1]WATSON!$B$2:$B$1709,0))),-1,INDEX([1]WATSON!$G$2:$G$1709,MATCH(A841,[1]WATSON!$B$2:$B$1709,0))*1000),IF(ISERROR(INDEX('[1]EF3.0emissions'!$F$2:$F$1709,MATCH(A841,'[1]EF3.0emissions'!$A$2:$A$1709,0))),-1,INDEX('[1]EF3.0emissions'!$F$2:$F$1709,MATCH(A841,'[1]EF3.0emissions'!$A$2:$A$1709))),IF(ISERROR(INDEX(#REF!,MATCH(A841,#REF!,0))),-1,INDEX(#REF!,MATCH(A841,#REF!,0))*1.5*1000),IF(ISERROR(INDEX(#REF!,MATCH(A841,#REF!,0))),-1,INDEX(#REF!,MATCH(A841,#REF!,0))*1.5))</f>
        <v>156.51487442917804</v>
      </c>
      <c r="D841" s="135">
        <v>5.6372770147756143E-2</v>
      </c>
      <c r="E841" s="135">
        <v>2.9705737400949565E-2</v>
      </c>
      <c r="F841" s="135">
        <v>8.6125129995179808E-2</v>
      </c>
      <c r="G841" s="135">
        <v>0.91387487000481438</v>
      </c>
      <c r="H841" s="135">
        <v>3.1173589775794017E-2</v>
      </c>
      <c r="I841" s="135">
        <v>8.7574140040034165E-2</v>
      </c>
      <c r="J841" s="135">
        <v>0.9124258599599675</v>
      </c>
      <c r="K841" s="136">
        <f>IF(ISERROR(INDEX([1]biowin!$J:$J,MATCH(#REF!,[1]biowin!$A:$A,0))),-1,INDEX([1]biowin!$J:$J,MATCH(#REF!,[1]biowin!$A:$A,0)))</f>
        <v>-1</v>
      </c>
    </row>
    <row r="842" spans="1:11">
      <c r="A842" s="142" t="s">
        <v>2827</v>
      </c>
      <c r="B842" s="145" t="s">
        <v>2828</v>
      </c>
      <c r="C842" s="144">
        <f>MAX(IF(ISERROR(INDEX([1]JDS4!$K$2:$K$1709,MATCH(A842,[1]JDS4!$D$2:$D$1709,0))),-1,INDEX([1]JDS4!$K$2:$K$1709,MATCH(A842,[1]JDS4!$D$2:$D$1709,0))),IF(ISERROR(INDEX([1]UFZ!$K$2:$K$1709,MATCH(A842,[1]UFZ!$H$2:$H$1709,0))),-1,INDEX([1]UFZ!$K$2:$K$1709,MATCH(A842,[1]UFZ!$H$2:$H$1709,0))),IF(ISERROR(INDEX([1]WATSON!$G$2:$G$1709,MATCH(A842,[1]WATSON!$B$2:$B$1709,0))),-1,INDEX([1]WATSON!$G$2:$G$1709,MATCH(A842,[1]WATSON!$B$2:$B$1709,0))*1000),IF(ISERROR(INDEX('[1]EF3.0emissions'!$F$2:$F$1709,MATCH(A842,'[1]EF3.0emissions'!$A$2:$A$1709,0))),-1,INDEX('[1]EF3.0emissions'!$F$2:$F$1709,MATCH(A842,'[1]EF3.0emissions'!$A$2:$A$1709))),IF(ISERROR(INDEX(#REF!,MATCH(A842,#REF!,0))),-1,INDEX(#REF!,MATCH(A842,#REF!,0))*1.5*1000),IF(ISERROR(INDEX(#REF!,MATCH(A842,#REF!,0))),-1,INDEX(#REF!,MATCH(A842,#REF!,0))*1.5))</f>
        <v>0</v>
      </c>
      <c r="D842" s="135">
        <v>6.0296402659224119E-2</v>
      </c>
      <c r="E842" s="135">
        <v>3.1765723584314863E-2</v>
      </c>
      <c r="F842" s="135">
        <v>9.2064816182706316E-2</v>
      </c>
      <c r="G842" s="135">
        <v>0.90793518381729266</v>
      </c>
      <c r="H842" s="135">
        <v>3.3330462077179906E-2</v>
      </c>
      <c r="I842" s="135">
        <v>9.3628467344440899E-2</v>
      </c>
      <c r="J842" s="135">
        <v>0.90637153265556014</v>
      </c>
      <c r="K842" s="136">
        <f>IF(ISERROR(INDEX([1]biowin!$J:$J,MATCH(#REF!,[1]biowin!$A:$A,0))),-1,INDEX([1]biowin!$J:$J,MATCH(#REF!,[1]biowin!$A:$A,0)))</f>
        <v>-1</v>
      </c>
    </row>
    <row r="843" spans="1:11">
      <c r="A843" s="142" t="s">
        <v>2829</v>
      </c>
      <c r="B843" s="145" t="s">
        <v>2830</v>
      </c>
      <c r="C843" s="144">
        <f>MAX(IF(ISERROR(INDEX([1]JDS4!$K$2:$K$1709,MATCH(A843,[1]JDS4!$D$2:$D$1709,0))),-1,INDEX([1]JDS4!$K$2:$K$1709,MATCH(A843,[1]JDS4!$D$2:$D$1709,0))),IF(ISERROR(INDEX([1]UFZ!$K$2:$K$1709,MATCH(A843,[1]UFZ!$H$2:$H$1709,0))),-1,INDEX([1]UFZ!$K$2:$K$1709,MATCH(A843,[1]UFZ!$H$2:$H$1709,0))),IF(ISERROR(INDEX([1]WATSON!$G$2:$G$1709,MATCH(A843,[1]WATSON!$B$2:$B$1709,0))),-1,INDEX([1]WATSON!$G$2:$G$1709,MATCH(A843,[1]WATSON!$B$2:$B$1709,0))*1000),IF(ISERROR(INDEX('[1]EF3.0emissions'!$F$2:$F$1709,MATCH(A843,'[1]EF3.0emissions'!$A$2:$A$1709,0))),-1,INDEX('[1]EF3.0emissions'!$F$2:$F$1709,MATCH(A843,'[1]EF3.0emissions'!$A$2:$A$1709))),IF(ISERROR(INDEX(#REF!,MATCH(A843,#REF!,0))),-1,INDEX(#REF!,MATCH(A843,#REF!,0))*1.5*1000),IF(ISERROR(INDEX(#REF!,MATCH(A843,#REF!,0))),-1,INDEX(#REF!,MATCH(A843,#REF!,0))*1.5))</f>
        <v>65.853125000000006</v>
      </c>
      <c r="D843" s="135">
        <v>2.3176135804483994E-2</v>
      </c>
      <c r="E843" s="135">
        <v>1.2239959672651013E-2</v>
      </c>
      <c r="F843" s="135">
        <v>3.5416112865137114E-2</v>
      </c>
      <c r="G843" s="135">
        <v>0.96458388713486121</v>
      </c>
      <c r="H843" s="135">
        <v>1.2858012433503272E-2</v>
      </c>
      <c r="I843" s="135">
        <v>3.6034158605739275E-2</v>
      </c>
      <c r="J843" s="135">
        <v>0.96396584139426011</v>
      </c>
      <c r="K843" s="136">
        <f>IF(ISERROR(INDEX([1]biowin!$J:$J,MATCH(#REF!,[1]biowin!$A:$A,0))),-1,INDEX([1]biowin!$J:$J,MATCH(#REF!,[1]biowin!$A:$A,0)))</f>
        <v>-1</v>
      </c>
    </row>
    <row r="844" spans="1:11">
      <c r="A844" s="142" t="s">
        <v>2831</v>
      </c>
      <c r="B844" s="145" t="s">
        <v>2832</v>
      </c>
      <c r="C844" s="144">
        <f>MAX(IF(ISERROR(INDEX([1]JDS4!$K$2:$K$1709,MATCH(A844,[1]JDS4!$D$2:$D$1709,0))),-1,INDEX([1]JDS4!$K$2:$K$1709,MATCH(A844,[1]JDS4!$D$2:$D$1709,0))),IF(ISERROR(INDEX([1]UFZ!$K$2:$K$1709,MATCH(A844,[1]UFZ!$H$2:$H$1709,0))),-1,INDEX([1]UFZ!$K$2:$K$1709,MATCH(A844,[1]UFZ!$H$2:$H$1709,0))),IF(ISERROR(INDEX([1]WATSON!$G$2:$G$1709,MATCH(A844,[1]WATSON!$B$2:$B$1709,0))),-1,INDEX([1]WATSON!$G$2:$G$1709,MATCH(A844,[1]WATSON!$B$2:$B$1709,0))*1000),IF(ISERROR(INDEX('[1]EF3.0emissions'!$F$2:$F$1709,MATCH(A844,'[1]EF3.0emissions'!$A$2:$A$1709,0))),-1,INDEX('[1]EF3.0emissions'!$F$2:$F$1709,MATCH(A844,'[1]EF3.0emissions'!$A$2:$A$1709))),IF(ISERROR(INDEX(#REF!,MATCH(A844,#REF!,0))),-1,INDEX(#REF!,MATCH(A844,#REF!,0))*1.5*1000),IF(ISERROR(INDEX(#REF!,MATCH(A844,#REF!,0))),-1,INDEX(#REF!,MATCH(A844,#REF!,0))*1.5))</f>
        <v>1437.6968750000001</v>
      </c>
      <c r="D844" s="135">
        <v>0.21144993632256873</v>
      </c>
      <c r="E844" s="135">
        <v>9.8199473659375883E-2</v>
      </c>
      <c r="F844" s="135">
        <v>0.39362561875173502</v>
      </c>
      <c r="G844" s="135">
        <v>0.60637438124825827</v>
      </c>
      <c r="H844" s="135">
        <v>0.11030728639638188</v>
      </c>
      <c r="I844" s="135">
        <v>0.35166808700557411</v>
      </c>
      <c r="J844" s="135">
        <v>0.64833191299442705</v>
      </c>
      <c r="K844" s="136">
        <f>IF(ISERROR(INDEX([1]biowin!$J:$J,MATCH(#REF!,[1]biowin!$A:$A,0))),-1,INDEX([1]biowin!$J:$J,MATCH(#REF!,[1]biowin!$A:$A,0)))</f>
        <v>-1</v>
      </c>
    </row>
    <row r="845" spans="1:11">
      <c r="A845" s="142" t="s">
        <v>2833</v>
      </c>
      <c r="B845" s="145" t="s">
        <v>2834</v>
      </c>
      <c r="C845" s="144">
        <f>MAX(IF(ISERROR(INDEX([1]JDS4!$K$2:$K$1709,MATCH(A845,[1]JDS4!$D$2:$D$1709,0))),-1,INDEX([1]JDS4!$K$2:$K$1709,MATCH(A845,[1]JDS4!$D$2:$D$1709,0))),IF(ISERROR(INDEX([1]UFZ!$K$2:$K$1709,MATCH(A845,[1]UFZ!$H$2:$H$1709,0))),-1,INDEX([1]UFZ!$K$2:$K$1709,MATCH(A845,[1]UFZ!$H$2:$H$1709,0))),IF(ISERROR(INDEX([1]WATSON!$G$2:$G$1709,MATCH(A845,[1]WATSON!$B$2:$B$1709,0))),-1,INDEX([1]WATSON!$G$2:$G$1709,MATCH(A845,[1]WATSON!$B$2:$B$1709,0))*1000),IF(ISERROR(INDEX('[1]EF3.0emissions'!$F$2:$F$1709,MATCH(A845,'[1]EF3.0emissions'!$A$2:$A$1709,0))),-1,INDEX('[1]EF3.0emissions'!$F$2:$F$1709,MATCH(A845,'[1]EF3.0emissions'!$A$2:$A$1709))),IF(ISERROR(INDEX(#REF!,MATCH(A845,#REF!,0))),-1,INDEX(#REF!,MATCH(A845,#REF!,0))*1.5*1000),IF(ISERROR(INDEX(#REF!,MATCH(A845,#REF!,0))),-1,INDEX(#REF!,MATCH(A845,#REF!,0))*1.5))</f>
        <v>-1</v>
      </c>
      <c r="H845" s="135"/>
      <c r="I845" s="135"/>
      <c r="J845" s="135"/>
      <c r="K845" s="136">
        <f>IF(ISERROR(INDEX([1]biowin!$J:$J,MATCH(#REF!,[1]biowin!$A:$A,0))),-1,INDEX([1]biowin!$J:$J,MATCH(#REF!,[1]biowin!$A:$A,0)))</f>
        <v>-1</v>
      </c>
    </row>
    <row r="846" spans="1:11">
      <c r="A846" s="142" t="s">
        <v>2835</v>
      </c>
      <c r="B846" s="145" t="s">
        <v>2836</v>
      </c>
      <c r="C846" s="144">
        <f>MAX(IF(ISERROR(INDEX([1]JDS4!$K$2:$K$1709,MATCH(A846,[1]JDS4!$D$2:$D$1709,0))),-1,INDEX([1]JDS4!$K$2:$K$1709,MATCH(A846,[1]JDS4!$D$2:$D$1709,0))),IF(ISERROR(INDEX([1]UFZ!$K$2:$K$1709,MATCH(A846,[1]UFZ!$H$2:$H$1709,0))),-1,INDEX([1]UFZ!$K$2:$K$1709,MATCH(A846,[1]UFZ!$H$2:$H$1709,0))),IF(ISERROR(INDEX([1]WATSON!$G$2:$G$1709,MATCH(A846,[1]WATSON!$B$2:$B$1709,0))),-1,INDEX([1]WATSON!$G$2:$G$1709,MATCH(A846,[1]WATSON!$B$2:$B$1709,0))*1000),IF(ISERROR(INDEX('[1]EF3.0emissions'!$F$2:$F$1709,MATCH(A846,'[1]EF3.0emissions'!$A$2:$A$1709,0))),-1,INDEX('[1]EF3.0emissions'!$F$2:$F$1709,MATCH(A846,'[1]EF3.0emissions'!$A$2:$A$1709))),IF(ISERROR(INDEX(#REF!,MATCH(A846,#REF!,0))),-1,INDEX(#REF!,MATCH(A846,#REF!,0))*1.5*1000),IF(ISERROR(INDEX(#REF!,MATCH(A846,#REF!,0))),-1,INDEX(#REF!,MATCH(A846,#REF!,0))*1.5))</f>
        <v>0</v>
      </c>
      <c r="D846" s="135">
        <v>8.7592434114912771E-2</v>
      </c>
      <c r="E846" s="135">
        <v>1.3586047111732093E-3</v>
      </c>
      <c r="F846" s="135">
        <v>0.96586449488042025</v>
      </c>
      <c r="G846" s="135">
        <v>3.4135505119580134E-2</v>
      </c>
      <c r="H846" s="135">
        <v>3.9756732821433242E-3</v>
      </c>
      <c r="I846" s="135">
        <v>0.90502100754134363</v>
      </c>
      <c r="J846" s="135">
        <v>9.497899245865675E-2</v>
      </c>
      <c r="K846" s="136">
        <f>IF(ISERROR(INDEX([1]biowin!$J:$J,MATCH(#REF!,[1]biowin!$A:$A,0))),-1,INDEX([1]biowin!$J:$J,MATCH(#REF!,[1]biowin!$A:$A,0)))</f>
        <v>-1</v>
      </c>
    </row>
    <row r="847" spans="1:11">
      <c r="A847" s="142" t="s">
        <v>2837</v>
      </c>
      <c r="B847" s="145" t="s">
        <v>2838</v>
      </c>
      <c r="C847" s="144">
        <f>MAX(IF(ISERROR(INDEX([1]JDS4!$K$2:$K$1709,MATCH(A847,[1]JDS4!$D$2:$D$1709,0))),-1,INDEX([1]JDS4!$K$2:$K$1709,MATCH(A847,[1]JDS4!$D$2:$D$1709,0))),IF(ISERROR(INDEX([1]UFZ!$K$2:$K$1709,MATCH(A847,[1]UFZ!$H$2:$H$1709,0))),-1,INDEX([1]UFZ!$K$2:$K$1709,MATCH(A847,[1]UFZ!$H$2:$H$1709,0))),IF(ISERROR(INDEX([1]WATSON!$G$2:$G$1709,MATCH(A847,[1]WATSON!$B$2:$B$1709,0))),-1,INDEX([1]WATSON!$G$2:$G$1709,MATCH(A847,[1]WATSON!$B$2:$B$1709,0))*1000),IF(ISERROR(INDEX('[1]EF3.0emissions'!$F$2:$F$1709,MATCH(A847,'[1]EF3.0emissions'!$A$2:$A$1709,0))),-1,INDEX('[1]EF3.0emissions'!$F$2:$F$1709,MATCH(A847,'[1]EF3.0emissions'!$A$2:$A$1709))),IF(ISERROR(INDEX(#REF!,MATCH(A847,#REF!,0))),-1,INDEX(#REF!,MATCH(A847,#REF!,0))*1.5*1000),IF(ISERROR(INDEX(#REF!,MATCH(A847,#REF!,0))),-1,INDEX(#REF!,MATCH(A847,#REF!,0))*1.5))</f>
        <v>2.453125</v>
      </c>
      <c r="D847" s="135">
        <v>0.23356456717993487</v>
      </c>
      <c r="E847" s="135">
        <v>1.6211059368190625E-3</v>
      </c>
      <c r="F847" s="135">
        <v>0.98505501753985192</v>
      </c>
      <c r="G847" s="135">
        <v>1.4944982460148288E-2</v>
      </c>
      <c r="H847" s="135">
        <v>4.9021384926050985E-3</v>
      </c>
      <c r="I847" s="135">
        <v>0.95709123251481398</v>
      </c>
      <c r="J847" s="135">
        <v>4.2908767485185906E-2</v>
      </c>
      <c r="K847" s="136">
        <f>IF(ISERROR(INDEX([1]biowin!$J:$J,MATCH(#REF!,[1]biowin!$A:$A,0))),-1,INDEX([1]biowin!$J:$J,MATCH(#REF!,[1]biowin!$A:$A,0)))</f>
        <v>-1</v>
      </c>
    </row>
    <row r="848" spans="1:11">
      <c r="A848" s="142" t="s">
        <v>2839</v>
      </c>
      <c r="B848" s="145" t="s">
        <v>2840</v>
      </c>
      <c r="C848" s="144">
        <f>MAX(IF(ISERROR(INDEX([1]JDS4!$K$2:$K$1709,MATCH(A848,[1]JDS4!$D$2:$D$1709,0))),-1,INDEX([1]JDS4!$K$2:$K$1709,MATCH(A848,[1]JDS4!$D$2:$D$1709,0))),IF(ISERROR(INDEX([1]UFZ!$K$2:$K$1709,MATCH(A848,[1]UFZ!$H$2:$H$1709,0))),-1,INDEX([1]UFZ!$K$2:$K$1709,MATCH(A848,[1]UFZ!$H$2:$H$1709,0))),IF(ISERROR(INDEX([1]WATSON!$G$2:$G$1709,MATCH(A848,[1]WATSON!$B$2:$B$1709,0))),-1,INDEX([1]WATSON!$G$2:$G$1709,MATCH(A848,[1]WATSON!$B$2:$B$1709,0))*1000),IF(ISERROR(INDEX('[1]EF3.0emissions'!$F$2:$F$1709,MATCH(A848,'[1]EF3.0emissions'!$A$2:$A$1709,0))),-1,INDEX('[1]EF3.0emissions'!$F$2:$F$1709,MATCH(A848,'[1]EF3.0emissions'!$A$2:$A$1709))),IF(ISERROR(INDEX(#REF!,MATCH(A848,#REF!,0))),-1,INDEX(#REF!,MATCH(A848,#REF!,0))*1.5*1000),IF(ISERROR(INDEX(#REF!,MATCH(A848,#REF!,0))),-1,INDEX(#REF!,MATCH(A848,#REF!,0))*1.5))</f>
        <v>15000</v>
      </c>
      <c r="D848" s="135">
        <v>0.36658914890089694</v>
      </c>
      <c r="E848" s="135">
        <v>1.5004181710252743E-3</v>
      </c>
      <c r="F848" s="135">
        <v>0.99224661207710685</v>
      </c>
      <c r="G848" s="135">
        <v>7.7533879228933698E-3</v>
      </c>
      <c r="H848" s="135">
        <v>4.5998600685367725E-3</v>
      </c>
      <c r="I848" s="135">
        <v>0.97748584544463191</v>
      </c>
      <c r="J848" s="135">
        <v>2.251415455536819E-2</v>
      </c>
      <c r="K848" s="136">
        <f>IF(ISERROR(INDEX([1]biowin!$J:$J,MATCH(#REF!,[1]biowin!$A:$A,0))),-1,INDEX([1]biowin!$J:$J,MATCH(#REF!,[1]biowin!$A:$A,0)))</f>
        <v>-1</v>
      </c>
    </row>
    <row r="849" spans="1:11">
      <c r="A849" s="142" t="s">
        <v>2841</v>
      </c>
      <c r="B849" s="145" t="s">
        <v>2842</v>
      </c>
      <c r="C849" s="144">
        <f>MAX(IF(ISERROR(INDEX([1]JDS4!$K$2:$K$1709,MATCH(A849,[1]JDS4!$D$2:$D$1709,0))),-1,INDEX([1]JDS4!$K$2:$K$1709,MATCH(A849,[1]JDS4!$D$2:$D$1709,0))),IF(ISERROR(INDEX([1]UFZ!$K$2:$K$1709,MATCH(A849,[1]UFZ!$H$2:$H$1709,0))),-1,INDEX([1]UFZ!$K$2:$K$1709,MATCH(A849,[1]UFZ!$H$2:$H$1709,0))),IF(ISERROR(INDEX([1]WATSON!$G$2:$G$1709,MATCH(A849,[1]WATSON!$B$2:$B$1709,0))),-1,INDEX([1]WATSON!$G$2:$G$1709,MATCH(A849,[1]WATSON!$B$2:$B$1709,0))*1000),IF(ISERROR(INDEX('[1]EF3.0emissions'!$F$2:$F$1709,MATCH(A849,'[1]EF3.0emissions'!$A$2:$A$1709,0))),-1,INDEX('[1]EF3.0emissions'!$F$2:$F$1709,MATCH(A849,'[1]EF3.0emissions'!$A$2:$A$1709))),IF(ISERROR(INDEX(#REF!,MATCH(A849,#REF!,0))),-1,INDEX(#REF!,MATCH(A849,#REF!,0))*1.5*1000),IF(ISERROR(INDEX(#REF!,MATCH(A849,#REF!,0))),-1,INDEX(#REF!,MATCH(A849,#REF!,0))*1.5))</f>
        <v>-1</v>
      </c>
      <c r="H849" s="135"/>
      <c r="I849" s="135"/>
      <c r="J849" s="135"/>
      <c r="K849" s="136">
        <f>IF(ISERROR(INDEX([1]biowin!$J:$J,MATCH(#REF!,[1]biowin!$A:$A,0))),-1,INDEX([1]biowin!$J:$J,MATCH(#REF!,[1]biowin!$A:$A,0)))</f>
        <v>-1</v>
      </c>
    </row>
    <row r="850" spans="1:11">
      <c r="A850" s="142" t="s">
        <v>2843</v>
      </c>
      <c r="B850" s="145" t="s">
        <v>2844</v>
      </c>
      <c r="C850" s="144">
        <f>MAX(IF(ISERROR(INDEX([1]JDS4!$K$2:$K$1709,MATCH(A850,[1]JDS4!$D$2:$D$1709,0))),-1,INDEX([1]JDS4!$K$2:$K$1709,MATCH(A850,[1]JDS4!$D$2:$D$1709,0))),IF(ISERROR(INDEX([1]UFZ!$K$2:$K$1709,MATCH(A850,[1]UFZ!$H$2:$H$1709,0))),-1,INDEX([1]UFZ!$K$2:$K$1709,MATCH(A850,[1]UFZ!$H$2:$H$1709,0))),IF(ISERROR(INDEX([1]WATSON!$G$2:$G$1709,MATCH(A850,[1]WATSON!$B$2:$B$1709,0))),-1,INDEX([1]WATSON!$G$2:$G$1709,MATCH(A850,[1]WATSON!$B$2:$B$1709,0))*1000),IF(ISERROR(INDEX('[1]EF3.0emissions'!$F$2:$F$1709,MATCH(A850,'[1]EF3.0emissions'!$A$2:$A$1709,0))),-1,INDEX('[1]EF3.0emissions'!$F$2:$F$1709,MATCH(A850,'[1]EF3.0emissions'!$A$2:$A$1709))),IF(ISERROR(INDEX(#REF!,MATCH(A850,#REF!,0))),-1,INDEX(#REF!,MATCH(A850,#REF!,0))*1.5*1000),IF(ISERROR(INDEX(#REF!,MATCH(A850,#REF!,0))),-1,INDEX(#REF!,MATCH(A850,#REF!,0))*1.5))</f>
        <v>41.254023202397256</v>
      </c>
      <c r="D850" s="135">
        <v>0.191024831416017</v>
      </c>
      <c r="E850" s="135">
        <v>9.8797619263281664E-2</v>
      </c>
      <c r="F850" s="135">
        <v>0.29947493473974834</v>
      </c>
      <c r="G850" s="135">
        <v>0.70052506526026037</v>
      </c>
      <c r="H850" s="135">
        <v>0.10365568044946756</v>
      </c>
      <c r="I850" s="135">
        <v>0.30047043040532284</v>
      </c>
      <c r="J850" s="135">
        <v>0.69952956959467705</v>
      </c>
      <c r="K850" s="136">
        <f>IF(ISERROR(INDEX([1]biowin!$J:$J,MATCH(#REF!,[1]biowin!$A:$A,0))),-1,INDEX([1]biowin!$J:$J,MATCH(#REF!,[1]biowin!$A:$A,0)))</f>
        <v>-1</v>
      </c>
    </row>
    <row r="851" spans="1:11">
      <c r="A851" s="142" t="s">
        <v>2845</v>
      </c>
      <c r="B851" s="145" t="s">
        <v>2846</v>
      </c>
      <c r="C851" s="144">
        <f>MAX(IF(ISERROR(INDEX([1]JDS4!$K$2:$K$1709,MATCH(A851,[1]JDS4!$D$2:$D$1709,0))),-1,INDEX([1]JDS4!$K$2:$K$1709,MATCH(A851,[1]JDS4!$D$2:$D$1709,0))),IF(ISERROR(INDEX([1]UFZ!$K$2:$K$1709,MATCH(A851,[1]UFZ!$H$2:$H$1709,0))),-1,INDEX([1]UFZ!$K$2:$K$1709,MATCH(A851,[1]UFZ!$H$2:$H$1709,0))),IF(ISERROR(INDEX([1]WATSON!$G$2:$G$1709,MATCH(A851,[1]WATSON!$B$2:$B$1709,0))),-1,INDEX([1]WATSON!$G$2:$G$1709,MATCH(A851,[1]WATSON!$B$2:$B$1709,0))*1000),IF(ISERROR(INDEX('[1]EF3.0emissions'!$F$2:$F$1709,MATCH(A851,'[1]EF3.0emissions'!$A$2:$A$1709,0))),-1,INDEX('[1]EF3.0emissions'!$F$2:$F$1709,MATCH(A851,'[1]EF3.0emissions'!$A$2:$A$1709))),IF(ISERROR(INDEX(#REF!,MATCH(A851,#REF!,0))),-1,INDEX(#REF!,MATCH(A851,#REF!,0))*1.5*1000),IF(ISERROR(INDEX(#REF!,MATCH(A851,#REF!,0))),-1,INDEX(#REF!,MATCH(A851,#REF!,0))*1.5))</f>
        <v>-1</v>
      </c>
      <c r="D851" s="135">
        <v>8.7261604890483277E-2</v>
      </c>
      <c r="E851" s="135">
        <v>4.5881800403194922E-2</v>
      </c>
      <c r="F851" s="135">
        <v>0.13320901446017147</v>
      </c>
      <c r="G851" s="135">
        <v>0.86679098553982126</v>
      </c>
      <c r="H851" s="135">
        <v>4.8099540411572626E-2</v>
      </c>
      <c r="I851" s="135">
        <v>0.13540021171158356</v>
      </c>
      <c r="J851" s="135">
        <v>0.86459978828841633</v>
      </c>
      <c r="K851" s="136">
        <f>IF(ISERROR(INDEX([1]biowin!$J:$J,MATCH(#REF!,[1]biowin!$A:$A,0))),-1,INDEX([1]biowin!$J:$J,MATCH(#REF!,[1]biowin!$A:$A,0)))</f>
        <v>-1</v>
      </c>
    </row>
    <row r="852" spans="1:11">
      <c r="A852" s="142" t="s">
        <v>2847</v>
      </c>
      <c r="B852" s="145" t="s">
        <v>2848</v>
      </c>
      <c r="C852" s="144">
        <f>MAX(IF(ISERROR(INDEX([1]JDS4!$K$2:$K$1709,MATCH(A852,[1]JDS4!$D$2:$D$1709,0))),-1,INDEX([1]JDS4!$K$2:$K$1709,MATCH(A852,[1]JDS4!$D$2:$D$1709,0))),IF(ISERROR(INDEX([1]UFZ!$K$2:$K$1709,MATCH(A852,[1]UFZ!$H$2:$H$1709,0))),-1,INDEX([1]UFZ!$K$2:$K$1709,MATCH(A852,[1]UFZ!$H$2:$H$1709,0))),IF(ISERROR(INDEX([1]WATSON!$G$2:$G$1709,MATCH(A852,[1]WATSON!$B$2:$B$1709,0))),-1,INDEX([1]WATSON!$G$2:$G$1709,MATCH(A852,[1]WATSON!$B$2:$B$1709,0))*1000),IF(ISERROR(INDEX('[1]EF3.0emissions'!$F$2:$F$1709,MATCH(A852,'[1]EF3.0emissions'!$A$2:$A$1709,0))),-1,INDEX('[1]EF3.0emissions'!$F$2:$F$1709,MATCH(A852,'[1]EF3.0emissions'!$A$2:$A$1709))),IF(ISERROR(INDEX(#REF!,MATCH(A852,#REF!,0))),-1,INDEX(#REF!,MATCH(A852,#REF!,0))*1.5*1000),IF(ISERROR(INDEX(#REF!,MATCH(A852,#REF!,0))),-1,INDEX(#REF!,MATCH(A852,#REF!,0))*1.5))</f>
        <v>3200</v>
      </c>
      <c r="D852" s="135">
        <v>1.2710076364282718E-3</v>
      </c>
      <c r="E852" s="135">
        <v>6.7217338601928216E-4</v>
      </c>
      <c r="F852" s="135">
        <v>1.949352829121589E-3</v>
      </c>
      <c r="G852" s="135">
        <v>0.99805064717087799</v>
      </c>
      <c r="H852" s="135">
        <v>7.0658223286040411E-4</v>
      </c>
      <c r="I852" s="135">
        <v>1.9812715504602244E-3</v>
      </c>
      <c r="J852" s="135">
        <v>0.99801872844953976</v>
      </c>
      <c r="K852" s="136">
        <f>IF(ISERROR(INDEX([1]biowin!$J:$J,MATCH(#REF!,[1]biowin!$A:$A,0))),-1,INDEX([1]biowin!$J:$J,MATCH(#REF!,[1]biowin!$A:$A,0)))</f>
        <v>-1</v>
      </c>
    </row>
    <row r="853" spans="1:11">
      <c r="A853" s="142" t="s">
        <v>2849</v>
      </c>
      <c r="B853" s="143" t="s">
        <v>2850</v>
      </c>
      <c r="C853" s="144">
        <f>MAX(IF(ISERROR(INDEX([1]JDS4!$K$2:$K$1709,MATCH(A853,[1]JDS4!$D$2:$D$1709,0))),-1,INDEX([1]JDS4!$K$2:$K$1709,MATCH(A853,[1]JDS4!$D$2:$D$1709,0))),IF(ISERROR(INDEX([1]UFZ!$K$2:$K$1709,MATCH(A853,[1]UFZ!$H$2:$H$1709,0))),-1,INDEX([1]UFZ!$K$2:$K$1709,MATCH(A853,[1]UFZ!$H$2:$H$1709,0))),IF(ISERROR(INDEX([1]WATSON!$G$2:$G$1709,MATCH(A853,[1]WATSON!$B$2:$B$1709,0))),-1,INDEX([1]WATSON!$G$2:$G$1709,MATCH(A853,[1]WATSON!$B$2:$B$1709,0))*1000),IF(ISERROR(INDEX('[1]EF3.0emissions'!$F$2:$F$1709,MATCH(A853,'[1]EF3.0emissions'!$A$2:$A$1709,0))),-1,INDEX('[1]EF3.0emissions'!$F$2:$F$1709,MATCH(A853,'[1]EF3.0emissions'!$A$2:$A$1709))),IF(ISERROR(INDEX(#REF!,MATCH(A853,#REF!,0))),-1,INDEX(#REF!,MATCH(A853,#REF!,0))*1.5*1000),IF(ISERROR(INDEX(#REF!,MATCH(A853,#REF!,0))),-1,INDEX(#REF!,MATCH(A853,#REF!,0))*1.5))</f>
        <v>-1</v>
      </c>
      <c r="D853" s="135">
        <v>5.5923685410322497E-3</v>
      </c>
      <c r="E853" s="135">
        <v>2.9567327185186345E-3</v>
      </c>
      <c r="F853" s="135">
        <v>8.5597468967341557E-3</v>
      </c>
      <c r="G853" s="135">
        <v>0.99144025310326678</v>
      </c>
      <c r="H853" s="135">
        <v>3.1076966281118031E-3</v>
      </c>
      <c r="I853" s="135">
        <v>8.7064150970128373E-3</v>
      </c>
      <c r="J853" s="135">
        <v>0.99129358490298713</v>
      </c>
      <c r="K853" s="136">
        <f>IF(ISERROR(INDEX([1]biowin!$J:$J,MATCH(#REF!,[1]biowin!$A:$A,0))),-1,INDEX([1]biowin!$J:$J,MATCH(#REF!,[1]biowin!$A:$A,0)))</f>
        <v>-1</v>
      </c>
    </row>
    <row r="854" spans="1:11">
      <c r="A854" s="142" t="s">
        <v>2851</v>
      </c>
      <c r="B854" s="145" t="s">
        <v>2852</v>
      </c>
      <c r="C854" s="144">
        <f>MAX(IF(ISERROR(INDEX([1]JDS4!$K$2:$K$1709,MATCH(A854,[1]JDS4!$D$2:$D$1709,0))),-1,INDEX([1]JDS4!$K$2:$K$1709,MATCH(A854,[1]JDS4!$D$2:$D$1709,0))),IF(ISERROR(INDEX([1]UFZ!$K$2:$K$1709,MATCH(A854,[1]UFZ!$H$2:$H$1709,0))),-1,INDEX([1]UFZ!$K$2:$K$1709,MATCH(A854,[1]UFZ!$H$2:$H$1709,0))),IF(ISERROR(INDEX([1]WATSON!$G$2:$G$1709,MATCH(A854,[1]WATSON!$B$2:$B$1709,0))),-1,INDEX([1]WATSON!$G$2:$G$1709,MATCH(A854,[1]WATSON!$B$2:$B$1709,0))*1000),IF(ISERROR(INDEX('[1]EF3.0emissions'!$F$2:$F$1709,MATCH(A854,'[1]EF3.0emissions'!$A$2:$A$1709,0))),-1,INDEX('[1]EF3.0emissions'!$F$2:$F$1709,MATCH(A854,'[1]EF3.0emissions'!$A$2:$A$1709))),IF(ISERROR(INDEX(#REF!,MATCH(A854,#REF!,0))),-1,INDEX(#REF!,MATCH(A854,#REF!,0))*1.5*1000),IF(ISERROR(INDEX(#REF!,MATCH(A854,#REF!,0))),-1,INDEX(#REF!,MATCH(A854,#REF!,0))*1.5))</f>
        <v>619.86562500000014</v>
      </c>
      <c r="D854" s="135">
        <v>0.15292822717154225</v>
      </c>
      <c r="E854" s="135">
        <v>8.0000456257760449E-2</v>
      </c>
      <c r="F854" s="135">
        <v>0.23292907584644354</v>
      </c>
      <c r="G854" s="135">
        <v>0.76707092415354206</v>
      </c>
      <c r="H854" s="135">
        <v>8.366256709056645E-2</v>
      </c>
      <c r="I854" s="135">
        <v>0.236591027525478</v>
      </c>
      <c r="J854" s="135">
        <v>0.76340897247451855</v>
      </c>
      <c r="K854" s="136">
        <f>IF(ISERROR(INDEX([1]biowin!$J:$J,MATCH(#REF!,[1]biowin!$A:$A,0))),-1,INDEX([1]biowin!$J:$J,MATCH(#REF!,[1]biowin!$A:$A,0)))</f>
        <v>-1</v>
      </c>
    </row>
    <row r="855" spans="1:11">
      <c r="A855" s="142" t="s">
        <v>2853</v>
      </c>
      <c r="B855" s="145" t="s">
        <v>2854</v>
      </c>
      <c r="C855" s="144">
        <f>MAX(IF(ISERROR(INDEX([1]JDS4!$K$2:$K$1709,MATCH(A855,[1]JDS4!$D$2:$D$1709,0))),-1,INDEX([1]JDS4!$K$2:$K$1709,MATCH(A855,[1]JDS4!$D$2:$D$1709,0))),IF(ISERROR(INDEX([1]UFZ!$K$2:$K$1709,MATCH(A855,[1]UFZ!$H$2:$H$1709,0))),-1,INDEX([1]UFZ!$K$2:$K$1709,MATCH(A855,[1]UFZ!$H$2:$H$1709,0))),IF(ISERROR(INDEX([1]WATSON!$G$2:$G$1709,MATCH(A855,[1]WATSON!$B$2:$B$1709,0))),-1,INDEX([1]WATSON!$G$2:$G$1709,MATCH(A855,[1]WATSON!$B$2:$B$1709,0))*1000),IF(ISERROR(INDEX('[1]EF3.0emissions'!$F$2:$F$1709,MATCH(A855,'[1]EF3.0emissions'!$A$2:$A$1709,0))),-1,INDEX('[1]EF3.0emissions'!$F$2:$F$1709,MATCH(A855,'[1]EF3.0emissions'!$A$2:$A$1709))),IF(ISERROR(INDEX(#REF!,MATCH(A855,#REF!,0))),-1,INDEX(#REF!,MATCH(A855,#REF!,0))*1.5*1000),IF(ISERROR(INDEX(#REF!,MATCH(A855,#REF!,0))),-1,INDEX(#REF!,MATCH(A855,#REF!,0))*1.5))</f>
        <v>1410</v>
      </c>
      <c r="D855" s="135">
        <v>0.22375198090774179</v>
      </c>
      <c r="E855" s="135">
        <v>6.515181373852881E-3</v>
      </c>
      <c r="F855" s="135">
        <v>0.97059864472160151</v>
      </c>
      <c r="G855" s="135">
        <v>2.9401355278398194E-2</v>
      </c>
      <c r="H855" s="135">
        <v>7.4851245962707516E-3</v>
      </c>
      <c r="I855" s="135">
        <v>0.9701564253782079</v>
      </c>
      <c r="J855" s="135">
        <v>2.9843574621791727E-2</v>
      </c>
      <c r="K855" s="136">
        <f>IF(ISERROR(INDEX([1]biowin!$J:$J,MATCH(#REF!,[1]biowin!$A:$A,0))),-1,INDEX([1]biowin!$J:$J,MATCH(#REF!,[1]biowin!$A:$A,0)))</f>
        <v>-1</v>
      </c>
    </row>
    <row r="856" spans="1:11">
      <c r="A856" s="142" t="s">
        <v>2855</v>
      </c>
      <c r="B856" s="145" t="s">
        <v>2856</v>
      </c>
      <c r="C856" s="144">
        <f>MAX(IF(ISERROR(INDEX([1]JDS4!$K$2:$K$1709,MATCH(A856,[1]JDS4!$D$2:$D$1709,0))),-1,INDEX([1]JDS4!$K$2:$K$1709,MATCH(A856,[1]JDS4!$D$2:$D$1709,0))),IF(ISERROR(INDEX([1]UFZ!$K$2:$K$1709,MATCH(A856,[1]UFZ!$H$2:$H$1709,0))),-1,INDEX([1]UFZ!$K$2:$K$1709,MATCH(A856,[1]UFZ!$H$2:$H$1709,0))),IF(ISERROR(INDEX([1]WATSON!$G$2:$G$1709,MATCH(A856,[1]WATSON!$B$2:$B$1709,0))),-1,INDEX([1]WATSON!$G$2:$G$1709,MATCH(A856,[1]WATSON!$B$2:$B$1709,0))*1000),IF(ISERROR(INDEX('[1]EF3.0emissions'!$F$2:$F$1709,MATCH(A856,'[1]EF3.0emissions'!$A$2:$A$1709,0))),-1,INDEX('[1]EF3.0emissions'!$F$2:$F$1709,MATCH(A856,'[1]EF3.0emissions'!$A$2:$A$1709))),IF(ISERROR(INDEX(#REF!,MATCH(A856,#REF!,0))),-1,INDEX(#REF!,MATCH(A856,#REF!,0))*1.5*1000),IF(ISERROR(INDEX(#REF!,MATCH(A856,#REF!,0))),-1,INDEX(#REF!,MATCH(A856,#REF!,0))*1.5))</f>
        <v>138.6</v>
      </c>
      <c r="D856" s="135">
        <v>4.7763053256665348E-2</v>
      </c>
      <c r="E856" s="135">
        <v>2.5184350168585373E-2</v>
      </c>
      <c r="F856" s="135">
        <v>7.2947447403611004E-2</v>
      </c>
      <c r="G856" s="135">
        <v>0.9270525525963853</v>
      </c>
      <c r="H856" s="135">
        <v>2.6435619465951125E-2</v>
      </c>
      <c r="I856" s="135">
        <v>7.419869893122702E-2</v>
      </c>
      <c r="J856" s="135">
        <v>0.92580130106877323</v>
      </c>
      <c r="K856" s="136">
        <f>IF(ISERROR(INDEX([1]biowin!$J:$J,MATCH(#REF!,[1]biowin!$A:$A,0))),-1,INDEX([1]biowin!$J:$J,MATCH(#REF!,[1]biowin!$A:$A,0)))</f>
        <v>-1</v>
      </c>
    </row>
    <row r="857" spans="1:11">
      <c r="A857" s="142" t="s">
        <v>2857</v>
      </c>
      <c r="B857" s="145" t="s">
        <v>2858</v>
      </c>
      <c r="C857" s="144">
        <f>MAX(IF(ISERROR(INDEX([1]JDS4!$K$2:$K$1709,MATCH(A857,[1]JDS4!$D$2:$D$1709,0))),-1,INDEX([1]JDS4!$K$2:$K$1709,MATCH(A857,[1]JDS4!$D$2:$D$1709,0))),IF(ISERROR(INDEX([1]UFZ!$K$2:$K$1709,MATCH(A857,[1]UFZ!$H$2:$H$1709,0))),-1,INDEX([1]UFZ!$K$2:$K$1709,MATCH(A857,[1]UFZ!$H$2:$H$1709,0))),IF(ISERROR(INDEX([1]WATSON!$G$2:$G$1709,MATCH(A857,[1]WATSON!$B$2:$B$1709,0))),-1,INDEX([1]WATSON!$G$2:$G$1709,MATCH(A857,[1]WATSON!$B$2:$B$1709,0))*1000),IF(ISERROR(INDEX('[1]EF3.0emissions'!$F$2:$F$1709,MATCH(A857,'[1]EF3.0emissions'!$A$2:$A$1709,0))),-1,INDEX('[1]EF3.0emissions'!$F$2:$F$1709,MATCH(A857,'[1]EF3.0emissions'!$A$2:$A$1709))),IF(ISERROR(INDEX(#REF!,MATCH(A857,#REF!,0))),-1,INDEX(#REF!,MATCH(A857,#REF!,0))*1.5*1000),IF(ISERROR(INDEX(#REF!,MATCH(A857,#REF!,0))),-1,INDEX(#REF!,MATCH(A857,#REF!,0))*1.5))</f>
        <v>86.333256766027404</v>
      </c>
      <c r="D857" s="135">
        <v>2.6036083557315012E-2</v>
      </c>
      <c r="E857" s="135">
        <v>1.3747827592102482E-2</v>
      </c>
      <c r="F857" s="135">
        <v>3.9786736968379921E-2</v>
      </c>
      <c r="G857" s="135">
        <v>0.96021326303162013</v>
      </c>
      <c r="H857" s="135">
        <v>1.4440765330807997E-2</v>
      </c>
      <c r="I857" s="135">
        <v>4.0478533709951178E-2</v>
      </c>
      <c r="J857" s="135">
        <v>0.95952146629004964</v>
      </c>
      <c r="K857" s="136">
        <f>IF(ISERROR(INDEX([1]biowin!$J:$J,MATCH(#REF!,[1]biowin!$A:$A,0))),-1,INDEX([1]biowin!$J:$J,MATCH(#REF!,[1]biowin!$A:$A,0)))</f>
        <v>-1</v>
      </c>
    </row>
    <row r="858" spans="1:11">
      <c r="A858" s="142" t="s">
        <v>2859</v>
      </c>
      <c r="B858" s="145" t="s">
        <v>2860</v>
      </c>
      <c r="C858" s="144">
        <f>MAX(IF(ISERROR(INDEX([1]JDS4!$K$2:$K$1709,MATCH(A858,[1]JDS4!$D$2:$D$1709,0))),-1,INDEX([1]JDS4!$K$2:$K$1709,MATCH(A858,[1]JDS4!$D$2:$D$1709,0))),IF(ISERROR(INDEX([1]UFZ!$K$2:$K$1709,MATCH(A858,[1]UFZ!$H$2:$H$1709,0))),-1,INDEX([1]UFZ!$K$2:$K$1709,MATCH(A858,[1]UFZ!$H$2:$H$1709,0))),IF(ISERROR(INDEX([1]WATSON!$G$2:$G$1709,MATCH(A858,[1]WATSON!$B$2:$B$1709,0))),-1,INDEX([1]WATSON!$G$2:$G$1709,MATCH(A858,[1]WATSON!$B$2:$B$1709,0))*1000),IF(ISERROR(INDEX('[1]EF3.0emissions'!$F$2:$F$1709,MATCH(A858,'[1]EF3.0emissions'!$A$2:$A$1709,0))),-1,INDEX('[1]EF3.0emissions'!$F$2:$F$1709,MATCH(A858,'[1]EF3.0emissions'!$A$2:$A$1709))),IF(ISERROR(INDEX(#REF!,MATCH(A858,#REF!,0))),-1,INDEX(#REF!,MATCH(A858,#REF!,0))*1.5*1000),IF(ISERROR(INDEX(#REF!,MATCH(A858,#REF!,0))),-1,INDEX(#REF!,MATCH(A858,#REF!,0))*1.5))</f>
        <v>24.478124999999999</v>
      </c>
      <c r="D858" s="135">
        <v>0.37029101511768375</v>
      </c>
      <c r="E858" s="135">
        <v>0.18907229329876121</v>
      </c>
      <c r="F858" s="135">
        <v>0.55936347418456733</v>
      </c>
      <c r="G858" s="135">
        <v>0.44063652581543261</v>
      </c>
      <c r="H858" s="135">
        <v>0.19558406966744138</v>
      </c>
      <c r="I858" s="135">
        <v>0.56587518260201841</v>
      </c>
      <c r="J858" s="135">
        <v>0.43412481739798275</v>
      </c>
      <c r="K858" s="136">
        <f>IF(ISERROR(INDEX([1]biowin!$J:$J,MATCH(#REF!,[1]biowin!$A:$A,0))),-1,INDEX([1]biowin!$J:$J,MATCH(#REF!,[1]biowin!$A:$A,0)))</f>
        <v>-1</v>
      </c>
    </row>
    <row r="859" spans="1:11">
      <c r="A859" s="142" t="s">
        <v>2861</v>
      </c>
      <c r="B859" s="143" t="s">
        <v>2862</v>
      </c>
      <c r="C859" s="144">
        <f>MAX(IF(ISERROR(INDEX([1]JDS4!$K$2:$K$1709,MATCH(A859,[1]JDS4!$D$2:$D$1709,0))),-1,INDEX([1]JDS4!$K$2:$K$1709,MATCH(A859,[1]JDS4!$D$2:$D$1709,0))),IF(ISERROR(INDEX([1]UFZ!$K$2:$K$1709,MATCH(A859,[1]UFZ!$H$2:$H$1709,0))),-1,INDEX([1]UFZ!$K$2:$K$1709,MATCH(A859,[1]UFZ!$H$2:$H$1709,0))),IF(ISERROR(INDEX([1]WATSON!$G$2:$G$1709,MATCH(A859,[1]WATSON!$B$2:$B$1709,0))),-1,INDEX([1]WATSON!$G$2:$G$1709,MATCH(A859,[1]WATSON!$B$2:$B$1709,0))*1000),IF(ISERROR(INDEX('[1]EF3.0emissions'!$F$2:$F$1709,MATCH(A859,'[1]EF3.0emissions'!$A$2:$A$1709,0))),-1,INDEX('[1]EF3.0emissions'!$F$2:$F$1709,MATCH(A859,'[1]EF3.0emissions'!$A$2:$A$1709))),IF(ISERROR(INDEX(#REF!,MATCH(A859,#REF!,0))),-1,INDEX(#REF!,MATCH(A859,#REF!,0))*1.5*1000),IF(ISERROR(INDEX(#REF!,MATCH(A859,#REF!,0))),-1,INDEX(#REF!,MATCH(A859,#REF!,0))*1.5))</f>
        <v>-1</v>
      </c>
      <c r="D859" s="135">
        <v>0.3995578712690917</v>
      </c>
      <c r="E859" s="135">
        <v>0.20309159568608576</v>
      </c>
      <c r="F859" s="135">
        <v>0.60266818778653564</v>
      </c>
      <c r="G859" s="135">
        <v>0.39733181221345287</v>
      </c>
      <c r="H859" s="135">
        <v>0.20967976577532155</v>
      </c>
      <c r="I859" s="135">
        <v>0.60924866990860993</v>
      </c>
      <c r="J859" s="135">
        <v>0.39075133009138818</v>
      </c>
      <c r="K859" s="136">
        <f>IF(ISERROR(INDEX([1]biowin!$J:$J,MATCH(#REF!,[1]biowin!$A:$A,0))),-1,INDEX([1]biowin!$J:$J,MATCH(#REF!,[1]biowin!$A:$A,0)))</f>
        <v>-1</v>
      </c>
    </row>
    <row r="860" spans="1:11">
      <c r="A860" s="142" t="s">
        <v>2863</v>
      </c>
      <c r="B860" s="145" t="s">
        <v>2864</v>
      </c>
      <c r="C860" s="144">
        <f>MAX(IF(ISERROR(INDEX([1]JDS4!$K$2:$K$1709,MATCH(A860,[1]JDS4!$D$2:$D$1709,0))),-1,INDEX([1]JDS4!$K$2:$K$1709,MATCH(A860,[1]JDS4!$D$2:$D$1709,0))),IF(ISERROR(INDEX([1]UFZ!$K$2:$K$1709,MATCH(A860,[1]UFZ!$H$2:$H$1709,0))),-1,INDEX([1]UFZ!$K$2:$K$1709,MATCH(A860,[1]UFZ!$H$2:$H$1709,0))),IF(ISERROR(INDEX([1]WATSON!$G$2:$G$1709,MATCH(A860,[1]WATSON!$B$2:$B$1709,0))),-1,INDEX([1]WATSON!$G$2:$G$1709,MATCH(A860,[1]WATSON!$B$2:$B$1709,0))*1000),IF(ISERROR(INDEX('[1]EF3.0emissions'!$F$2:$F$1709,MATCH(A860,'[1]EF3.0emissions'!$A$2:$A$1709,0))),-1,INDEX('[1]EF3.0emissions'!$F$2:$F$1709,MATCH(A860,'[1]EF3.0emissions'!$A$2:$A$1709))),IF(ISERROR(INDEX(#REF!,MATCH(A860,#REF!,0))),-1,INDEX(#REF!,MATCH(A860,#REF!,0))*1.5*1000),IF(ISERROR(INDEX(#REF!,MATCH(A860,#REF!,0))),-1,INDEX(#REF!,MATCH(A860,#REF!,0))*1.5))</f>
        <v>841.5</v>
      </c>
      <c r="D860" s="135">
        <v>2.6150221930045521E-2</v>
      </c>
      <c r="E860" s="135">
        <v>1.3808006283393588E-2</v>
      </c>
      <c r="F860" s="135">
        <v>3.995980993867037E-2</v>
      </c>
      <c r="G860" s="135">
        <v>0.96004019006132524</v>
      </c>
      <c r="H860" s="135">
        <v>1.4503918676103572E-2</v>
      </c>
      <c r="I860" s="135">
        <v>4.0655083665887166E-2</v>
      </c>
      <c r="J860" s="135">
        <v>0.95934491633411145</v>
      </c>
      <c r="K860" s="136">
        <f>IF(ISERROR(INDEX([1]biowin!$J:$J,MATCH(#REF!,[1]biowin!$A:$A,0))),-1,INDEX([1]biowin!$J:$J,MATCH(#REF!,[1]biowin!$A:$A,0)))</f>
        <v>-1</v>
      </c>
    </row>
    <row r="861" spans="1:11">
      <c r="A861" s="142" t="s">
        <v>2865</v>
      </c>
      <c r="B861" s="145" t="s">
        <v>2866</v>
      </c>
      <c r="C861" s="144">
        <f>MAX(IF(ISERROR(INDEX([1]JDS4!$K$2:$K$1709,MATCH(A861,[1]JDS4!$D$2:$D$1709,0))),-1,INDEX([1]JDS4!$K$2:$K$1709,MATCH(A861,[1]JDS4!$D$2:$D$1709,0))),IF(ISERROR(INDEX([1]UFZ!$K$2:$K$1709,MATCH(A861,[1]UFZ!$H$2:$H$1709,0))),-1,INDEX([1]UFZ!$K$2:$K$1709,MATCH(A861,[1]UFZ!$H$2:$H$1709,0))),IF(ISERROR(INDEX([1]WATSON!$G$2:$G$1709,MATCH(A861,[1]WATSON!$B$2:$B$1709,0))),-1,INDEX([1]WATSON!$G$2:$G$1709,MATCH(A861,[1]WATSON!$B$2:$B$1709,0))*1000),IF(ISERROR(INDEX('[1]EF3.0emissions'!$F$2:$F$1709,MATCH(A861,'[1]EF3.0emissions'!$A$2:$A$1709,0))),-1,INDEX('[1]EF3.0emissions'!$F$2:$F$1709,MATCH(A861,'[1]EF3.0emissions'!$A$2:$A$1709))),IF(ISERROR(INDEX(#REF!,MATCH(A861,#REF!,0))),-1,INDEX(#REF!,MATCH(A861,#REF!,0))*1.5*1000),IF(ISERROR(INDEX(#REF!,MATCH(A861,#REF!,0))),-1,INDEX(#REF!,MATCH(A861,#REF!,0))*1.5))</f>
        <v>885</v>
      </c>
      <c r="D861" s="135">
        <v>5.8148540368418149E-2</v>
      </c>
      <c r="E861" s="135">
        <v>3.0633719570606399E-2</v>
      </c>
      <c r="F861" s="135">
        <v>8.901597820248934E-2</v>
      </c>
      <c r="G861" s="135">
        <v>0.91098402179750659</v>
      </c>
      <c r="H861" s="135">
        <v>3.2148141086809127E-2</v>
      </c>
      <c r="I861" s="135">
        <v>9.043595948166594E-2</v>
      </c>
      <c r="J861" s="135">
        <v>0.90956404051833584</v>
      </c>
      <c r="K861" s="136">
        <f>IF(ISERROR(INDEX([1]biowin!$J:$J,MATCH(#REF!,[1]biowin!$A:$A,0))),-1,INDEX([1]biowin!$J:$J,MATCH(#REF!,[1]biowin!$A:$A,0)))</f>
        <v>-1</v>
      </c>
    </row>
    <row r="862" spans="1:11">
      <c r="A862" s="142" t="s">
        <v>2867</v>
      </c>
      <c r="B862" s="145" t="s">
        <v>2868</v>
      </c>
      <c r="C862" s="144">
        <f>MAX(IF(ISERROR(INDEX([1]JDS4!$K$2:$K$1709,MATCH(A862,[1]JDS4!$D$2:$D$1709,0))),-1,INDEX([1]JDS4!$K$2:$K$1709,MATCH(A862,[1]JDS4!$D$2:$D$1709,0))),IF(ISERROR(INDEX([1]UFZ!$K$2:$K$1709,MATCH(A862,[1]UFZ!$H$2:$H$1709,0))),-1,INDEX([1]UFZ!$K$2:$K$1709,MATCH(A862,[1]UFZ!$H$2:$H$1709,0))),IF(ISERROR(INDEX([1]WATSON!$G$2:$G$1709,MATCH(A862,[1]WATSON!$B$2:$B$1709,0))),-1,INDEX([1]WATSON!$G$2:$G$1709,MATCH(A862,[1]WATSON!$B$2:$B$1709,0))*1000),IF(ISERROR(INDEX('[1]EF3.0emissions'!$F$2:$F$1709,MATCH(A862,'[1]EF3.0emissions'!$A$2:$A$1709,0))),-1,INDEX('[1]EF3.0emissions'!$F$2:$F$1709,MATCH(A862,'[1]EF3.0emissions'!$A$2:$A$1709))),IF(ISERROR(INDEX(#REF!,MATCH(A862,#REF!,0))),-1,INDEX(#REF!,MATCH(A862,#REF!,0))*1.5*1000),IF(ISERROR(INDEX(#REF!,MATCH(A862,#REF!,0))),-1,INDEX(#REF!,MATCH(A862,#REF!,0))*1.5))</f>
        <v>-1</v>
      </c>
      <c r="D862" s="135">
        <v>8.416634952882357E-2</v>
      </c>
      <c r="E862" s="135">
        <v>4.4266340185471868E-2</v>
      </c>
      <c r="F862" s="135">
        <v>0.12843434422365041</v>
      </c>
      <c r="G862" s="135">
        <v>0.87156565577635181</v>
      </c>
      <c r="H862" s="135">
        <v>4.640962633811254E-2</v>
      </c>
      <c r="I862" s="135">
        <v>0.13057696104686953</v>
      </c>
      <c r="J862" s="135">
        <v>0.86942303895312889</v>
      </c>
      <c r="K862" s="136">
        <f>IF(ISERROR(INDEX([1]biowin!$J:$J,MATCH(#REF!,[1]biowin!$A:$A,0))),-1,INDEX([1]biowin!$J:$J,MATCH(#REF!,[1]biowin!$A:$A,0)))</f>
        <v>-1</v>
      </c>
    </row>
    <row r="863" spans="1:11">
      <c r="A863" s="142" t="s">
        <v>2869</v>
      </c>
      <c r="B863" s="145" t="s">
        <v>2870</v>
      </c>
      <c r="C863" s="144">
        <f>MAX(IF(ISERROR(INDEX([1]JDS4!$K$2:$K$1709,MATCH(A863,[1]JDS4!$D$2:$D$1709,0))),-1,INDEX([1]JDS4!$K$2:$K$1709,MATCH(A863,[1]JDS4!$D$2:$D$1709,0))),IF(ISERROR(INDEX([1]UFZ!$K$2:$K$1709,MATCH(A863,[1]UFZ!$H$2:$H$1709,0))),-1,INDEX([1]UFZ!$K$2:$K$1709,MATCH(A863,[1]UFZ!$H$2:$H$1709,0))),IF(ISERROR(INDEX([1]WATSON!$G$2:$G$1709,MATCH(A863,[1]WATSON!$B$2:$B$1709,0))),-1,INDEX([1]WATSON!$G$2:$G$1709,MATCH(A863,[1]WATSON!$B$2:$B$1709,0))*1000),IF(ISERROR(INDEX('[1]EF3.0emissions'!$F$2:$F$1709,MATCH(A863,'[1]EF3.0emissions'!$A$2:$A$1709,0))),-1,INDEX('[1]EF3.0emissions'!$F$2:$F$1709,MATCH(A863,'[1]EF3.0emissions'!$A$2:$A$1709))),IF(ISERROR(INDEX(#REF!,MATCH(A863,#REF!,0))),-1,INDEX(#REF!,MATCH(A863,#REF!,0))*1.5*1000),IF(ISERROR(INDEX(#REF!,MATCH(A863,#REF!,0))),-1,INDEX(#REF!,MATCH(A863,#REF!,0))*1.5))</f>
        <v>2867.5454545454545</v>
      </c>
      <c r="D863" s="135">
        <v>3.5210251354385984E-3</v>
      </c>
      <c r="E863" s="135">
        <v>1.8618033988901236E-3</v>
      </c>
      <c r="F863" s="135">
        <v>5.4181500964504761E-3</v>
      </c>
      <c r="G863" s="135">
        <v>0.99458184990354992</v>
      </c>
      <c r="H863" s="135">
        <v>1.957002709232966E-3</v>
      </c>
      <c r="I863" s="135">
        <v>5.4990978065308643E-3</v>
      </c>
      <c r="J863" s="135">
        <v>0.99450090219346943</v>
      </c>
      <c r="K863" s="136">
        <f>IF(ISERROR(INDEX([1]biowin!$J:$J,MATCH(#REF!,[1]biowin!$A:$A,0))),-1,INDEX([1]biowin!$J:$J,MATCH(#REF!,[1]biowin!$A:$A,0)))</f>
        <v>-1</v>
      </c>
    </row>
    <row r="864" spans="1:11">
      <c r="A864" s="142" t="s">
        <v>2871</v>
      </c>
      <c r="B864" s="145" t="s">
        <v>2872</v>
      </c>
      <c r="C864" s="144">
        <f>MAX(IF(ISERROR(INDEX([1]JDS4!$K$2:$K$1709,MATCH(A864,[1]JDS4!$D$2:$D$1709,0))),-1,INDEX([1]JDS4!$K$2:$K$1709,MATCH(A864,[1]JDS4!$D$2:$D$1709,0))),IF(ISERROR(INDEX([1]UFZ!$K$2:$K$1709,MATCH(A864,[1]UFZ!$H$2:$H$1709,0))),-1,INDEX([1]UFZ!$K$2:$K$1709,MATCH(A864,[1]UFZ!$H$2:$H$1709,0))),IF(ISERROR(INDEX([1]WATSON!$G$2:$G$1709,MATCH(A864,[1]WATSON!$B$2:$B$1709,0))),-1,INDEX([1]WATSON!$G$2:$G$1709,MATCH(A864,[1]WATSON!$B$2:$B$1709,0))*1000),IF(ISERROR(INDEX('[1]EF3.0emissions'!$F$2:$F$1709,MATCH(A864,'[1]EF3.0emissions'!$A$2:$A$1709,0))),-1,INDEX('[1]EF3.0emissions'!$F$2:$F$1709,MATCH(A864,'[1]EF3.0emissions'!$A$2:$A$1709))),IF(ISERROR(INDEX(#REF!,MATCH(A864,#REF!,0))),-1,INDEX(#REF!,MATCH(A864,#REF!,0))*1.5*1000),IF(ISERROR(INDEX(#REF!,MATCH(A864,#REF!,0))),-1,INDEX(#REF!,MATCH(A864,#REF!,0))*1.5))</f>
        <v>99.221863469041111</v>
      </c>
      <c r="H864" s="135"/>
      <c r="I864" s="135"/>
      <c r="J864" s="135"/>
      <c r="K864" s="136">
        <f>IF(ISERROR(INDEX([1]biowin!$J:$J,MATCH(#REF!,[1]biowin!$A:$A,0))),-1,INDEX([1]biowin!$J:$J,MATCH(#REF!,[1]biowin!$A:$A,0)))</f>
        <v>-1</v>
      </c>
    </row>
    <row r="865" spans="1:11">
      <c r="A865" s="142" t="s">
        <v>2873</v>
      </c>
      <c r="B865" s="145" t="s">
        <v>2874</v>
      </c>
      <c r="C865" s="144">
        <f>MAX(IF(ISERROR(INDEX([1]JDS4!$K$2:$K$1709,MATCH(A865,[1]JDS4!$D$2:$D$1709,0))),-1,INDEX([1]JDS4!$K$2:$K$1709,MATCH(A865,[1]JDS4!$D$2:$D$1709,0))),IF(ISERROR(INDEX([1]UFZ!$K$2:$K$1709,MATCH(A865,[1]UFZ!$H$2:$H$1709,0))),-1,INDEX([1]UFZ!$K$2:$K$1709,MATCH(A865,[1]UFZ!$H$2:$H$1709,0))),IF(ISERROR(INDEX([1]WATSON!$G$2:$G$1709,MATCH(A865,[1]WATSON!$B$2:$B$1709,0))),-1,INDEX([1]WATSON!$G$2:$G$1709,MATCH(A865,[1]WATSON!$B$2:$B$1709,0))*1000),IF(ISERROR(INDEX('[1]EF3.0emissions'!$F$2:$F$1709,MATCH(A865,'[1]EF3.0emissions'!$A$2:$A$1709,0))),-1,INDEX('[1]EF3.0emissions'!$F$2:$F$1709,MATCH(A865,'[1]EF3.0emissions'!$A$2:$A$1709))),IF(ISERROR(INDEX(#REF!,MATCH(A865,#REF!,0))),-1,INDEX(#REF!,MATCH(A865,#REF!,0))*1.5*1000),IF(ISERROR(INDEX(#REF!,MATCH(A865,#REF!,0))),-1,INDEX(#REF!,MATCH(A865,#REF!,0))*1.5))</f>
        <v>1382.4</v>
      </c>
      <c r="D865" s="135">
        <v>6.4558133164522294E-3</v>
      </c>
      <c r="E865" s="135">
        <v>6.8196633924290373E-4</v>
      </c>
      <c r="F865" s="135">
        <v>0.79322999307512854</v>
      </c>
      <c r="G865" s="135">
        <v>0.20677000692487124</v>
      </c>
      <c r="H865" s="135">
        <v>1.5170935438915602E-3</v>
      </c>
      <c r="I865" s="135">
        <v>0.56245329086272999</v>
      </c>
      <c r="J865" s="135">
        <v>0.43754670913726978</v>
      </c>
      <c r="K865" s="136">
        <f>IF(ISERROR(INDEX([1]biowin!$J:$J,MATCH(#REF!,[1]biowin!$A:$A,0))),-1,INDEX([1]biowin!$J:$J,MATCH(#REF!,[1]biowin!$A:$A,0)))</f>
        <v>-1</v>
      </c>
    </row>
    <row r="866" spans="1:11">
      <c r="A866" s="142" t="s">
        <v>2875</v>
      </c>
      <c r="B866" s="145" t="s">
        <v>2876</v>
      </c>
      <c r="C866" s="144">
        <f>MAX(IF(ISERROR(INDEX([1]JDS4!$K$2:$K$1709,MATCH(A866,[1]JDS4!$D$2:$D$1709,0))),-1,INDEX([1]JDS4!$K$2:$K$1709,MATCH(A866,[1]JDS4!$D$2:$D$1709,0))),IF(ISERROR(INDEX([1]UFZ!$K$2:$K$1709,MATCH(A866,[1]UFZ!$H$2:$H$1709,0))),-1,INDEX([1]UFZ!$K$2:$K$1709,MATCH(A866,[1]UFZ!$H$2:$H$1709,0))),IF(ISERROR(INDEX([1]WATSON!$G$2:$G$1709,MATCH(A866,[1]WATSON!$B$2:$B$1709,0))),-1,INDEX([1]WATSON!$G$2:$G$1709,MATCH(A866,[1]WATSON!$B$2:$B$1709,0))*1000),IF(ISERROR(INDEX('[1]EF3.0emissions'!$F$2:$F$1709,MATCH(A866,'[1]EF3.0emissions'!$A$2:$A$1709,0))),-1,INDEX('[1]EF3.0emissions'!$F$2:$F$1709,MATCH(A866,'[1]EF3.0emissions'!$A$2:$A$1709))),IF(ISERROR(INDEX(#REF!,MATCH(A866,#REF!,0))),-1,INDEX(#REF!,MATCH(A866,#REF!,0))*1.5*1000),IF(ISERROR(INDEX(#REF!,MATCH(A866,#REF!,0))),-1,INDEX(#REF!,MATCH(A866,#REF!,0))*1.5))</f>
        <v>-1</v>
      </c>
      <c r="D866" s="135">
        <v>0.10817014362821284</v>
      </c>
      <c r="E866" s="135">
        <v>5.6779982997342118E-2</v>
      </c>
      <c r="F866" s="135">
        <v>0.16517669297858312</v>
      </c>
      <c r="G866" s="135">
        <v>0.83482330702141283</v>
      </c>
      <c r="H866" s="135">
        <v>5.9485066663494776E-2</v>
      </c>
      <c r="I866" s="135">
        <v>0.16779006924680845</v>
      </c>
      <c r="J866" s="135">
        <v>0.83220993075319105</v>
      </c>
      <c r="K866" s="136">
        <f>IF(ISERROR(INDEX([1]biowin!$J:$J,MATCH(#REF!,[1]biowin!$A:$A,0))),-1,INDEX([1]biowin!$J:$J,MATCH(#REF!,[1]biowin!$A:$A,0)))</f>
        <v>-1</v>
      </c>
    </row>
    <row r="867" spans="1:11">
      <c r="A867" s="142" t="s">
        <v>2877</v>
      </c>
      <c r="B867" s="145" t="s">
        <v>2878</v>
      </c>
      <c r="C867" s="144">
        <f>MAX(IF(ISERROR(INDEX([1]JDS4!$K$2:$K$1709,MATCH(A867,[1]JDS4!$D$2:$D$1709,0))),-1,INDEX([1]JDS4!$K$2:$K$1709,MATCH(A867,[1]JDS4!$D$2:$D$1709,0))),IF(ISERROR(INDEX([1]UFZ!$K$2:$K$1709,MATCH(A867,[1]UFZ!$H$2:$H$1709,0))),-1,INDEX([1]UFZ!$K$2:$K$1709,MATCH(A867,[1]UFZ!$H$2:$H$1709,0))),IF(ISERROR(INDEX([1]WATSON!$G$2:$G$1709,MATCH(A867,[1]WATSON!$B$2:$B$1709,0))),-1,INDEX([1]WATSON!$G$2:$G$1709,MATCH(A867,[1]WATSON!$B$2:$B$1709,0))*1000),IF(ISERROR(INDEX('[1]EF3.0emissions'!$F$2:$F$1709,MATCH(A867,'[1]EF3.0emissions'!$A$2:$A$1709,0))),-1,INDEX('[1]EF3.0emissions'!$F$2:$F$1709,MATCH(A867,'[1]EF3.0emissions'!$A$2:$A$1709))),IF(ISERROR(INDEX(#REF!,MATCH(A867,#REF!,0))),-1,INDEX(#REF!,MATCH(A867,#REF!,0))*1.5*1000),IF(ISERROR(INDEX(#REF!,MATCH(A867,#REF!,0))),-1,INDEX(#REF!,MATCH(A867,#REF!,0))*1.5))</f>
        <v>508.70000000000005</v>
      </c>
      <c r="D867" s="135">
        <v>2.8466108464830869E-2</v>
      </c>
      <c r="E867" s="135">
        <v>1.5028596027095095E-2</v>
      </c>
      <c r="F867" s="135">
        <v>4.3497614924176517E-2</v>
      </c>
      <c r="G867" s="135">
        <v>0.95650238507581897</v>
      </c>
      <c r="H867" s="135">
        <v>1.5784903357358309E-2</v>
      </c>
      <c r="I867" s="135">
        <v>4.4252747003122178E-2</v>
      </c>
      <c r="J867" s="135">
        <v>0.95574725299687691</v>
      </c>
      <c r="K867" s="136">
        <f>IF(ISERROR(INDEX([1]biowin!$J:$J,MATCH(#REF!,[1]biowin!$A:$A,0))),-1,INDEX([1]biowin!$J:$J,MATCH(#REF!,[1]biowin!$A:$A,0)))</f>
        <v>-1</v>
      </c>
    </row>
    <row r="868" spans="1:11">
      <c r="A868" s="142" t="s">
        <v>2879</v>
      </c>
      <c r="B868" s="145" t="s">
        <v>2880</v>
      </c>
      <c r="C868" s="144">
        <f>MAX(IF(ISERROR(INDEX([1]JDS4!$K$2:$K$1709,MATCH(A868,[1]JDS4!$D$2:$D$1709,0))),-1,INDEX([1]JDS4!$K$2:$K$1709,MATCH(A868,[1]JDS4!$D$2:$D$1709,0))),IF(ISERROR(INDEX([1]UFZ!$K$2:$K$1709,MATCH(A868,[1]UFZ!$H$2:$H$1709,0))),-1,INDEX([1]UFZ!$K$2:$K$1709,MATCH(A868,[1]UFZ!$H$2:$H$1709,0))),IF(ISERROR(INDEX([1]WATSON!$G$2:$G$1709,MATCH(A868,[1]WATSON!$B$2:$B$1709,0))),-1,INDEX([1]WATSON!$G$2:$G$1709,MATCH(A868,[1]WATSON!$B$2:$B$1709,0))*1000),IF(ISERROR(INDEX('[1]EF3.0emissions'!$F$2:$F$1709,MATCH(A868,'[1]EF3.0emissions'!$A$2:$A$1709,0))),-1,INDEX('[1]EF3.0emissions'!$F$2:$F$1709,MATCH(A868,'[1]EF3.0emissions'!$A$2:$A$1709))),IF(ISERROR(INDEX(#REF!,MATCH(A868,#REF!,0))),-1,INDEX(#REF!,MATCH(A868,#REF!,0))*1.5*1000),IF(ISERROR(INDEX(#REF!,MATCH(A868,#REF!,0))),-1,INDEX(#REF!,MATCH(A868,#REF!,0))*1.5))</f>
        <v>-1</v>
      </c>
      <c r="D868" s="135">
        <v>0.11539458618454805</v>
      </c>
      <c r="E868" s="135">
        <v>6.0548124115226087E-2</v>
      </c>
      <c r="F868" s="135">
        <v>0.17595773243037471</v>
      </c>
      <c r="G868" s="135">
        <v>0.82404226756961674</v>
      </c>
      <c r="H868" s="135">
        <v>6.3410086519620504E-2</v>
      </c>
      <c r="I868" s="135">
        <v>0.17881361101883914</v>
      </c>
      <c r="J868" s="135">
        <v>0.82118638898116503</v>
      </c>
      <c r="K868" s="136">
        <f>IF(ISERROR(INDEX([1]biowin!$J:$J,MATCH(#REF!,[1]biowin!$A:$A,0))),-1,INDEX([1]biowin!$J:$J,MATCH(#REF!,[1]biowin!$A:$A,0)))</f>
        <v>-1</v>
      </c>
    </row>
    <row r="869" spans="1:11">
      <c r="A869" s="142" t="s">
        <v>2881</v>
      </c>
      <c r="B869" s="145" t="s">
        <v>2882</v>
      </c>
      <c r="C869" s="144">
        <f>MAX(IF(ISERROR(INDEX([1]JDS4!$K$2:$K$1709,MATCH(A869,[1]JDS4!$D$2:$D$1709,0))),-1,INDEX([1]JDS4!$K$2:$K$1709,MATCH(A869,[1]JDS4!$D$2:$D$1709,0))),IF(ISERROR(INDEX([1]UFZ!$K$2:$K$1709,MATCH(A869,[1]UFZ!$H$2:$H$1709,0))),-1,INDEX([1]UFZ!$K$2:$K$1709,MATCH(A869,[1]UFZ!$H$2:$H$1709,0))),IF(ISERROR(INDEX([1]WATSON!$G$2:$G$1709,MATCH(A869,[1]WATSON!$B$2:$B$1709,0))),-1,INDEX([1]WATSON!$G$2:$G$1709,MATCH(A869,[1]WATSON!$B$2:$B$1709,0))*1000),IF(ISERROR(INDEX('[1]EF3.0emissions'!$F$2:$F$1709,MATCH(A869,'[1]EF3.0emissions'!$A$2:$A$1709,0))),-1,INDEX('[1]EF3.0emissions'!$F$2:$F$1709,MATCH(A869,'[1]EF3.0emissions'!$A$2:$A$1709))),IF(ISERROR(INDEX(#REF!,MATCH(A869,#REF!,0))),-1,INDEX(#REF!,MATCH(A869,#REF!,0))*1.5*1000),IF(ISERROR(INDEX(#REF!,MATCH(A869,#REF!,0))),-1,INDEX(#REF!,MATCH(A869,#REF!,0))*1.5))</f>
        <v>45.5</v>
      </c>
      <c r="D869" s="135">
        <v>3.6750498060004827E-2</v>
      </c>
      <c r="E869" s="135">
        <v>1.9391869829022235E-2</v>
      </c>
      <c r="F869" s="135">
        <v>5.6142798684554948E-2</v>
      </c>
      <c r="G869" s="135">
        <v>0.94385720131543815</v>
      </c>
      <c r="H869" s="135">
        <v>2.0362468819152466E-2</v>
      </c>
      <c r="I869" s="135">
        <v>5.7113223670571797E-2</v>
      </c>
      <c r="J869" s="135">
        <v>0.9428867763294263</v>
      </c>
      <c r="K869" s="136">
        <f>IF(ISERROR(INDEX([1]biowin!$J:$J,MATCH(#REF!,[1]biowin!$A:$A,0))),-1,INDEX([1]biowin!$J:$J,MATCH(#REF!,[1]biowin!$A:$A,0)))</f>
        <v>-1</v>
      </c>
    </row>
    <row r="870" spans="1:11">
      <c r="A870" s="142" t="s">
        <v>2883</v>
      </c>
      <c r="B870" s="145" t="s">
        <v>2884</v>
      </c>
      <c r="C870" s="144">
        <f>MAX(IF(ISERROR(INDEX([1]JDS4!$K$2:$K$1709,MATCH(A870,[1]JDS4!$D$2:$D$1709,0))),-1,INDEX([1]JDS4!$K$2:$K$1709,MATCH(A870,[1]JDS4!$D$2:$D$1709,0))),IF(ISERROR(INDEX([1]UFZ!$K$2:$K$1709,MATCH(A870,[1]UFZ!$H$2:$H$1709,0))),-1,INDEX([1]UFZ!$K$2:$K$1709,MATCH(A870,[1]UFZ!$H$2:$H$1709,0))),IF(ISERROR(INDEX([1]WATSON!$G$2:$G$1709,MATCH(A870,[1]WATSON!$B$2:$B$1709,0))),-1,INDEX([1]WATSON!$G$2:$G$1709,MATCH(A870,[1]WATSON!$B$2:$B$1709,0))*1000),IF(ISERROR(INDEX('[1]EF3.0emissions'!$F$2:$F$1709,MATCH(A870,'[1]EF3.0emissions'!$A$2:$A$1709,0))),-1,INDEX('[1]EF3.0emissions'!$F$2:$F$1709,MATCH(A870,'[1]EF3.0emissions'!$A$2:$A$1709))),IF(ISERROR(INDEX(#REF!,MATCH(A870,#REF!,0))),-1,INDEX(#REF!,MATCH(A870,#REF!,0))*1.5*1000),IF(ISERROR(INDEX(#REF!,MATCH(A870,#REF!,0))),-1,INDEX(#REF!,MATCH(A870,#REF!,0))*1.5))</f>
        <v>3.4656250000000011</v>
      </c>
      <c r="D870" s="135">
        <v>0.25140094436130872</v>
      </c>
      <c r="E870" s="135">
        <v>0.13023915867244759</v>
      </c>
      <c r="F870" s="135">
        <v>0.38211247818029292</v>
      </c>
      <c r="G870" s="135">
        <v>0.61788752181970452</v>
      </c>
      <c r="H870" s="135">
        <v>0.13565324008218355</v>
      </c>
      <c r="I870" s="135">
        <v>0.3873343161518677</v>
      </c>
      <c r="J870" s="135">
        <v>0.61266568384813225</v>
      </c>
      <c r="K870" s="136">
        <f>IF(ISERROR(INDEX([1]biowin!$J:$J,MATCH(#REF!,[1]biowin!$A:$A,0))),-1,INDEX([1]biowin!$J:$J,MATCH(#REF!,[1]biowin!$A:$A,0)))</f>
        <v>-1</v>
      </c>
    </row>
    <row r="871" spans="1:11">
      <c r="A871" s="142" t="s">
        <v>2885</v>
      </c>
      <c r="B871" s="145" t="s">
        <v>2886</v>
      </c>
      <c r="C871" s="144">
        <f>MAX(IF(ISERROR(INDEX([1]JDS4!$K$2:$K$1709,MATCH(A871,[1]JDS4!$D$2:$D$1709,0))),-1,INDEX([1]JDS4!$K$2:$K$1709,MATCH(A871,[1]JDS4!$D$2:$D$1709,0))),IF(ISERROR(INDEX([1]UFZ!$K$2:$K$1709,MATCH(A871,[1]UFZ!$H$2:$H$1709,0))),-1,INDEX([1]UFZ!$K$2:$K$1709,MATCH(A871,[1]UFZ!$H$2:$H$1709,0))),IF(ISERROR(INDEX([1]WATSON!$G$2:$G$1709,MATCH(A871,[1]WATSON!$B$2:$B$1709,0))),-1,INDEX([1]WATSON!$G$2:$G$1709,MATCH(A871,[1]WATSON!$B$2:$B$1709,0))*1000),IF(ISERROR(INDEX('[1]EF3.0emissions'!$F$2:$F$1709,MATCH(A871,'[1]EF3.0emissions'!$A$2:$A$1709,0))),-1,INDEX('[1]EF3.0emissions'!$F$2:$F$1709,MATCH(A871,'[1]EF3.0emissions'!$A$2:$A$1709))),IF(ISERROR(INDEX(#REF!,MATCH(A871,#REF!,0))),-1,INDEX(#REF!,MATCH(A871,#REF!,0))*1.5*1000),IF(ISERROR(INDEX(#REF!,MATCH(A871,#REF!,0))),-1,INDEX(#REF!,MATCH(A871,#REF!,0))*1.5))</f>
        <v>186.66666666666666</v>
      </c>
      <c r="D871" s="135">
        <v>2.30650896367404E-3</v>
      </c>
      <c r="E871" s="135">
        <v>2.560217072367576E-4</v>
      </c>
      <c r="F871" s="135">
        <v>0.78195815485055298</v>
      </c>
      <c r="G871" s="135">
        <v>0.21804184514944686</v>
      </c>
      <c r="H871" s="135">
        <v>5.6164447351394618E-4</v>
      </c>
      <c r="I871" s="135">
        <v>0.54500118018467536</v>
      </c>
      <c r="J871" s="135">
        <v>0.45499881981532475</v>
      </c>
      <c r="K871" s="136">
        <f>IF(ISERROR(INDEX([1]biowin!$J:$J,MATCH(#REF!,[1]biowin!$A:$A,0))),-1,INDEX([1]biowin!$J:$J,MATCH(#REF!,[1]biowin!$A:$A,0)))</f>
        <v>-1</v>
      </c>
    </row>
    <row r="872" spans="1:11">
      <c r="A872" s="142" t="s">
        <v>2887</v>
      </c>
      <c r="B872" s="145" t="s">
        <v>2888</v>
      </c>
      <c r="C872" s="144">
        <f>MAX(IF(ISERROR(INDEX([1]JDS4!$K$2:$K$1709,MATCH(A872,[1]JDS4!$D$2:$D$1709,0))),-1,INDEX([1]JDS4!$K$2:$K$1709,MATCH(A872,[1]JDS4!$D$2:$D$1709,0))),IF(ISERROR(INDEX([1]UFZ!$K$2:$K$1709,MATCH(A872,[1]UFZ!$H$2:$H$1709,0))),-1,INDEX([1]UFZ!$K$2:$K$1709,MATCH(A872,[1]UFZ!$H$2:$H$1709,0))),IF(ISERROR(INDEX([1]WATSON!$G$2:$G$1709,MATCH(A872,[1]WATSON!$B$2:$B$1709,0))),-1,INDEX([1]WATSON!$G$2:$G$1709,MATCH(A872,[1]WATSON!$B$2:$B$1709,0))*1000),IF(ISERROR(INDEX('[1]EF3.0emissions'!$F$2:$F$1709,MATCH(A872,'[1]EF3.0emissions'!$A$2:$A$1709,0))),-1,INDEX('[1]EF3.0emissions'!$F$2:$F$1709,MATCH(A872,'[1]EF3.0emissions'!$A$2:$A$1709))),IF(ISERROR(INDEX(#REF!,MATCH(A872,#REF!,0))),-1,INDEX(#REF!,MATCH(A872,#REF!,0))*1.5*1000),IF(ISERROR(INDEX(#REF!,MATCH(A872,#REF!,0))),-1,INDEX(#REF!,MATCH(A872,#REF!,0))*1.5))</f>
        <v>0</v>
      </c>
      <c r="D872" s="135">
        <v>6.7232470523746939E-3</v>
      </c>
      <c r="E872" s="135">
        <v>7.0800442206607006E-4</v>
      </c>
      <c r="F872" s="135">
        <v>0.79392046934041616</v>
      </c>
      <c r="G872" s="135">
        <v>0.20607953065958395</v>
      </c>
      <c r="H872" s="135">
        <v>1.5763781955787854E-3</v>
      </c>
      <c r="I872" s="135">
        <v>0.56353756528078591</v>
      </c>
      <c r="J872" s="135">
        <v>0.43646243471921414</v>
      </c>
      <c r="K872" s="136">
        <f>IF(ISERROR(INDEX([1]biowin!$J:$J,MATCH(#REF!,[1]biowin!$A:$A,0))),-1,INDEX([1]biowin!$J:$J,MATCH(#REF!,[1]biowin!$A:$A,0)))</f>
        <v>-1</v>
      </c>
    </row>
    <row r="873" spans="1:11">
      <c r="A873" s="142" t="s">
        <v>2889</v>
      </c>
      <c r="B873" s="145" t="s">
        <v>2890</v>
      </c>
      <c r="C873" s="144">
        <f>MAX(IF(ISERROR(INDEX([1]JDS4!$K$2:$K$1709,MATCH(A873,[1]JDS4!$D$2:$D$1709,0))),-1,INDEX([1]JDS4!$K$2:$K$1709,MATCH(A873,[1]JDS4!$D$2:$D$1709,0))),IF(ISERROR(INDEX([1]UFZ!$K$2:$K$1709,MATCH(A873,[1]UFZ!$H$2:$H$1709,0))),-1,INDEX([1]UFZ!$K$2:$K$1709,MATCH(A873,[1]UFZ!$H$2:$H$1709,0))),IF(ISERROR(INDEX([1]WATSON!$G$2:$G$1709,MATCH(A873,[1]WATSON!$B$2:$B$1709,0))),-1,INDEX([1]WATSON!$G$2:$G$1709,MATCH(A873,[1]WATSON!$B$2:$B$1709,0))*1000),IF(ISERROR(INDEX('[1]EF3.0emissions'!$F$2:$F$1709,MATCH(A873,'[1]EF3.0emissions'!$A$2:$A$1709,0))),-1,INDEX('[1]EF3.0emissions'!$F$2:$F$1709,MATCH(A873,'[1]EF3.0emissions'!$A$2:$A$1709))),IF(ISERROR(INDEX(#REF!,MATCH(A873,#REF!,0))),-1,INDEX(#REF!,MATCH(A873,#REF!,0))*1.5*1000),IF(ISERROR(INDEX(#REF!,MATCH(A873,#REF!,0))),-1,INDEX(#REF!,MATCH(A873,#REF!,0))*1.5))</f>
        <v>-1</v>
      </c>
      <c r="H873" s="135"/>
      <c r="I873" s="135"/>
      <c r="J873" s="135"/>
      <c r="K873" s="136">
        <f>IF(ISERROR(INDEX([1]biowin!$J:$J,MATCH(#REF!,[1]biowin!$A:$A,0))),-1,INDEX([1]biowin!$J:$J,MATCH(#REF!,[1]biowin!$A:$A,0)))</f>
        <v>-1</v>
      </c>
    </row>
    <row r="874" spans="1:11">
      <c r="A874" s="142" t="s">
        <v>2891</v>
      </c>
      <c r="B874" s="145" t="s">
        <v>2892</v>
      </c>
      <c r="C874" s="144">
        <f>MAX(IF(ISERROR(INDEX([1]JDS4!$K$2:$K$1709,MATCH(A874,[1]JDS4!$D$2:$D$1709,0))),-1,INDEX([1]JDS4!$K$2:$K$1709,MATCH(A874,[1]JDS4!$D$2:$D$1709,0))),IF(ISERROR(INDEX([1]UFZ!$K$2:$K$1709,MATCH(A874,[1]UFZ!$H$2:$H$1709,0))),-1,INDEX([1]UFZ!$K$2:$K$1709,MATCH(A874,[1]UFZ!$H$2:$H$1709,0))),IF(ISERROR(INDEX([1]WATSON!$G$2:$G$1709,MATCH(A874,[1]WATSON!$B$2:$B$1709,0))),-1,INDEX([1]WATSON!$G$2:$G$1709,MATCH(A874,[1]WATSON!$B$2:$B$1709,0))*1000),IF(ISERROR(INDEX('[1]EF3.0emissions'!$F$2:$F$1709,MATCH(A874,'[1]EF3.0emissions'!$A$2:$A$1709,0))),-1,INDEX('[1]EF3.0emissions'!$F$2:$F$1709,MATCH(A874,'[1]EF3.0emissions'!$A$2:$A$1709))),IF(ISERROR(INDEX(#REF!,MATCH(A874,#REF!,0))),-1,INDEX(#REF!,MATCH(A874,#REF!,0))*1.5*1000),IF(ISERROR(INDEX(#REF!,MATCH(A874,#REF!,0))),-1,INDEX(#REF!,MATCH(A874,#REF!,0))*1.5))</f>
        <v>-1</v>
      </c>
      <c r="D874" s="135">
        <v>7.6704271591542224E-3</v>
      </c>
      <c r="E874" s="135">
        <v>4.0548705995760662E-3</v>
      </c>
      <c r="F874" s="135">
        <v>1.174598657492466E-2</v>
      </c>
      <c r="G874" s="135">
        <v>0.98825401342507568</v>
      </c>
      <c r="H874" s="135">
        <v>4.2616562708203626E-3</v>
      </c>
      <c r="I874" s="135">
        <v>1.1944423502175141E-2</v>
      </c>
      <c r="J874" s="135">
        <v>0.98805557649782494</v>
      </c>
      <c r="K874" s="136">
        <f>IF(ISERROR(INDEX([1]biowin!$J:$J,MATCH(#REF!,[1]biowin!$A:$A,0))),-1,INDEX([1]biowin!$J:$J,MATCH(#REF!,[1]biowin!$A:$A,0)))</f>
        <v>-1</v>
      </c>
    </row>
    <row r="875" spans="1:11">
      <c r="A875" s="142" t="s">
        <v>2893</v>
      </c>
      <c r="B875" s="145" t="s">
        <v>2894</v>
      </c>
      <c r="C875" s="144">
        <f>MAX(IF(ISERROR(INDEX([1]JDS4!$K$2:$K$1709,MATCH(A875,[1]JDS4!$D$2:$D$1709,0))),-1,INDEX([1]JDS4!$K$2:$K$1709,MATCH(A875,[1]JDS4!$D$2:$D$1709,0))),IF(ISERROR(INDEX([1]UFZ!$K$2:$K$1709,MATCH(A875,[1]UFZ!$H$2:$H$1709,0))),-1,INDEX([1]UFZ!$K$2:$K$1709,MATCH(A875,[1]UFZ!$H$2:$H$1709,0))),IF(ISERROR(INDEX([1]WATSON!$G$2:$G$1709,MATCH(A875,[1]WATSON!$B$2:$B$1709,0))),-1,INDEX([1]WATSON!$G$2:$G$1709,MATCH(A875,[1]WATSON!$B$2:$B$1709,0))*1000),IF(ISERROR(INDEX('[1]EF3.0emissions'!$F$2:$F$1709,MATCH(A875,'[1]EF3.0emissions'!$A$2:$A$1709,0))),-1,INDEX('[1]EF3.0emissions'!$F$2:$F$1709,MATCH(A875,'[1]EF3.0emissions'!$A$2:$A$1709))),IF(ISERROR(INDEX(#REF!,MATCH(A875,#REF!,0))),-1,INDEX(#REF!,MATCH(A875,#REF!,0))*1.5*1000),IF(ISERROR(INDEX(#REF!,MATCH(A875,#REF!,0))),-1,INDEX(#REF!,MATCH(A875,#REF!,0))*1.5))</f>
        <v>-1</v>
      </c>
      <c r="D875" s="135">
        <v>0.48684699556983613</v>
      </c>
      <c r="E875" s="135">
        <v>0.24344774406706599</v>
      </c>
      <c r="F875" s="135">
        <v>0.73031801468334967</v>
      </c>
      <c r="G875" s="135">
        <v>0.26968198531665244</v>
      </c>
      <c r="H875" s="135">
        <v>0.24963438060400889</v>
      </c>
      <c r="I875" s="135">
        <v>0.73649503141633677</v>
      </c>
      <c r="J875" s="135">
        <v>0.26350496858366301</v>
      </c>
      <c r="K875" s="136">
        <f>IF(ISERROR(INDEX([1]biowin!$J:$J,MATCH(#REF!,[1]biowin!$A:$A,0))),-1,INDEX([1]biowin!$J:$J,MATCH(#REF!,[1]biowin!$A:$A,0)))</f>
        <v>-1</v>
      </c>
    </row>
    <row r="876" spans="1:11">
      <c r="A876" s="142" t="s">
        <v>2895</v>
      </c>
      <c r="B876" s="145" t="s">
        <v>2896</v>
      </c>
      <c r="C876" s="144">
        <f>MAX(IF(ISERROR(INDEX([1]JDS4!$K$2:$K$1709,MATCH(A876,[1]JDS4!$D$2:$D$1709,0))),-1,INDEX([1]JDS4!$K$2:$K$1709,MATCH(A876,[1]JDS4!$D$2:$D$1709,0))),IF(ISERROR(INDEX([1]UFZ!$K$2:$K$1709,MATCH(A876,[1]UFZ!$H$2:$H$1709,0))),-1,INDEX([1]UFZ!$K$2:$K$1709,MATCH(A876,[1]UFZ!$H$2:$H$1709,0))),IF(ISERROR(INDEX([1]WATSON!$G$2:$G$1709,MATCH(A876,[1]WATSON!$B$2:$B$1709,0))),-1,INDEX([1]WATSON!$G$2:$G$1709,MATCH(A876,[1]WATSON!$B$2:$B$1709,0))*1000),IF(ISERROR(INDEX('[1]EF3.0emissions'!$F$2:$F$1709,MATCH(A876,'[1]EF3.0emissions'!$A$2:$A$1709,0))),-1,INDEX('[1]EF3.0emissions'!$F$2:$F$1709,MATCH(A876,'[1]EF3.0emissions'!$A$2:$A$1709))),IF(ISERROR(INDEX(#REF!,MATCH(A876,#REF!,0))),-1,INDEX(#REF!,MATCH(A876,#REF!,0))*1.5*1000),IF(ISERROR(INDEX(#REF!,MATCH(A876,#REF!,0))),-1,INDEX(#REF!,MATCH(A876,#REF!,0))*1.5))</f>
        <v>24.090624999999992</v>
      </c>
      <c r="D876" s="135">
        <v>0.10898109138667</v>
      </c>
      <c r="E876" s="135">
        <v>5.7211758465225665E-2</v>
      </c>
      <c r="F876" s="135">
        <v>0.16619326071281429</v>
      </c>
      <c r="G876" s="135">
        <v>0.83380673928718085</v>
      </c>
      <c r="H876" s="135">
        <v>5.9929529898223914E-2</v>
      </c>
      <c r="I876" s="135">
        <v>0.16891086578663933</v>
      </c>
      <c r="J876" s="135">
        <v>0.83108913421335895</v>
      </c>
      <c r="K876" s="136">
        <f>IF(ISERROR(INDEX([1]biowin!$J:$J,MATCH(#REF!,[1]biowin!$A:$A,0))),-1,INDEX([1]biowin!$J:$J,MATCH(#REF!,[1]biowin!$A:$A,0)))</f>
        <v>-1</v>
      </c>
    </row>
    <row r="877" spans="1:11">
      <c r="A877" s="142" t="s">
        <v>2897</v>
      </c>
      <c r="B877" s="145" t="s">
        <v>2898</v>
      </c>
      <c r="C877" s="144">
        <f>MAX(IF(ISERROR(INDEX([1]JDS4!$K$2:$K$1709,MATCH(A877,[1]JDS4!$D$2:$D$1709,0))),-1,INDEX([1]JDS4!$K$2:$K$1709,MATCH(A877,[1]JDS4!$D$2:$D$1709,0))),IF(ISERROR(INDEX([1]UFZ!$K$2:$K$1709,MATCH(A877,[1]UFZ!$H$2:$H$1709,0))),-1,INDEX([1]UFZ!$K$2:$K$1709,MATCH(A877,[1]UFZ!$H$2:$H$1709,0))),IF(ISERROR(INDEX([1]WATSON!$G$2:$G$1709,MATCH(A877,[1]WATSON!$B$2:$B$1709,0))),-1,INDEX([1]WATSON!$G$2:$G$1709,MATCH(A877,[1]WATSON!$B$2:$B$1709,0))*1000),IF(ISERROR(INDEX('[1]EF3.0emissions'!$F$2:$F$1709,MATCH(A877,'[1]EF3.0emissions'!$A$2:$A$1709,0))),-1,INDEX('[1]EF3.0emissions'!$F$2:$F$1709,MATCH(A877,'[1]EF3.0emissions'!$A$2:$A$1709))),IF(ISERROR(INDEX(#REF!,MATCH(A877,#REF!,0))),-1,INDEX(#REF!,MATCH(A877,#REF!,0))*1.5*1000),IF(ISERROR(INDEX(#REF!,MATCH(A877,#REF!,0))),-1,INDEX(#REF!,MATCH(A877,#REF!,0))*1.5))</f>
        <v>-1</v>
      </c>
      <c r="D877" s="135">
        <v>0.46302173994915352</v>
      </c>
      <c r="E877" s="135">
        <v>0.23262738549559225</v>
      </c>
      <c r="F877" s="135">
        <v>0.69585825567839299</v>
      </c>
      <c r="G877" s="135">
        <v>0.30414174432160462</v>
      </c>
      <c r="H877" s="135">
        <v>0.23905914870037656</v>
      </c>
      <c r="I877" s="135">
        <v>0.70220379539143285</v>
      </c>
      <c r="J877" s="135">
        <v>0.2977962046085682</v>
      </c>
      <c r="K877" s="136">
        <f>IF(ISERROR(INDEX([1]biowin!$J:$J,MATCH(#REF!,[1]biowin!$A:$A,0))),-1,INDEX([1]biowin!$J:$J,MATCH(#REF!,[1]biowin!$A:$A,0)))</f>
        <v>-1</v>
      </c>
    </row>
    <row r="878" spans="1:11">
      <c r="A878" s="142" t="s">
        <v>2899</v>
      </c>
      <c r="B878" s="145" t="s">
        <v>2900</v>
      </c>
      <c r="C878" s="144">
        <f>MAX(IF(ISERROR(INDEX([1]JDS4!$K$2:$K$1709,MATCH(A878,[1]JDS4!$D$2:$D$1709,0))),-1,INDEX([1]JDS4!$K$2:$K$1709,MATCH(A878,[1]JDS4!$D$2:$D$1709,0))),IF(ISERROR(INDEX([1]UFZ!$K$2:$K$1709,MATCH(A878,[1]UFZ!$H$2:$H$1709,0))),-1,INDEX([1]UFZ!$K$2:$K$1709,MATCH(A878,[1]UFZ!$H$2:$H$1709,0))),IF(ISERROR(INDEX([1]WATSON!$G$2:$G$1709,MATCH(A878,[1]WATSON!$B$2:$B$1709,0))),-1,INDEX([1]WATSON!$G$2:$G$1709,MATCH(A878,[1]WATSON!$B$2:$B$1709,0))*1000),IF(ISERROR(INDEX('[1]EF3.0emissions'!$F$2:$F$1709,MATCH(A878,'[1]EF3.0emissions'!$A$2:$A$1709,0))),-1,INDEX('[1]EF3.0emissions'!$F$2:$F$1709,MATCH(A878,'[1]EF3.0emissions'!$A$2:$A$1709))),IF(ISERROR(INDEX(#REF!,MATCH(A878,#REF!,0))),-1,INDEX(#REF!,MATCH(A878,#REF!,0))*1.5*1000),IF(ISERROR(INDEX(#REF!,MATCH(A878,#REF!,0))),-1,INDEX(#REF!,MATCH(A878,#REF!,0))*1.5))</f>
        <v>2087</v>
      </c>
      <c r="D878" s="135">
        <v>2.1734947089965539E-2</v>
      </c>
      <c r="E878" s="135">
        <v>1.1479693466331311E-2</v>
      </c>
      <c r="F878" s="135">
        <v>3.3239349828732369E-2</v>
      </c>
      <c r="G878" s="135">
        <v>0.96676065017126933</v>
      </c>
      <c r="H878" s="135">
        <v>1.2060012516852937E-2</v>
      </c>
      <c r="I878" s="135">
        <v>3.3809693469279513E-2</v>
      </c>
      <c r="J878" s="135">
        <v>0.96619030653072169</v>
      </c>
      <c r="K878" s="136">
        <f>IF(ISERROR(INDEX([1]biowin!$J:$J,MATCH(#REF!,[1]biowin!$A:$A,0))),-1,INDEX([1]biowin!$J:$J,MATCH(#REF!,[1]biowin!$A:$A,0)))</f>
        <v>-1</v>
      </c>
    </row>
    <row r="879" spans="1:11">
      <c r="A879" s="142" t="s">
        <v>2901</v>
      </c>
      <c r="B879" s="145" t="s">
        <v>2902</v>
      </c>
      <c r="C879" s="144">
        <f>MAX(IF(ISERROR(INDEX([1]JDS4!$K$2:$K$1709,MATCH(A879,[1]JDS4!$D$2:$D$1709,0))),-1,INDEX([1]JDS4!$K$2:$K$1709,MATCH(A879,[1]JDS4!$D$2:$D$1709,0))),IF(ISERROR(INDEX([1]UFZ!$K$2:$K$1709,MATCH(A879,[1]UFZ!$H$2:$H$1709,0))),-1,INDEX([1]UFZ!$K$2:$K$1709,MATCH(A879,[1]UFZ!$H$2:$H$1709,0))),IF(ISERROR(INDEX([1]WATSON!$G$2:$G$1709,MATCH(A879,[1]WATSON!$B$2:$B$1709,0))),-1,INDEX([1]WATSON!$G$2:$G$1709,MATCH(A879,[1]WATSON!$B$2:$B$1709,0))*1000),IF(ISERROR(INDEX('[1]EF3.0emissions'!$F$2:$F$1709,MATCH(A879,'[1]EF3.0emissions'!$A$2:$A$1709,0))),-1,INDEX('[1]EF3.0emissions'!$F$2:$F$1709,MATCH(A879,'[1]EF3.0emissions'!$A$2:$A$1709))),IF(ISERROR(INDEX(#REF!,MATCH(A879,#REF!,0))),-1,INDEX(#REF!,MATCH(A879,#REF!,0))*1.5*1000),IF(ISERROR(INDEX(#REF!,MATCH(A879,#REF!,0))),-1,INDEX(#REF!,MATCH(A879,#REF!,0))*1.5))</f>
        <v>-1</v>
      </c>
      <c r="D879" s="135">
        <v>7.869015327577453E-3</v>
      </c>
      <c r="E879" s="135">
        <v>4.1598556826447485E-3</v>
      </c>
      <c r="F879" s="135">
        <v>1.2029594977025757E-2</v>
      </c>
      <c r="G879" s="135">
        <v>0.98797040502297462</v>
      </c>
      <c r="H879" s="135">
        <v>4.371933837972952E-3</v>
      </c>
      <c r="I879" s="135">
        <v>1.2241380975005958E-2</v>
      </c>
      <c r="J879" s="135">
        <v>0.98775861902499429</v>
      </c>
      <c r="K879" s="136">
        <f>IF(ISERROR(INDEX([1]biowin!$J:$J,MATCH(#REF!,[1]biowin!$A:$A,0))),-1,INDEX([1]biowin!$J:$J,MATCH(#REF!,[1]biowin!$A:$A,0)))</f>
        <v>-1</v>
      </c>
    </row>
    <row r="880" spans="1:11">
      <c r="A880" s="142" t="s">
        <v>2903</v>
      </c>
      <c r="B880" s="145" t="s">
        <v>2904</v>
      </c>
      <c r="C880" s="144">
        <f>MAX(IF(ISERROR(INDEX([1]JDS4!$K$2:$K$1709,MATCH(A880,[1]JDS4!$D$2:$D$1709,0))),-1,INDEX([1]JDS4!$K$2:$K$1709,MATCH(A880,[1]JDS4!$D$2:$D$1709,0))),IF(ISERROR(INDEX([1]UFZ!$K$2:$K$1709,MATCH(A880,[1]UFZ!$H$2:$H$1709,0))),-1,INDEX([1]UFZ!$K$2:$K$1709,MATCH(A880,[1]UFZ!$H$2:$H$1709,0))),IF(ISERROR(INDEX([1]WATSON!$G$2:$G$1709,MATCH(A880,[1]WATSON!$B$2:$B$1709,0))),-1,INDEX([1]WATSON!$G$2:$G$1709,MATCH(A880,[1]WATSON!$B$2:$B$1709,0))*1000),IF(ISERROR(INDEX('[1]EF3.0emissions'!$F$2:$F$1709,MATCH(A880,'[1]EF3.0emissions'!$A$2:$A$1709,0))),-1,INDEX('[1]EF3.0emissions'!$F$2:$F$1709,MATCH(A880,'[1]EF3.0emissions'!$A$2:$A$1709))),IF(ISERROR(INDEX(#REF!,MATCH(A880,#REF!,0))),-1,INDEX(#REF!,MATCH(A880,#REF!,0))*1.5*1000),IF(ISERROR(INDEX(#REF!,MATCH(A880,#REF!,0))),-1,INDEX(#REF!,MATCH(A880,#REF!,0))*1.5))</f>
        <v>38.793750000000003</v>
      </c>
      <c r="D880" s="135">
        <v>0.15680229557920297</v>
      </c>
      <c r="E880" s="135">
        <v>8.1999115023444549E-2</v>
      </c>
      <c r="F880" s="135">
        <v>0.23881911932350647</v>
      </c>
      <c r="G880" s="135">
        <v>0.76118088067648593</v>
      </c>
      <c r="H880" s="135">
        <v>8.5740350459258444E-2</v>
      </c>
      <c r="I880" s="135">
        <v>0.24255317166687584</v>
      </c>
      <c r="J880" s="135">
        <v>0.75744682833312471</v>
      </c>
      <c r="K880" s="136">
        <f>IF(ISERROR(INDEX([1]biowin!$J:$J,MATCH(#REF!,[1]biowin!$A:$A,0))),-1,INDEX([1]biowin!$J:$J,MATCH(#REF!,[1]biowin!$A:$A,0)))</f>
        <v>-1</v>
      </c>
    </row>
    <row r="881" spans="1:11">
      <c r="A881" s="142" t="s">
        <v>2905</v>
      </c>
      <c r="B881" s="145" t="s">
        <v>2906</v>
      </c>
      <c r="C881" s="144">
        <f>MAX(IF(ISERROR(INDEX([1]JDS4!$K$2:$K$1709,MATCH(A881,[1]JDS4!$D$2:$D$1709,0))),-1,INDEX([1]JDS4!$K$2:$K$1709,MATCH(A881,[1]JDS4!$D$2:$D$1709,0))),IF(ISERROR(INDEX([1]UFZ!$K$2:$K$1709,MATCH(A881,[1]UFZ!$H$2:$H$1709,0))),-1,INDEX([1]UFZ!$K$2:$K$1709,MATCH(A881,[1]UFZ!$H$2:$H$1709,0))),IF(ISERROR(INDEX([1]WATSON!$G$2:$G$1709,MATCH(A881,[1]WATSON!$B$2:$B$1709,0))),-1,INDEX([1]WATSON!$G$2:$G$1709,MATCH(A881,[1]WATSON!$B$2:$B$1709,0))*1000),IF(ISERROR(INDEX('[1]EF3.0emissions'!$F$2:$F$1709,MATCH(A881,'[1]EF3.0emissions'!$A$2:$A$1709,0))),-1,INDEX('[1]EF3.0emissions'!$F$2:$F$1709,MATCH(A881,'[1]EF3.0emissions'!$A$2:$A$1709))),IF(ISERROR(INDEX(#REF!,MATCH(A881,#REF!,0))),-1,INDEX(#REF!,MATCH(A881,#REF!,0))*1.5*1000),IF(ISERROR(INDEX(#REF!,MATCH(A881,#REF!,0))),-1,INDEX(#REF!,MATCH(A881,#REF!,0))*1.5))</f>
        <v>109.61874999999998</v>
      </c>
      <c r="D881" s="135">
        <v>4.4538021533399835E-2</v>
      </c>
      <c r="E881" s="135">
        <v>2.2844080843416298E-2</v>
      </c>
      <c r="F881" s="135">
        <v>0.10618702058896407</v>
      </c>
      <c r="G881" s="135">
        <v>0.89381297941103777</v>
      </c>
      <c r="H881" s="135">
        <v>2.4370772061161967E-2</v>
      </c>
      <c r="I881" s="135">
        <v>9.2820530716677868E-2</v>
      </c>
      <c r="J881" s="135">
        <v>0.90717946928332438</v>
      </c>
      <c r="K881" s="136">
        <f>IF(ISERROR(INDEX([1]biowin!$J:$J,MATCH(#REF!,[1]biowin!$A:$A,0))),-1,INDEX([1]biowin!$J:$J,MATCH(#REF!,[1]biowin!$A:$A,0)))</f>
        <v>-1</v>
      </c>
    </row>
    <row r="882" spans="1:11">
      <c r="A882" s="142" t="s">
        <v>2907</v>
      </c>
      <c r="B882" s="145" t="s">
        <v>2908</v>
      </c>
      <c r="C882" s="144">
        <f>MAX(IF(ISERROR(INDEX([1]JDS4!$K$2:$K$1709,MATCH(A882,[1]JDS4!$D$2:$D$1709,0))),-1,INDEX([1]JDS4!$K$2:$K$1709,MATCH(A882,[1]JDS4!$D$2:$D$1709,0))),IF(ISERROR(INDEX([1]UFZ!$K$2:$K$1709,MATCH(A882,[1]UFZ!$H$2:$H$1709,0))),-1,INDEX([1]UFZ!$K$2:$K$1709,MATCH(A882,[1]UFZ!$H$2:$H$1709,0))),IF(ISERROR(INDEX([1]WATSON!$G$2:$G$1709,MATCH(A882,[1]WATSON!$B$2:$B$1709,0))),-1,INDEX([1]WATSON!$G$2:$G$1709,MATCH(A882,[1]WATSON!$B$2:$B$1709,0))*1000),IF(ISERROR(INDEX('[1]EF3.0emissions'!$F$2:$F$1709,MATCH(A882,'[1]EF3.0emissions'!$A$2:$A$1709,0))),-1,INDEX('[1]EF3.0emissions'!$F$2:$F$1709,MATCH(A882,'[1]EF3.0emissions'!$A$2:$A$1709))),IF(ISERROR(INDEX(#REF!,MATCH(A882,#REF!,0))),-1,INDEX(#REF!,MATCH(A882,#REF!,0))*1.5*1000),IF(ISERROR(INDEX(#REF!,MATCH(A882,#REF!,0))),-1,INDEX(#REF!,MATCH(A882,#REF!,0))*1.5))</f>
        <v>13000</v>
      </c>
      <c r="D882" s="135">
        <v>6.3786997119245886E-3</v>
      </c>
      <c r="E882" s="135">
        <v>2.1618436161589653E-4</v>
      </c>
      <c r="F882" s="135">
        <v>0.92801454832602825</v>
      </c>
      <c r="G882" s="135">
        <v>7.1985451673971676E-2</v>
      </c>
      <c r="H882" s="135">
        <v>5.9401501611640371E-4</v>
      </c>
      <c r="I882" s="135">
        <v>0.81186925264978471</v>
      </c>
      <c r="J882" s="135">
        <v>0.18813074735021518</v>
      </c>
      <c r="K882" s="136">
        <f>IF(ISERROR(INDEX([1]biowin!$J:$J,MATCH(#REF!,[1]biowin!$A:$A,0))),-1,INDEX([1]biowin!$J:$J,MATCH(#REF!,[1]biowin!$A:$A,0)))</f>
        <v>-1</v>
      </c>
    </row>
    <row r="883" spans="1:11">
      <c r="A883" s="142" t="s">
        <v>2909</v>
      </c>
      <c r="B883" s="145" t="s">
        <v>2910</v>
      </c>
      <c r="C883" s="144">
        <f>MAX(IF(ISERROR(INDEX([1]JDS4!$K$2:$K$1709,MATCH(A883,[1]JDS4!$D$2:$D$1709,0))),-1,INDEX([1]JDS4!$K$2:$K$1709,MATCH(A883,[1]JDS4!$D$2:$D$1709,0))),IF(ISERROR(INDEX([1]UFZ!$K$2:$K$1709,MATCH(A883,[1]UFZ!$H$2:$H$1709,0))),-1,INDEX([1]UFZ!$K$2:$K$1709,MATCH(A883,[1]UFZ!$H$2:$H$1709,0))),IF(ISERROR(INDEX([1]WATSON!$G$2:$G$1709,MATCH(A883,[1]WATSON!$B$2:$B$1709,0))),-1,INDEX([1]WATSON!$G$2:$G$1709,MATCH(A883,[1]WATSON!$B$2:$B$1709,0))*1000),IF(ISERROR(INDEX('[1]EF3.0emissions'!$F$2:$F$1709,MATCH(A883,'[1]EF3.0emissions'!$A$2:$A$1709,0))),-1,INDEX('[1]EF3.0emissions'!$F$2:$F$1709,MATCH(A883,'[1]EF3.0emissions'!$A$2:$A$1709))),IF(ISERROR(INDEX(#REF!,MATCH(A883,#REF!,0))),-1,INDEX(#REF!,MATCH(A883,#REF!,0))*1.5*1000),IF(ISERROR(INDEX(#REF!,MATCH(A883,#REF!,0))),-1,INDEX(#REF!,MATCH(A883,#REF!,0))*1.5))</f>
        <v>-1</v>
      </c>
      <c r="D883" s="135">
        <v>0.31354017088710251</v>
      </c>
      <c r="E883" s="135">
        <v>0.16130633275485654</v>
      </c>
      <c r="F883" s="135">
        <v>0.47503745196070823</v>
      </c>
      <c r="G883" s="135">
        <v>0.52496254803929809</v>
      </c>
      <c r="H883" s="135">
        <v>0.16744747538778706</v>
      </c>
      <c r="I883" s="135">
        <v>0.48110060568510882</v>
      </c>
      <c r="J883" s="135">
        <v>0.51889939431489263</v>
      </c>
      <c r="K883" s="136">
        <f>IF(ISERROR(INDEX([1]biowin!$J:$J,MATCH(#REF!,[1]biowin!$A:$A,0))),-1,INDEX([1]biowin!$J:$J,MATCH(#REF!,[1]biowin!$A:$A,0)))</f>
        <v>-1</v>
      </c>
    </row>
    <row r="884" spans="1:11">
      <c r="A884" s="142" t="s">
        <v>2911</v>
      </c>
      <c r="B884" s="145" t="s">
        <v>2912</v>
      </c>
      <c r="C884" s="144">
        <f>MAX(IF(ISERROR(INDEX([1]JDS4!$K$2:$K$1709,MATCH(A884,[1]JDS4!$D$2:$D$1709,0))),-1,INDEX([1]JDS4!$K$2:$K$1709,MATCH(A884,[1]JDS4!$D$2:$D$1709,0))),IF(ISERROR(INDEX([1]UFZ!$K$2:$K$1709,MATCH(A884,[1]UFZ!$H$2:$H$1709,0))),-1,INDEX([1]UFZ!$K$2:$K$1709,MATCH(A884,[1]UFZ!$H$2:$H$1709,0))),IF(ISERROR(INDEX([1]WATSON!$G$2:$G$1709,MATCH(A884,[1]WATSON!$B$2:$B$1709,0))),-1,INDEX([1]WATSON!$G$2:$G$1709,MATCH(A884,[1]WATSON!$B$2:$B$1709,0))*1000),IF(ISERROR(INDEX('[1]EF3.0emissions'!$F$2:$F$1709,MATCH(A884,'[1]EF3.0emissions'!$A$2:$A$1709,0))),-1,INDEX('[1]EF3.0emissions'!$F$2:$F$1709,MATCH(A884,'[1]EF3.0emissions'!$A$2:$A$1709))),IF(ISERROR(INDEX(#REF!,MATCH(A884,#REF!,0))),-1,INDEX(#REF!,MATCH(A884,#REF!,0))*1.5*1000),IF(ISERROR(INDEX(#REF!,MATCH(A884,#REF!,0))),-1,INDEX(#REF!,MATCH(A884,#REF!,0))*1.5))</f>
        <v>-1</v>
      </c>
      <c r="D884" s="135">
        <v>9.6608329999512035E-2</v>
      </c>
      <c r="E884" s="135">
        <v>5.0762155805200444E-2</v>
      </c>
      <c r="F884" s="135">
        <v>0.14741321281057662</v>
      </c>
      <c r="G884" s="135">
        <v>0.85258678718941938</v>
      </c>
      <c r="H884" s="135">
        <v>5.319794658692633E-2</v>
      </c>
      <c r="I884" s="135">
        <v>0.14983171185635544</v>
      </c>
      <c r="J884" s="135">
        <v>0.85016828814364498</v>
      </c>
      <c r="K884" s="136">
        <f>IF(ISERROR(INDEX([1]biowin!$J:$J,MATCH(#REF!,[1]biowin!$A:$A,0))),-1,INDEX([1]biowin!$J:$J,MATCH(#REF!,[1]biowin!$A:$A,0)))</f>
        <v>-1</v>
      </c>
    </row>
    <row r="885" spans="1:11">
      <c r="A885" s="142" t="s">
        <v>2913</v>
      </c>
      <c r="B885" s="145" t="s">
        <v>2914</v>
      </c>
      <c r="C885" s="144">
        <f>MAX(IF(ISERROR(INDEX([1]JDS4!$K$2:$K$1709,MATCH(A885,[1]JDS4!$D$2:$D$1709,0))),-1,INDEX([1]JDS4!$K$2:$K$1709,MATCH(A885,[1]JDS4!$D$2:$D$1709,0))),IF(ISERROR(INDEX([1]UFZ!$K$2:$K$1709,MATCH(A885,[1]UFZ!$H$2:$H$1709,0))),-1,INDEX([1]UFZ!$K$2:$K$1709,MATCH(A885,[1]UFZ!$H$2:$H$1709,0))),IF(ISERROR(INDEX([1]WATSON!$G$2:$G$1709,MATCH(A885,[1]WATSON!$B$2:$B$1709,0))),-1,INDEX([1]WATSON!$G$2:$G$1709,MATCH(A885,[1]WATSON!$B$2:$B$1709,0))*1000),IF(ISERROR(INDEX('[1]EF3.0emissions'!$F$2:$F$1709,MATCH(A885,'[1]EF3.0emissions'!$A$2:$A$1709,0))),-1,INDEX('[1]EF3.0emissions'!$F$2:$F$1709,MATCH(A885,'[1]EF3.0emissions'!$A$2:$A$1709))),IF(ISERROR(INDEX(#REF!,MATCH(A885,#REF!,0))),-1,INDEX(#REF!,MATCH(A885,#REF!,0))*1.5*1000),IF(ISERROR(INDEX(#REF!,MATCH(A885,#REF!,0))),-1,INDEX(#REF!,MATCH(A885,#REF!,0))*1.5))</f>
        <v>1323.6312500000006</v>
      </c>
      <c r="D885" s="135">
        <v>1.700834779597883E-3</v>
      </c>
      <c r="E885" s="135">
        <v>3.258060588701412E-5</v>
      </c>
      <c r="F885" s="135">
        <v>0.97060644535946461</v>
      </c>
      <c r="G885" s="135">
        <v>2.9393554640535741E-2</v>
      </c>
      <c r="H885" s="135">
        <v>3.5269768796909039E-5</v>
      </c>
      <c r="I885" s="135">
        <v>0.97032556623808797</v>
      </c>
      <c r="J885" s="135">
        <v>2.9674433761912485E-2</v>
      </c>
      <c r="K885" s="136">
        <f>IF(ISERROR(INDEX([1]biowin!$J:$J,MATCH(#REF!,[1]biowin!$A:$A,0))),-1,INDEX([1]biowin!$J:$J,MATCH(#REF!,[1]biowin!$A:$A,0)))</f>
        <v>-1</v>
      </c>
    </row>
    <row r="886" spans="1:11">
      <c r="A886" s="142" t="s">
        <v>2915</v>
      </c>
      <c r="B886" s="145" t="s">
        <v>2916</v>
      </c>
      <c r="C886" s="144">
        <f>MAX(IF(ISERROR(INDEX([1]JDS4!$K$2:$K$1709,MATCH(A886,[1]JDS4!$D$2:$D$1709,0))),-1,INDEX([1]JDS4!$K$2:$K$1709,MATCH(A886,[1]JDS4!$D$2:$D$1709,0))),IF(ISERROR(INDEX([1]UFZ!$K$2:$K$1709,MATCH(A886,[1]UFZ!$H$2:$H$1709,0))),-1,INDEX([1]UFZ!$K$2:$K$1709,MATCH(A886,[1]UFZ!$H$2:$H$1709,0))),IF(ISERROR(INDEX([1]WATSON!$G$2:$G$1709,MATCH(A886,[1]WATSON!$B$2:$B$1709,0))),-1,INDEX([1]WATSON!$G$2:$G$1709,MATCH(A886,[1]WATSON!$B$2:$B$1709,0))*1000),IF(ISERROR(INDEX('[1]EF3.0emissions'!$F$2:$F$1709,MATCH(A886,'[1]EF3.0emissions'!$A$2:$A$1709,0))),-1,INDEX('[1]EF3.0emissions'!$F$2:$F$1709,MATCH(A886,'[1]EF3.0emissions'!$A$2:$A$1709))),IF(ISERROR(INDEX(#REF!,MATCH(A886,#REF!,0))),-1,INDEX(#REF!,MATCH(A886,#REF!,0))*1.5*1000),IF(ISERROR(INDEX(#REF!,MATCH(A886,#REF!,0))),-1,INDEX(#REF!,MATCH(A886,#REF!,0))*1.5))</f>
        <v>-1</v>
      </c>
      <c r="H886" s="135"/>
      <c r="I886" s="135"/>
      <c r="J886" s="135"/>
      <c r="K886" s="136">
        <f>IF(ISERROR(INDEX([1]biowin!$J:$J,MATCH(#REF!,[1]biowin!$A:$A,0))),-1,INDEX([1]biowin!$J:$J,MATCH(#REF!,[1]biowin!$A:$A,0)))</f>
        <v>-1</v>
      </c>
    </row>
    <row r="887" spans="1:11">
      <c r="A887" s="142" t="s">
        <v>2917</v>
      </c>
      <c r="B887" s="145" t="s">
        <v>2918</v>
      </c>
      <c r="C887" s="144">
        <f>MAX(IF(ISERROR(INDEX([1]JDS4!$K$2:$K$1709,MATCH(A887,[1]JDS4!$D$2:$D$1709,0))),-1,INDEX([1]JDS4!$K$2:$K$1709,MATCH(A887,[1]JDS4!$D$2:$D$1709,0))),IF(ISERROR(INDEX([1]UFZ!$K$2:$K$1709,MATCH(A887,[1]UFZ!$H$2:$H$1709,0))),-1,INDEX([1]UFZ!$K$2:$K$1709,MATCH(A887,[1]UFZ!$H$2:$H$1709,0))),IF(ISERROR(INDEX([1]WATSON!$G$2:$G$1709,MATCH(A887,[1]WATSON!$B$2:$B$1709,0))),-1,INDEX([1]WATSON!$G$2:$G$1709,MATCH(A887,[1]WATSON!$B$2:$B$1709,0))*1000),IF(ISERROR(INDEX('[1]EF3.0emissions'!$F$2:$F$1709,MATCH(A887,'[1]EF3.0emissions'!$A$2:$A$1709,0))),-1,INDEX('[1]EF3.0emissions'!$F$2:$F$1709,MATCH(A887,'[1]EF3.0emissions'!$A$2:$A$1709))),IF(ISERROR(INDEX(#REF!,MATCH(A887,#REF!,0))),-1,INDEX(#REF!,MATCH(A887,#REF!,0))*1.5*1000),IF(ISERROR(INDEX(#REF!,MATCH(A887,#REF!,0))),-1,INDEX(#REF!,MATCH(A887,#REF!,0))*1.5))</f>
        <v>-1</v>
      </c>
      <c r="D887" s="135">
        <v>2.3621732927546355E-2</v>
      </c>
      <c r="E887" s="135">
        <v>2.0723196696300415E-3</v>
      </c>
      <c r="F887" s="135">
        <v>0.83083109391025822</v>
      </c>
      <c r="G887" s="135">
        <v>0.169168906089742</v>
      </c>
      <c r="H887" s="135">
        <v>4.8373549627478531E-3</v>
      </c>
      <c r="I887" s="135">
        <v>0.62436600556815669</v>
      </c>
      <c r="J887" s="135">
        <v>0.37563399443184298</v>
      </c>
      <c r="K887" s="136">
        <f>IF(ISERROR(INDEX([1]biowin!$J:$J,MATCH(#REF!,[1]biowin!$A:$A,0))),-1,INDEX([1]biowin!$J:$J,MATCH(#REF!,[1]biowin!$A:$A,0)))</f>
        <v>-1</v>
      </c>
    </row>
    <row r="888" spans="1:11">
      <c r="A888" s="142" t="s">
        <v>2919</v>
      </c>
      <c r="B888" s="145" t="s">
        <v>2920</v>
      </c>
      <c r="C888" s="144">
        <f>MAX(IF(ISERROR(INDEX([1]JDS4!$K$2:$K$1709,MATCH(A888,[1]JDS4!$D$2:$D$1709,0))),-1,INDEX([1]JDS4!$K$2:$K$1709,MATCH(A888,[1]JDS4!$D$2:$D$1709,0))),IF(ISERROR(INDEX([1]UFZ!$K$2:$K$1709,MATCH(A888,[1]UFZ!$H$2:$H$1709,0))),-1,INDEX([1]UFZ!$K$2:$K$1709,MATCH(A888,[1]UFZ!$H$2:$H$1709,0))),IF(ISERROR(INDEX([1]WATSON!$G$2:$G$1709,MATCH(A888,[1]WATSON!$B$2:$B$1709,0))),-1,INDEX([1]WATSON!$G$2:$G$1709,MATCH(A888,[1]WATSON!$B$2:$B$1709,0))*1000),IF(ISERROR(INDEX('[1]EF3.0emissions'!$F$2:$F$1709,MATCH(A888,'[1]EF3.0emissions'!$A$2:$A$1709,0))),-1,INDEX('[1]EF3.0emissions'!$F$2:$F$1709,MATCH(A888,'[1]EF3.0emissions'!$A$2:$A$1709))),IF(ISERROR(INDEX(#REF!,MATCH(A888,#REF!,0))),-1,INDEX(#REF!,MATCH(A888,#REF!,0))*1.5*1000),IF(ISERROR(INDEX(#REF!,MATCH(A888,#REF!,0))),-1,INDEX(#REF!,MATCH(A888,#REF!,0))*1.5))</f>
        <v>22.359375000000004</v>
      </c>
      <c r="D888" s="135">
        <v>6.7441531823470888E-2</v>
      </c>
      <c r="E888" s="135">
        <v>3.5512172631847451E-2</v>
      </c>
      <c r="F888" s="135">
        <v>0.10296296239330341</v>
      </c>
      <c r="G888" s="135">
        <v>0.89703703760669729</v>
      </c>
      <c r="H888" s="135">
        <v>3.7252765843360777E-2</v>
      </c>
      <c r="I888" s="135">
        <v>0.10469981248663877</v>
      </c>
      <c r="J888" s="135">
        <v>0.89530018751336193</v>
      </c>
      <c r="K888" s="136">
        <f>IF(ISERROR(INDEX([1]biowin!$J:$J,MATCH(#REF!,[1]biowin!$A:$A,0))),-1,INDEX([1]biowin!$J:$J,MATCH(#REF!,[1]biowin!$A:$A,0)))</f>
        <v>-1</v>
      </c>
    </row>
    <row r="889" spans="1:11">
      <c r="A889" s="142" t="s">
        <v>2921</v>
      </c>
      <c r="B889" s="145" t="s">
        <v>2922</v>
      </c>
      <c r="C889" s="144">
        <f>MAX(IF(ISERROR(INDEX([1]JDS4!$K$2:$K$1709,MATCH(A889,[1]JDS4!$D$2:$D$1709,0))),-1,INDEX([1]JDS4!$K$2:$K$1709,MATCH(A889,[1]JDS4!$D$2:$D$1709,0))),IF(ISERROR(INDEX([1]UFZ!$K$2:$K$1709,MATCH(A889,[1]UFZ!$H$2:$H$1709,0))),-1,INDEX([1]UFZ!$K$2:$K$1709,MATCH(A889,[1]UFZ!$H$2:$H$1709,0))),IF(ISERROR(INDEX([1]WATSON!$G$2:$G$1709,MATCH(A889,[1]WATSON!$B$2:$B$1709,0))),-1,INDEX([1]WATSON!$G$2:$G$1709,MATCH(A889,[1]WATSON!$B$2:$B$1709,0))*1000),IF(ISERROR(INDEX('[1]EF3.0emissions'!$F$2:$F$1709,MATCH(A889,'[1]EF3.0emissions'!$A$2:$A$1709,0))),-1,INDEX('[1]EF3.0emissions'!$F$2:$F$1709,MATCH(A889,'[1]EF3.0emissions'!$A$2:$A$1709))),IF(ISERROR(INDEX(#REF!,MATCH(A889,#REF!,0))),-1,INDEX(#REF!,MATCH(A889,#REF!,0))*1.5*1000),IF(ISERROR(INDEX(#REF!,MATCH(A889,#REF!,0))),-1,INDEX(#REF!,MATCH(A889,#REF!,0))*1.5))</f>
        <v>-1</v>
      </c>
      <c r="H889" s="135"/>
      <c r="I889" s="135"/>
      <c r="J889" s="135"/>
      <c r="K889" s="136">
        <f>IF(ISERROR(INDEX([1]biowin!$J:$J,MATCH(#REF!,[1]biowin!$A:$A,0))),-1,INDEX([1]biowin!$J:$J,MATCH(#REF!,[1]biowin!$A:$A,0)))</f>
        <v>-1</v>
      </c>
    </row>
    <row r="890" spans="1:11">
      <c r="A890" s="142" t="s">
        <v>2923</v>
      </c>
      <c r="B890" s="145" t="s">
        <v>2924</v>
      </c>
      <c r="C890" s="144">
        <f>MAX(IF(ISERROR(INDEX([1]JDS4!$K$2:$K$1709,MATCH(A890,[1]JDS4!$D$2:$D$1709,0))),-1,INDEX([1]JDS4!$K$2:$K$1709,MATCH(A890,[1]JDS4!$D$2:$D$1709,0))),IF(ISERROR(INDEX([1]UFZ!$K$2:$K$1709,MATCH(A890,[1]UFZ!$H$2:$H$1709,0))),-1,INDEX([1]UFZ!$K$2:$K$1709,MATCH(A890,[1]UFZ!$H$2:$H$1709,0))),IF(ISERROR(INDEX([1]WATSON!$G$2:$G$1709,MATCH(A890,[1]WATSON!$B$2:$B$1709,0))),-1,INDEX([1]WATSON!$G$2:$G$1709,MATCH(A890,[1]WATSON!$B$2:$B$1709,0))*1000),IF(ISERROR(INDEX('[1]EF3.0emissions'!$F$2:$F$1709,MATCH(A890,'[1]EF3.0emissions'!$A$2:$A$1709,0))),-1,INDEX('[1]EF3.0emissions'!$F$2:$F$1709,MATCH(A890,'[1]EF3.0emissions'!$A$2:$A$1709))),IF(ISERROR(INDEX(#REF!,MATCH(A890,#REF!,0))),-1,INDEX(#REF!,MATCH(A890,#REF!,0))*1.5*1000),IF(ISERROR(INDEX(#REF!,MATCH(A890,#REF!,0))),-1,INDEX(#REF!,MATCH(A890,#REF!,0))*1.5))</f>
        <v>14.942633134726032</v>
      </c>
      <c r="D890" s="135">
        <v>6.7441531823470888E-2</v>
      </c>
      <c r="E890" s="135">
        <v>3.5512172631847451E-2</v>
      </c>
      <c r="F890" s="135">
        <v>0.10296296239330341</v>
      </c>
      <c r="G890" s="135">
        <v>0.89703703760669729</v>
      </c>
      <c r="H890" s="135">
        <v>3.7252765843360777E-2</v>
      </c>
      <c r="I890" s="135">
        <v>0.10469981248663877</v>
      </c>
      <c r="J890" s="135">
        <v>0.89530018751336193</v>
      </c>
      <c r="K890" s="136">
        <f>IF(ISERROR(INDEX([1]biowin!$J:$J,MATCH(#REF!,[1]biowin!$A:$A,0))),-1,INDEX([1]biowin!$J:$J,MATCH(#REF!,[1]biowin!$A:$A,0)))</f>
        <v>-1</v>
      </c>
    </row>
    <row r="891" spans="1:11">
      <c r="A891" s="142" t="s">
        <v>2925</v>
      </c>
      <c r="B891" s="145" t="s">
        <v>2926</v>
      </c>
      <c r="C891" s="144">
        <f>MAX(IF(ISERROR(INDEX([1]JDS4!$K$2:$K$1709,MATCH(A891,[1]JDS4!$D$2:$D$1709,0))),-1,INDEX([1]JDS4!$K$2:$K$1709,MATCH(A891,[1]JDS4!$D$2:$D$1709,0))),IF(ISERROR(INDEX([1]UFZ!$K$2:$K$1709,MATCH(A891,[1]UFZ!$H$2:$H$1709,0))),-1,INDEX([1]UFZ!$K$2:$K$1709,MATCH(A891,[1]UFZ!$H$2:$H$1709,0))),IF(ISERROR(INDEX([1]WATSON!$G$2:$G$1709,MATCH(A891,[1]WATSON!$B$2:$B$1709,0))),-1,INDEX([1]WATSON!$G$2:$G$1709,MATCH(A891,[1]WATSON!$B$2:$B$1709,0))*1000),IF(ISERROR(INDEX('[1]EF3.0emissions'!$F$2:$F$1709,MATCH(A891,'[1]EF3.0emissions'!$A$2:$A$1709,0))),-1,INDEX('[1]EF3.0emissions'!$F$2:$F$1709,MATCH(A891,'[1]EF3.0emissions'!$A$2:$A$1709))),IF(ISERROR(INDEX(#REF!,MATCH(A891,#REF!,0))),-1,INDEX(#REF!,MATCH(A891,#REF!,0))*1.5*1000),IF(ISERROR(INDEX(#REF!,MATCH(A891,#REF!,0))),-1,INDEX(#REF!,MATCH(A891,#REF!,0))*1.5))</f>
        <v>-1</v>
      </c>
      <c r="H891" s="135"/>
      <c r="I891" s="135"/>
      <c r="J891" s="135"/>
      <c r="K891" s="136">
        <f>IF(ISERROR(INDEX([1]biowin!$J:$J,MATCH(#REF!,[1]biowin!$A:$A,0))),-1,INDEX([1]biowin!$J:$J,MATCH(#REF!,[1]biowin!$A:$A,0)))</f>
        <v>-1</v>
      </c>
    </row>
    <row r="892" spans="1:11">
      <c r="A892" s="142" t="s">
        <v>2927</v>
      </c>
      <c r="B892" s="145" t="s">
        <v>2928</v>
      </c>
      <c r="C892" s="144">
        <f>MAX(IF(ISERROR(INDEX([1]JDS4!$K$2:$K$1709,MATCH(A892,[1]JDS4!$D$2:$D$1709,0))),-1,INDEX([1]JDS4!$K$2:$K$1709,MATCH(A892,[1]JDS4!$D$2:$D$1709,0))),IF(ISERROR(INDEX([1]UFZ!$K$2:$K$1709,MATCH(A892,[1]UFZ!$H$2:$H$1709,0))),-1,INDEX([1]UFZ!$K$2:$K$1709,MATCH(A892,[1]UFZ!$H$2:$H$1709,0))),IF(ISERROR(INDEX([1]WATSON!$G$2:$G$1709,MATCH(A892,[1]WATSON!$B$2:$B$1709,0))),-1,INDEX([1]WATSON!$G$2:$G$1709,MATCH(A892,[1]WATSON!$B$2:$B$1709,0))*1000),IF(ISERROR(INDEX('[1]EF3.0emissions'!$F$2:$F$1709,MATCH(A892,'[1]EF3.0emissions'!$A$2:$A$1709,0))),-1,INDEX('[1]EF3.0emissions'!$F$2:$F$1709,MATCH(A892,'[1]EF3.0emissions'!$A$2:$A$1709))),IF(ISERROR(INDEX(#REF!,MATCH(A892,#REF!,0))),-1,INDEX(#REF!,MATCH(A892,#REF!,0))*1.5*1000),IF(ISERROR(INDEX(#REF!,MATCH(A892,#REF!,0))),-1,INDEX(#REF!,MATCH(A892,#REF!,0))*1.5))</f>
        <v>183.49331383746573</v>
      </c>
      <c r="D892" s="135">
        <v>8.6886978900421241E-2</v>
      </c>
      <c r="E892" s="135">
        <v>4.5688058929684111E-2</v>
      </c>
      <c r="F892" s="135">
        <v>0.13258078562454906</v>
      </c>
      <c r="G892" s="135">
        <v>0.86741921437544456</v>
      </c>
      <c r="H892" s="135">
        <v>4.7895785307320464E-2</v>
      </c>
      <c r="I892" s="135">
        <v>0.13478618653325197</v>
      </c>
      <c r="J892" s="135">
        <v>0.8652138134667493</v>
      </c>
      <c r="K892" s="136">
        <f>IF(ISERROR(INDEX([1]biowin!$J:$J,MATCH(#REF!,[1]biowin!$A:$A,0))),-1,INDEX([1]biowin!$J:$J,MATCH(#REF!,[1]biowin!$A:$A,0)))</f>
        <v>-1</v>
      </c>
    </row>
    <row r="893" spans="1:11">
      <c r="A893" s="142" t="s">
        <v>2929</v>
      </c>
      <c r="B893" s="145" t="s">
        <v>2930</v>
      </c>
      <c r="C893" s="144">
        <f>MAX(IF(ISERROR(INDEX([1]JDS4!$K$2:$K$1709,MATCH(A893,[1]JDS4!$D$2:$D$1709,0))),-1,INDEX([1]JDS4!$K$2:$K$1709,MATCH(A893,[1]JDS4!$D$2:$D$1709,0))),IF(ISERROR(INDEX([1]UFZ!$K$2:$K$1709,MATCH(A893,[1]UFZ!$H$2:$H$1709,0))),-1,INDEX([1]UFZ!$K$2:$K$1709,MATCH(A893,[1]UFZ!$H$2:$H$1709,0))),IF(ISERROR(INDEX([1]WATSON!$G$2:$G$1709,MATCH(A893,[1]WATSON!$B$2:$B$1709,0))),-1,INDEX([1]WATSON!$G$2:$G$1709,MATCH(A893,[1]WATSON!$B$2:$B$1709,0))*1000),IF(ISERROR(INDEX('[1]EF3.0emissions'!$F$2:$F$1709,MATCH(A893,'[1]EF3.0emissions'!$A$2:$A$1709,0))),-1,INDEX('[1]EF3.0emissions'!$F$2:$F$1709,MATCH(A893,'[1]EF3.0emissions'!$A$2:$A$1709))),IF(ISERROR(INDEX(#REF!,MATCH(A893,#REF!,0))),-1,INDEX(#REF!,MATCH(A893,#REF!,0))*1.5*1000),IF(ISERROR(INDEX(#REF!,MATCH(A893,#REF!,0))),-1,INDEX(#REF!,MATCH(A893,#REF!,0))*1.5))</f>
        <v>-1</v>
      </c>
      <c r="D893" s="135">
        <v>3.9719164386992486E-3</v>
      </c>
      <c r="E893" s="135">
        <v>2.0999209398034043E-3</v>
      </c>
      <c r="F893" s="135">
        <v>6.2797672003168867E-3</v>
      </c>
      <c r="G893" s="135">
        <v>0.99372023279968291</v>
      </c>
      <c r="H893" s="135">
        <v>2.207420684374775E-3</v>
      </c>
      <c r="I893" s="135">
        <v>6.3033866476666246E-3</v>
      </c>
      <c r="J893" s="135">
        <v>0.9936966133523335</v>
      </c>
      <c r="K893" s="136">
        <f>IF(ISERROR(INDEX([1]biowin!$J:$J,MATCH(#REF!,[1]biowin!$A:$A,0))),-1,INDEX([1]biowin!$J:$J,MATCH(#REF!,[1]biowin!$A:$A,0)))</f>
        <v>-1</v>
      </c>
    </row>
    <row r="894" spans="1:11">
      <c r="A894" s="142" t="s">
        <v>2931</v>
      </c>
      <c r="B894" s="145" t="s">
        <v>2932</v>
      </c>
      <c r="C894" s="144">
        <f>MAX(IF(ISERROR(INDEX([1]JDS4!$K$2:$K$1709,MATCH(A894,[1]JDS4!$D$2:$D$1709,0))),-1,INDEX([1]JDS4!$K$2:$K$1709,MATCH(A894,[1]JDS4!$D$2:$D$1709,0))),IF(ISERROR(INDEX([1]UFZ!$K$2:$K$1709,MATCH(A894,[1]UFZ!$H$2:$H$1709,0))),-1,INDEX([1]UFZ!$K$2:$K$1709,MATCH(A894,[1]UFZ!$H$2:$H$1709,0))),IF(ISERROR(INDEX([1]WATSON!$G$2:$G$1709,MATCH(A894,[1]WATSON!$B$2:$B$1709,0))),-1,INDEX([1]WATSON!$G$2:$G$1709,MATCH(A894,[1]WATSON!$B$2:$B$1709,0))*1000),IF(ISERROR(INDEX('[1]EF3.0emissions'!$F$2:$F$1709,MATCH(A894,'[1]EF3.0emissions'!$A$2:$A$1709,0))),-1,INDEX('[1]EF3.0emissions'!$F$2:$F$1709,MATCH(A894,'[1]EF3.0emissions'!$A$2:$A$1709))),IF(ISERROR(INDEX(#REF!,MATCH(A894,#REF!,0))),-1,INDEX(#REF!,MATCH(A894,#REF!,0))*1.5*1000),IF(ISERROR(INDEX(#REF!,MATCH(A894,#REF!,0))),-1,INDEX(#REF!,MATCH(A894,#REF!,0))*1.5))</f>
        <v>-1</v>
      </c>
      <c r="D894" s="135">
        <v>1.017056129858606E-2</v>
      </c>
      <c r="E894" s="135">
        <v>5.375771124456908E-3</v>
      </c>
      <c r="F894" s="135">
        <v>1.554637526667263E-2</v>
      </c>
      <c r="G894" s="135">
        <v>0.98445362473332709</v>
      </c>
      <c r="H894" s="135">
        <v>5.6494483191322194E-3</v>
      </c>
      <c r="I894" s="135">
        <v>1.5820035170544956E-2</v>
      </c>
      <c r="J894" s="135">
        <v>0.98417996482945402</v>
      </c>
      <c r="K894" s="136">
        <f>IF(ISERROR(INDEX([1]biowin!$J:$J,MATCH(#REF!,[1]biowin!$A:$A,0))),-1,INDEX([1]biowin!$J:$J,MATCH(#REF!,[1]biowin!$A:$A,0)))</f>
        <v>-1</v>
      </c>
    </row>
    <row r="895" spans="1:11">
      <c r="A895" s="142" t="s">
        <v>2933</v>
      </c>
      <c r="B895" s="145" t="s">
        <v>2934</v>
      </c>
      <c r="C895" s="144">
        <f>MAX(IF(ISERROR(INDEX([1]JDS4!$K$2:$K$1709,MATCH(A895,[1]JDS4!$D$2:$D$1709,0))),-1,INDEX([1]JDS4!$K$2:$K$1709,MATCH(A895,[1]JDS4!$D$2:$D$1709,0))),IF(ISERROR(INDEX([1]UFZ!$K$2:$K$1709,MATCH(A895,[1]UFZ!$H$2:$H$1709,0))),-1,INDEX([1]UFZ!$K$2:$K$1709,MATCH(A895,[1]UFZ!$H$2:$H$1709,0))),IF(ISERROR(INDEX([1]WATSON!$G$2:$G$1709,MATCH(A895,[1]WATSON!$B$2:$B$1709,0))),-1,INDEX([1]WATSON!$G$2:$G$1709,MATCH(A895,[1]WATSON!$B$2:$B$1709,0))*1000),IF(ISERROR(INDEX('[1]EF3.0emissions'!$F$2:$F$1709,MATCH(A895,'[1]EF3.0emissions'!$A$2:$A$1709,0))),-1,INDEX('[1]EF3.0emissions'!$F$2:$F$1709,MATCH(A895,'[1]EF3.0emissions'!$A$2:$A$1709))),IF(ISERROR(INDEX(#REF!,MATCH(A895,#REF!,0))),-1,INDEX(#REF!,MATCH(A895,#REF!,0))*1.5*1000),IF(ISERROR(INDEX(#REF!,MATCH(A895,#REF!,0))),-1,INDEX(#REF!,MATCH(A895,#REF!,0))*1.5))</f>
        <v>680.36481417424659</v>
      </c>
      <c r="D895" s="135">
        <v>0.19053677838674599</v>
      </c>
      <c r="E895" s="135">
        <v>9.9345650397203319E-2</v>
      </c>
      <c r="F895" s="135">
        <v>0.28988349177164918</v>
      </c>
      <c r="G895" s="135">
        <v>0.7101165082283577</v>
      </c>
      <c r="H895" s="135">
        <v>0.1037342367731398</v>
      </c>
      <c r="I895" s="135">
        <v>0.29427164637149184</v>
      </c>
      <c r="J895" s="135">
        <v>0.70572835362850928</v>
      </c>
      <c r="K895" s="136">
        <f>IF(ISERROR(INDEX([1]biowin!$J:$J,MATCH(#REF!,[1]biowin!$A:$A,0))),-1,INDEX([1]biowin!$J:$J,MATCH(#REF!,[1]biowin!$A:$A,0)))</f>
        <v>-1</v>
      </c>
    </row>
    <row r="896" spans="1:11">
      <c r="A896" s="142" t="s">
        <v>2935</v>
      </c>
      <c r="B896" s="145" t="s">
        <v>2936</v>
      </c>
      <c r="C896" s="144">
        <f>MAX(IF(ISERROR(INDEX([1]JDS4!$K$2:$K$1709,MATCH(A896,[1]JDS4!$D$2:$D$1709,0))),-1,INDEX([1]JDS4!$K$2:$K$1709,MATCH(A896,[1]JDS4!$D$2:$D$1709,0))),IF(ISERROR(INDEX([1]UFZ!$K$2:$K$1709,MATCH(A896,[1]UFZ!$H$2:$H$1709,0))),-1,INDEX([1]UFZ!$K$2:$K$1709,MATCH(A896,[1]UFZ!$H$2:$H$1709,0))),IF(ISERROR(INDEX([1]WATSON!$G$2:$G$1709,MATCH(A896,[1]WATSON!$B$2:$B$1709,0))),-1,INDEX([1]WATSON!$G$2:$G$1709,MATCH(A896,[1]WATSON!$B$2:$B$1709,0))*1000),IF(ISERROR(INDEX('[1]EF3.0emissions'!$F$2:$F$1709,MATCH(A896,'[1]EF3.0emissions'!$A$2:$A$1709,0))),-1,INDEX('[1]EF3.0emissions'!$F$2:$F$1709,MATCH(A896,'[1]EF3.0emissions'!$A$2:$A$1709))),IF(ISERROR(INDEX(#REF!,MATCH(A896,#REF!,0))),-1,INDEX(#REF!,MATCH(A896,#REF!,0))*1.5*1000),IF(ISERROR(INDEX(#REF!,MATCH(A896,#REF!,0))),-1,INDEX(#REF!,MATCH(A896,#REF!,0))*1.5))</f>
        <v>-1</v>
      </c>
      <c r="H896" s="135"/>
      <c r="I896" s="135"/>
      <c r="J896" s="135"/>
      <c r="K896" s="136">
        <f>IF(ISERROR(INDEX([1]biowin!$J:$J,MATCH(#REF!,[1]biowin!$A:$A,0))),-1,INDEX([1]biowin!$J:$J,MATCH(#REF!,[1]biowin!$A:$A,0)))</f>
        <v>-1</v>
      </c>
    </row>
    <row r="897" spans="1:11">
      <c r="A897" s="142" t="s">
        <v>2937</v>
      </c>
      <c r="B897" s="145" t="s">
        <v>2938</v>
      </c>
      <c r="C897" s="144">
        <f>MAX(IF(ISERROR(INDEX([1]JDS4!$K$2:$K$1709,MATCH(A897,[1]JDS4!$D$2:$D$1709,0))),-1,INDEX([1]JDS4!$K$2:$K$1709,MATCH(A897,[1]JDS4!$D$2:$D$1709,0))),IF(ISERROR(INDEX([1]UFZ!$K$2:$K$1709,MATCH(A897,[1]UFZ!$H$2:$H$1709,0))),-1,INDEX([1]UFZ!$K$2:$K$1709,MATCH(A897,[1]UFZ!$H$2:$H$1709,0))),IF(ISERROR(INDEX([1]WATSON!$G$2:$G$1709,MATCH(A897,[1]WATSON!$B$2:$B$1709,0))),-1,INDEX([1]WATSON!$G$2:$G$1709,MATCH(A897,[1]WATSON!$B$2:$B$1709,0))*1000),IF(ISERROR(INDEX('[1]EF3.0emissions'!$F$2:$F$1709,MATCH(A897,'[1]EF3.0emissions'!$A$2:$A$1709,0))),-1,INDEX('[1]EF3.0emissions'!$F$2:$F$1709,MATCH(A897,'[1]EF3.0emissions'!$A$2:$A$1709))),IF(ISERROR(INDEX(#REF!,MATCH(A897,#REF!,0))),-1,INDEX(#REF!,MATCH(A897,#REF!,0))*1.5*1000),IF(ISERROR(INDEX(#REF!,MATCH(A897,#REF!,0))),-1,INDEX(#REF!,MATCH(A897,#REF!,0))*1.5))</f>
        <v>-1</v>
      </c>
      <c r="D897" s="135">
        <v>0.13340857182898358</v>
      </c>
      <c r="E897" s="135">
        <v>6.9901456489648905E-2</v>
      </c>
      <c r="F897" s="135">
        <v>0.2033101578383722</v>
      </c>
      <c r="G897" s="135">
        <v>0.79668984216161709</v>
      </c>
      <c r="H897" s="135">
        <v>7.3156167317939877E-2</v>
      </c>
      <c r="I897" s="135">
        <v>0.20656481617630917</v>
      </c>
      <c r="J897" s="135">
        <v>0.79343518382369449</v>
      </c>
      <c r="K897" s="136">
        <f>IF(ISERROR(INDEX([1]biowin!$J:$J,MATCH(#REF!,[1]biowin!$A:$A,0))),-1,INDEX([1]biowin!$J:$J,MATCH(#REF!,[1]biowin!$A:$A,0)))</f>
        <v>-1</v>
      </c>
    </row>
    <row r="898" spans="1:11">
      <c r="A898" s="142" t="s">
        <v>2939</v>
      </c>
      <c r="B898" s="145" t="s">
        <v>2940</v>
      </c>
      <c r="C898" s="144">
        <f>MAX(IF(ISERROR(INDEX([1]JDS4!$K$2:$K$1709,MATCH(A898,[1]JDS4!$D$2:$D$1709,0))),-1,INDEX([1]JDS4!$K$2:$K$1709,MATCH(A898,[1]JDS4!$D$2:$D$1709,0))),IF(ISERROR(INDEX([1]UFZ!$K$2:$K$1709,MATCH(A898,[1]UFZ!$H$2:$H$1709,0))),-1,INDEX([1]UFZ!$K$2:$K$1709,MATCH(A898,[1]UFZ!$H$2:$H$1709,0))),IF(ISERROR(INDEX([1]WATSON!$G$2:$G$1709,MATCH(A898,[1]WATSON!$B$2:$B$1709,0))),-1,INDEX([1]WATSON!$G$2:$G$1709,MATCH(A898,[1]WATSON!$B$2:$B$1709,0))*1000),IF(ISERROR(INDEX('[1]EF3.0emissions'!$F$2:$F$1709,MATCH(A898,'[1]EF3.0emissions'!$A$2:$A$1709,0))),-1,INDEX('[1]EF3.0emissions'!$F$2:$F$1709,MATCH(A898,'[1]EF3.0emissions'!$A$2:$A$1709))),IF(ISERROR(INDEX(#REF!,MATCH(A898,#REF!,0))),-1,INDEX(#REF!,MATCH(A898,#REF!,0))*1.5*1000),IF(ISERROR(INDEX(#REF!,MATCH(A898,#REF!,0))),-1,INDEX(#REF!,MATCH(A898,#REF!,0))*1.5))</f>
        <v>85.25</v>
      </c>
      <c r="D898" s="135">
        <v>7.6242537102257077E-2</v>
      </c>
      <c r="E898" s="135">
        <v>4.2945503804673185E-3</v>
      </c>
      <c r="F898" s="135">
        <v>0.89659121050426183</v>
      </c>
      <c r="G898" s="135">
        <v>0.10340878949573819</v>
      </c>
      <c r="H898" s="135">
        <v>1.0977097931635942E-2</v>
      </c>
      <c r="I898" s="135">
        <v>0.74856751358814788</v>
      </c>
      <c r="J898" s="135">
        <v>0.25143248641185229</v>
      </c>
      <c r="K898" s="136">
        <f>IF(ISERROR(INDEX([1]biowin!$J:$J,MATCH(#REF!,[1]biowin!$A:$A,0))),-1,INDEX([1]biowin!$J:$J,MATCH(#REF!,[1]biowin!$A:$A,0)))</f>
        <v>-1</v>
      </c>
    </row>
    <row r="899" spans="1:11">
      <c r="A899" s="142" t="s">
        <v>2941</v>
      </c>
      <c r="B899" s="145" t="s">
        <v>2942</v>
      </c>
      <c r="C899" s="144">
        <f>MAX(IF(ISERROR(INDEX([1]JDS4!$K$2:$K$1709,MATCH(A899,[1]JDS4!$D$2:$D$1709,0))),-1,INDEX([1]JDS4!$K$2:$K$1709,MATCH(A899,[1]JDS4!$D$2:$D$1709,0))),IF(ISERROR(INDEX([1]UFZ!$K$2:$K$1709,MATCH(A899,[1]UFZ!$H$2:$H$1709,0))),-1,INDEX([1]UFZ!$K$2:$K$1709,MATCH(A899,[1]UFZ!$H$2:$H$1709,0))),IF(ISERROR(INDEX([1]WATSON!$G$2:$G$1709,MATCH(A899,[1]WATSON!$B$2:$B$1709,0))),-1,INDEX([1]WATSON!$G$2:$G$1709,MATCH(A899,[1]WATSON!$B$2:$B$1709,0))*1000),IF(ISERROR(INDEX('[1]EF3.0emissions'!$F$2:$F$1709,MATCH(A899,'[1]EF3.0emissions'!$A$2:$A$1709,0))),-1,INDEX('[1]EF3.0emissions'!$F$2:$F$1709,MATCH(A899,'[1]EF3.0emissions'!$A$2:$A$1709))),IF(ISERROR(INDEX(#REF!,MATCH(A899,#REF!,0))),-1,INDEX(#REF!,MATCH(A899,#REF!,0))*1.5*1000),IF(ISERROR(INDEX(#REF!,MATCH(A899,#REF!,0))),-1,INDEX(#REF!,MATCH(A899,#REF!,0))*1.5))</f>
        <v>78.853124999999977</v>
      </c>
      <c r="D899" s="135">
        <v>1.1431476195393803E-2</v>
      </c>
      <c r="E899" s="135">
        <v>6.0417619212712248E-3</v>
      </c>
      <c r="F899" s="135">
        <v>1.7474487739107061E-2</v>
      </c>
      <c r="G899" s="135">
        <v>0.98252551226089235</v>
      </c>
      <c r="H899" s="135">
        <v>6.3491069757012266E-3</v>
      </c>
      <c r="I899" s="135">
        <v>1.7781328453069192E-2</v>
      </c>
      <c r="J899" s="135">
        <v>0.98221867154693054</v>
      </c>
      <c r="K899" s="136">
        <f>IF(ISERROR(INDEX([1]biowin!$J:$J,MATCH(#REF!,[1]biowin!$A:$A,0))),-1,INDEX([1]biowin!$J:$J,MATCH(#REF!,[1]biowin!$A:$A,0)))</f>
        <v>-1</v>
      </c>
    </row>
    <row r="900" spans="1:11">
      <c r="A900" s="142" t="s">
        <v>2943</v>
      </c>
      <c r="B900" s="145" t="s">
        <v>2944</v>
      </c>
      <c r="C900" s="144">
        <f>MAX(IF(ISERROR(INDEX([1]JDS4!$K$2:$K$1709,MATCH(A900,[1]JDS4!$D$2:$D$1709,0))),-1,INDEX([1]JDS4!$K$2:$K$1709,MATCH(A900,[1]JDS4!$D$2:$D$1709,0))),IF(ISERROR(INDEX([1]UFZ!$K$2:$K$1709,MATCH(A900,[1]UFZ!$H$2:$H$1709,0))),-1,INDEX([1]UFZ!$K$2:$K$1709,MATCH(A900,[1]UFZ!$H$2:$H$1709,0))),IF(ISERROR(INDEX([1]WATSON!$G$2:$G$1709,MATCH(A900,[1]WATSON!$B$2:$B$1709,0))),-1,INDEX([1]WATSON!$G$2:$G$1709,MATCH(A900,[1]WATSON!$B$2:$B$1709,0))*1000),IF(ISERROR(INDEX('[1]EF3.0emissions'!$F$2:$F$1709,MATCH(A900,'[1]EF3.0emissions'!$A$2:$A$1709,0))),-1,INDEX('[1]EF3.0emissions'!$F$2:$F$1709,MATCH(A900,'[1]EF3.0emissions'!$A$2:$A$1709))),IF(ISERROR(INDEX(#REF!,MATCH(A900,#REF!,0))),-1,INDEX(#REF!,MATCH(A900,#REF!,0))*1.5*1000),IF(ISERROR(INDEX(#REF!,MATCH(A900,#REF!,0))),-1,INDEX(#REF!,MATCH(A900,#REF!,0))*1.5))</f>
        <v>64.178124999999994</v>
      </c>
      <c r="D900" s="135">
        <v>0.1303916040505971</v>
      </c>
      <c r="E900" s="135">
        <v>5.2020837911918331E-3</v>
      </c>
      <c r="F900" s="135">
        <v>0.93078834284307344</v>
      </c>
      <c r="G900" s="135">
        <v>6.9211657156925621E-2</v>
      </c>
      <c r="H900" s="135">
        <v>1.3998997801155964E-2</v>
      </c>
      <c r="I900" s="135">
        <v>0.82284066510572385</v>
      </c>
      <c r="J900" s="135">
        <v>0.17715933489427563</v>
      </c>
      <c r="K900" s="136">
        <f>IF(ISERROR(INDEX([1]biowin!$J:$J,MATCH(#REF!,[1]biowin!$A:$A,0))),-1,INDEX([1]biowin!$J:$J,MATCH(#REF!,[1]biowin!$A:$A,0)))</f>
        <v>-1</v>
      </c>
    </row>
    <row r="901" spans="1:11">
      <c r="A901" s="142" t="s">
        <v>2945</v>
      </c>
      <c r="B901" s="145" t="s">
        <v>2946</v>
      </c>
      <c r="C901" s="144">
        <f>MAX(IF(ISERROR(INDEX([1]JDS4!$K$2:$K$1709,MATCH(A901,[1]JDS4!$D$2:$D$1709,0))),-1,INDEX([1]JDS4!$K$2:$K$1709,MATCH(A901,[1]JDS4!$D$2:$D$1709,0))),IF(ISERROR(INDEX([1]UFZ!$K$2:$K$1709,MATCH(A901,[1]UFZ!$H$2:$H$1709,0))),-1,INDEX([1]UFZ!$K$2:$K$1709,MATCH(A901,[1]UFZ!$H$2:$H$1709,0))),IF(ISERROR(INDEX([1]WATSON!$G$2:$G$1709,MATCH(A901,[1]WATSON!$B$2:$B$1709,0))),-1,INDEX([1]WATSON!$G$2:$G$1709,MATCH(A901,[1]WATSON!$B$2:$B$1709,0))*1000),IF(ISERROR(INDEX('[1]EF3.0emissions'!$F$2:$F$1709,MATCH(A901,'[1]EF3.0emissions'!$A$2:$A$1709,0))),-1,INDEX('[1]EF3.0emissions'!$F$2:$F$1709,MATCH(A901,'[1]EF3.0emissions'!$A$2:$A$1709))),IF(ISERROR(INDEX(#REF!,MATCH(A901,#REF!,0))),-1,INDEX(#REF!,MATCH(A901,#REF!,0))*1.5*1000),IF(ISERROR(INDEX(#REF!,MATCH(A901,#REF!,0))),-1,INDEX(#REF!,MATCH(A901,#REF!,0))*1.5))</f>
        <v>0.1875</v>
      </c>
      <c r="D901" s="135">
        <v>9.3979586710012414E-2</v>
      </c>
      <c r="E901" s="135">
        <v>4.9387388385477293E-2</v>
      </c>
      <c r="F901" s="135">
        <v>0.14349657953333997</v>
      </c>
      <c r="G901" s="135">
        <v>0.8565034204666635</v>
      </c>
      <c r="H901" s="135">
        <v>5.1763980818947987E-2</v>
      </c>
      <c r="I901" s="135">
        <v>0.14582073146275129</v>
      </c>
      <c r="J901" s="135">
        <v>0.85417926853725246</v>
      </c>
      <c r="K901" s="136">
        <f>IF(ISERROR(INDEX([1]biowin!$J:$J,MATCH(#REF!,[1]biowin!$A:$A,0))),-1,INDEX([1]biowin!$J:$J,MATCH(#REF!,[1]biowin!$A:$A,0)))</f>
        <v>-1</v>
      </c>
    </row>
    <row r="902" spans="1:11">
      <c r="A902" s="142" t="s">
        <v>2947</v>
      </c>
      <c r="B902" s="145" t="s">
        <v>2948</v>
      </c>
      <c r="C902" s="144">
        <f>MAX(IF(ISERROR(INDEX([1]JDS4!$K$2:$K$1709,MATCH(A902,[1]JDS4!$D$2:$D$1709,0))),-1,INDEX([1]JDS4!$K$2:$K$1709,MATCH(A902,[1]JDS4!$D$2:$D$1709,0))),IF(ISERROR(INDEX([1]UFZ!$K$2:$K$1709,MATCH(A902,[1]UFZ!$H$2:$H$1709,0))),-1,INDEX([1]UFZ!$K$2:$K$1709,MATCH(A902,[1]UFZ!$H$2:$H$1709,0))),IF(ISERROR(INDEX([1]WATSON!$G$2:$G$1709,MATCH(A902,[1]WATSON!$B$2:$B$1709,0))),-1,INDEX([1]WATSON!$G$2:$G$1709,MATCH(A902,[1]WATSON!$B$2:$B$1709,0))*1000),IF(ISERROR(INDEX('[1]EF3.0emissions'!$F$2:$F$1709,MATCH(A902,'[1]EF3.0emissions'!$A$2:$A$1709,0))),-1,INDEX('[1]EF3.0emissions'!$F$2:$F$1709,MATCH(A902,'[1]EF3.0emissions'!$A$2:$A$1709))),IF(ISERROR(INDEX(#REF!,MATCH(A902,#REF!,0))),-1,INDEX(#REF!,MATCH(A902,#REF!,0))*1.5*1000),IF(ISERROR(INDEX(#REF!,MATCH(A902,#REF!,0))),-1,INDEX(#REF!,MATCH(A902,#REF!,0))*1.5))</f>
        <v>85000</v>
      </c>
      <c r="D902" s="135">
        <v>4.8272382964085368E-3</v>
      </c>
      <c r="E902" s="135">
        <v>5.1981335257912902E-4</v>
      </c>
      <c r="F902" s="135">
        <v>0.78892748954034198</v>
      </c>
      <c r="G902" s="135">
        <v>0.21107251045965791</v>
      </c>
      <c r="H902" s="135">
        <v>1.1501954809705706E-3</v>
      </c>
      <c r="I902" s="135">
        <v>0.5557343920074953</v>
      </c>
      <c r="J902" s="135">
        <v>0.44426560799250486</v>
      </c>
      <c r="K902" s="136">
        <f>IF(ISERROR(INDEX([1]biowin!$J:$J,MATCH(#REF!,[1]biowin!$A:$A,0))),-1,INDEX([1]biowin!$J:$J,MATCH(#REF!,[1]biowin!$A:$A,0)))</f>
        <v>-1</v>
      </c>
    </row>
    <row r="903" spans="1:11">
      <c r="A903" s="142" t="s">
        <v>2949</v>
      </c>
      <c r="B903" s="145" t="s">
        <v>2950</v>
      </c>
      <c r="C903" s="144">
        <f>MAX(IF(ISERROR(INDEX([1]JDS4!$K$2:$K$1709,MATCH(A903,[1]JDS4!$D$2:$D$1709,0))),-1,INDEX([1]JDS4!$K$2:$K$1709,MATCH(A903,[1]JDS4!$D$2:$D$1709,0))),IF(ISERROR(INDEX([1]UFZ!$K$2:$K$1709,MATCH(A903,[1]UFZ!$H$2:$H$1709,0))),-1,INDEX([1]UFZ!$K$2:$K$1709,MATCH(A903,[1]UFZ!$H$2:$H$1709,0))),IF(ISERROR(INDEX([1]WATSON!$G$2:$G$1709,MATCH(A903,[1]WATSON!$B$2:$B$1709,0))),-1,INDEX([1]WATSON!$G$2:$G$1709,MATCH(A903,[1]WATSON!$B$2:$B$1709,0))*1000),IF(ISERROR(INDEX('[1]EF3.0emissions'!$F$2:$F$1709,MATCH(A903,'[1]EF3.0emissions'!$A$2:$A$1709,0))),-1,INDEX('[1]EF3.0emissions'!$F$2:$F$1709,MATCH(A903,'[1]EF3.0emissions'!$A$2:$A$1709))),IF(ISERROR(INDEX(#REF!,MATCH(A903,#REF!,0))),-1,INDEX(#REF!,MATCH(A903,#REF!,0))*1.5*1000),IF(ISERROR(INDEX(#REF!,MATCH(A903,#REF!,0))),-1,INDEX(#REF!,MATCH(A903,#REF!,0))*1.5))</f>
        <v>0</v>
      </c>
      <c r="D903" s="135">
        <v>2.2057035070129988E-2</v>
      </c>
      <c r="E903" s="135">
        <v>1.1649571587778759E-2</v>
      </c>
      <c r="F903" s="135">
        <v>3.3731151689038834E-2</v>
      </c>
      <c r="G903" s="135">
        <v>0.96626884831095849</v>
      </c>
      <c r="H903" s="135">
        <v>1.2238356759975692E-2</v>
      </c>
      <c r="I903" s="135">
        <v>3.4310027656353076E-2</v>
      </c>
      <c r="J903" s="135">
        <v>0.96568997234364662</v>
      </c>
      <c r="K903" s="136">
        <f>IF(ISERROR(INDEX([1]biowin!$J:$J,MATCH(#REF!,[1]biowin!$A:$A,0))),-1,INDEX([1]biowin!$J:$J,MATCH(#REF!,[1]biowin!$A:$A,0)))</f>
        <v>-1</v>
      </c>
    </row>
    <row r="904" spans="1:11">
      <c r="A904" s="142" t="s">
        <v>2951</v>
      </c>
      <c r="B904" s="145" t="s">
        <v>2952</v>
      </c>
      <c r="C904" s="144">
        <f>MAX(IF(ISERROR(INDEX([1]JDS4!$K$2:$K$1709,MATCH(A904,[1]JDS4!$D$2:$D$1709,0))),-1,INDEX([1]JDS4!$K$2:$K$1709,MATCH(A904,[1]JDS4!$D$2:$D$1709,0))),IF(ISERROR(INDEX([1]UFZ!$K$2:$K$1709,MATCH(A904,[1]UFZ!$H$2:$H$1709,0))),-1,INDEX([1]UFZ!$K$2:$K$1709,MATCH(A904,[1]UFZ!$H$2:$H$1709,0))),IF(ISERROR(INDEX([1]WATSON!$G$2:$G$1709,MATCH(A904,[1]WATSON!$B$2:$B$1709,0))),-1,INDEX([1]WATSON!$G$2:$G$1709,MATCH(A904,[1]WATSON!$B$2:$B$1709,0))*1000),IF(ISERROR(INDEX('[1]EF3.0emissions'!$F$2:$F$1709,MATCH(A904,'[1]EF3.0emissions'!$A$2:$A$1709,0))),-1,INDEX('[1]EF3.0emissions'!$F$2:$F$1709,MATCH(A904,'[1]EF3.0emissions'!$A$2:$A$1709))),IF(ISERROR(INDEX(#REF!,MATCH(A904,#REF!,0))),-1,INDEX(#REF!,MATCH(A904,#REF!,0))*1.5*1000),IF(ISERROR(INDEX(#REF!,MATCH(A904,#REF!,0))),-1,INDEX(#REF!,MATCH(A904,#REF!,0))*1.5))</f>
        <v>23.220000000000002</v>
      </c>
      <c r="D904" s="135">
        <v>2.5830013184828932E-2</v>
      </c>
      <c r="E904" s="135">
        <v>1.3578333995617423E-2</v>
      </c>
      <c r="F904" s="135">
        <v>4.5958355735175024E-2</v>
      </c>
      <c r="G904" s="135">
        <v>0.95404164426482507</v>
      </c>
      <c r="H904" s="135">
        <v>1.430145515638912E-2</v>
      </c>
      <c r="I904" s="135">
        <v>4.4057482571653366E-2</v>
      </c>
      <c r="J904" s="135">
        <v>0.95594251742834724</v>
      </c>
      <c r="K904" s="136">
        <f>IF(ISERROR(INDEX([1]biowin!$J:$J,MATCH(#REF!,[1]biowin!$A:$A,0))),-1,INDEX([1]biowin!$J:$J,MATCH(#REF!,[1]biowin!$A:$A,0)))</f>
        <v>-1</v>
      </c>
    </row>
    <row r="905" spans="1:11">
      <c r="A905" s="142" t="s">
        <v>2953</v>
      </c>
      <c r="B905" s="145" t="s">
        <v>2954</v>
      </c>
      <c r="C905" s="144">
        <f>MAX(IF(ISERROR(INDEX([1]JDS4!$K$2:$K$1709,MATCH(A905,[1]JDS4!$D$2:$D$1709,0))),-1,INDEX([1]JDS4!$K$2:$K$1709,MATCH(A905,[1]JDS4!$D$2:$D$1709,0))),IF(ISERROR(INDEX([1]UFZ!$K$2:$K$1709,MATCH(A905,[1]UFZ!$H$2:$H$1709,0))),-1,INDEX([1]UFZ!$K$2:$K$1709,MATCH(A905,[1]UFZ!$H$2:$H$1709,0))),IF(ISERROR(INDEX([1]WATSON!$G$2:$G$1709,MATCH(A905,[1]WATSON!$B$2:$B$1709,0))),-1,INDEX([1]WATSON!$G$2:$G$1709,MATCH(A905,[1]WATSON!$B$2:$B$1709,0))*1000),IF(ISERROR(INDEX('[1]EF3.0emissions'!$F$2:$F$1709,MATCH(A905,'[1]EF3.0emissions'!$A$2:$A$1709,0))),-1,INDEX('[1]EF3.0emissions'!$F$2:$F$1709,MATCH(A905,'[1]EF3.0emissions'!$A$2:$A$1709))),IF(ISERROR(INDEX(#REF!,MATCH(A905,#REF!,0))),-1,INDEX(#REF!,MATCH(A905,#REF!,0))*1.5*1000),IF(ISERROR(INDEX(#REF!,MATCH(A905,#REF!,0))),-1,INDEX(#REF!,MATCH(A905,#REF!,0))*1.5))</f>
        <v>1515.7183290689368</v>
      </c>
      <c r="D905" s="135">
        <v>9.0502281687687431E-4</v>
      </c>
      <c r="E905" s="135">
        <v>3.326946257121102E-5</v>
      </c>
      <c r="F905" s="135">
        <v>0.921033322403772</v>
      </c>
      <c r="G905" s="135">
        <v>7.8966677596228052E-2</v>
      </c>
      <c r="H905" s="135">
        <v>9.0601494274019184E-5</v>
      </c>
      <c r="I905" s="135">
        <v>0.79545940005760352</v>
      </c>
      <c r="J905" s="135">
        <v>0.20454059994239632</v>
      </c>
      <c r="K905" s="136">
        <f>IF(ISERROR(INDEX([1]biowin!$J:$J,MATCH(#REF!,[1]biowin!$A:$A,0))),-1,INDEX([1]biowin!$J:$J,MATCH(#REF!,[1]biowin!$A:$A,0)))</f>
        <v>-1</v>
      </c>
    </row>
    <row r="906" spans="1:11">
      <c r="A906" s="142" t="s">
        <v>2955</v>
      </c>
      <c r="B906" s="145" t="s">
        <v>2956</v>
      </c>
      <c r="C906" s="144">
        <f>MAX(IF(ISERROR(INDEX([1]JDS4!$K$2:$K$1709,MATCH(A906,[1]JDS4!$D$2:$D$1709,0))),-1,INDEX([1]JDS4!$K$2:$K$1709,MATCH(A906,[1]JDS4!$D$2:$D$1709,0))),IF(ISERROR(INDEX([1]UFZ!$K$2:$K$1709,MATCH(A906,[1]UFZ!$H$2:$H$1709,0))),-1,INDEX([1]UFZ!$K$2:$K$1709,MATCH(A906,[1]UFZ!$H$2:$H$1709,0))),IF(ISERROR(INDEX([1]WATSON!$G$2:$G$1709,MATCH(A906,[1]WATSON!$B$2:$B$1709,0))),-1,INDEX([1]WATSON!$G$2:$G$1709,MATCH(A906,[1]WATSON!$B$2:$B$1709,0))*1000),IF(ISERROR(INDEX('[1]EF3.0emissions'!$F$2:$F$1709,MATCH(A906,'[1]EF3.0emissions'!$A$2:$A$1709,0))),-1,INDEX('[1]EF3.0emissions'!$F$2:$F$1709,MATCH(A906,'[1]EF3.0emissions'!$A$2:$A$1709))),IF(ISERROR(INDEX(#REF!,MATCH(A906,#REF!,0))),-1,INDEX(#REF!,MATCH(A906,#REF!,0))*1.5*1000),IF(ISERROR(INDEX(#REF!,MATCH(A906,#REF!,0))),-1,INDEX(#REF!,MATCH(A906,#REF!,0))*1.5))</f>
        <v>-1</v>
      </c>
      <c r="H906" s="135"/>
      <c r="I906" s="135"/>
      <c r="J906" s="135"/>
      <c r="K906" s="136">
        <f>IF(ISERROR(INDEX([1]biowin!$J:$J,MATCH(#REF!,[1]biowin!$A:$A,0))),-1,INDEX([1]biowin!$J:$J,MATCH(#REF!,[1]biowin!$A:$A,0)))</f>
        <v>-1</v>
      </c>
    </row>
    <row r="907" spans="1:11">
      <c r="A907" s="142" t="s">
        <v>2957</v>
      </c>
      <c r="B907" s="145" t="s">
        <v>2958</v>
      </c>
      <c r="C907" s="144">
        <f>MAX(IF(ISERROR(INDEX([1]JDS4!$K$2:$K$1709,MATCH(A907,[1]JDS4!$D$2:$D$1709,0))),-1,INDEX([1]JDS4!$K$2:$K$1709,MATCH(A907,[1]JDS4!$D$2:$D$1709,0))),IF(ISERROR(INDEX([1]UFZ!$K$2:$K$1709,MATCH(A907,[1]UFZ!$H$2:$H$1709,0))),-1,INDEX([1]UFZ!$K$2:$K$1709,MATCH(A907,[1]UFZ!$H$2:$H$1709,0))),IF(ISERROR(INDEX([1]WATSON!$G$2:$G$1709,MATCH(A907,[1]WATSON!$B$2:$B$1709,0))),-1,INDEX([1]WATSON!$G$2:$G$1709,MATCH(A907,[1]WATSON!$B$2:$B$1709,0))*1000),IF(ISERROR(INDEX('[1]EF3.0emissions'!$F$2:$F$1709,MATCH(A907,'[1]EF3.0emissions'!$A$2:$A$1709,0))),-1,INDEX('[1]EF3.0emissions'!$F$2:$F$1709,MATCH(A907,'[1]EF3.0emissions'!$A$2:$A$1709))),IF(ISERROR(INDEX(#REF!,MATCH(A907,#REF!,0))),-1,INDEX(#REF!,MATCH(A907,#REF!,0))*1.5*1000),IF(ISERROR(INDEX(#REF!,MATCH(A907,#REF!,0))),-1,INDEX(#REF!,MATCH(A907,#REF!,0))*1.5))</f>
        <v>15430</v>
      </c>
      <c r="D907" s="135">
        <v>4.0262700418500511E-2</v>
      </c>
      <c r="E907" s="135">
        <v>2.1234679953136125E-2</v>
      </c>
      <c r="F907" s="135">
        <v>6.187484334318339E-2</v>
      </c>
      <c r="G907" s="135">
        <v>0.9381251566568114</v>
      </c>
      <c r="H907" s="135">
        <v>2.2298578459726947E-2</v>
      </c>
      <c r="I907" s="135">
        <v>6.2786331807273221E-2</v>
      </c>
      <c r="J907" s="135">
        <v>0.93721366819272645</v>
      </c>
      <c r="K907" s="136">
        <f>IF(ISERROR(INDEX([1]biowin!$J:$J,MATCH(#REF!,[1]biowin!$A:$A,0))),-1,INDEX([1]biowin!$J:$J,MATCH(#REF!,[1]biowin!$A:$A,0)))</f>
        <v>-1</v>
      </c>
    </row>
    <row r="908" spans="1:11">
      <c r="A908" s="142" t="s">
        <v>2959</v>
      </c>
      <c r="B908" s="145" t="s">
        <v>2960</v>
      </c>
      <c r="C908" s="144">
        <f>MAX(IF(ISERROR(INDEX([1]JDS4!$K$2:$K$1709,MATCH(A908,[1]JDS4!$D$2:$D$1709,0))),-1,INDEX([1]JDS4!$K$2:$K$1709,MATCH(A908,[1]JDS4!$D$2:$D$1709,0))),IF(ISERROR(INDEX([1]UFZ!$K$2:$K$1709,MATCH(A908,[1]UFZ!$H$2:$H$1709,0))),-1,INDEX([1]UFZ!$K$2:$K$1709,MATCH(A908,[1]UFZ!$H$2:$H$1709,0))),IF(ISERROR(INDEX([1]WATSON!$G$2:$G$1709,MATCH(A908,[1]WATSON!$B$2:$B$1709,0))),-1,INDEX([1]WATSON!$G$2:$G$1709,MATCH(A908,[1]WATSON!$B$2:$B$1709,0))*1000),IF(ISERROR(INDEX('[1]EF3.0emissions'!$F$2:$F$1709,MATCH(A908,'[1]EF3.0emissions'!$A$2:$A$1709,0))),-1,INDEX('[1]EF3.0emissions'!$F$2:$F$1709,MATCH(A908,'[1]EF3.0emissions'!$A$2:$A$1709))),IF(ISERROR(INDEX(#REF!,MATCH(A908,#REF!,0))),-1,INDEX(#REF!,MATCH(A908,#REF!,0))*1.5*1000),IF(ISERROR(INDEX(#REF!,MATCH(A908,#REF!,0))),-1,INDEX(#REF!,MATCH(A908,#REF!,0))*1.5))</f>
        <v>-1</v>
      </c>
      <c r="D908" s="135">
        <v>6.4946484953791539E-3</v>
      </c>
      <c r="E908" s="135">
        <v>3.4335507042276467E-3</v>
      </c>
      <c r="F908" s="135">
        <v>9.9534193364303036E-3</v>
      </c>
      <c r="G908" s="135">
        <v>0.99004658066356943</v>
      </c>
      <c r="H908" s="135">
        <v>3.6087842230991605E-3</v>
      </c>
      <c r="I908" s="135">
        <v>1.0118475962528664E-2</v>
      </c>
      <c r="J908" s="135">
        <v>0.98988152403747065</v>
      </c>
      <c r="K908" s="136">
        <f>IF(ISERROR(INDEX([1]biowin!$J:$J,MATCH(#REF!,[1]biowin!$A:$A,0))),-1,INDEX([1]biowin!$J:$J,MATCH(#REF!,[1]biowin!$A:$A,0)))</f>
        <v>-1</v>
      </c>
    </row>
    <row r="909" spans="1:11">
      <c r="A909" s="142" t="s">
        <v>2961</v>
      </c>
      <c r="B909" s="145" t="s">
        <v>2962</v>
      </c>
      <c r="C909" s="144">
        <f>MAX(IF(ISERROR(INDEX([1]JDS4!$K$2:$K$1709,MATCH(A909,[1]JDS4!$D$2:$D$1709,0))),-1,INDEX([1]JDS4!$K$2:$K$1709,MATCH(A909,[1]JDS4!$D$2:$D$1709,0))),IF(ISERROR(INDEX([1]UFZ!$K$2:$K$1709,MATCH(A909,[1]UFZ!$H$2:$H$1709,0))),-1,INDEX([1]UFZ!$K$2:$K$1709,MATCH(A909,[1]UFZ!$H$2:$H$1709,0))),IF(ISERROR(INDEX([1]WATSON!$G$2:$G$1709,MATCH(A909,[1]WATSON!$B$2:$B$1709,0))),-1,INDEX([1]WATSON!$G$2:$G$1709,MATCH(A909,[1]WATSON!$B$2:$B$1709,0))*1000),IF(ISERROR(INDEX('[1]EF3.0emissions'!$F$2:$F$1709,MATCH(A909,'[1]EF3.0emissions'!$A$2:$A$1709,0))),-1,INDEX('[1]EF3.0emissions'!$F$2:$F$1709,MATCH(A909,'[1]EF3.0emissions'!$A$2:$A$1709))),IF(ISERROR(INDEX(#REF!,MATCH(A909,#REF!,0))),-1,INDEX(#REF!,MATCH(A909,#REF!,0))*1.5*1000),IF(ISERROR(INDEX(#REF!,MATCH(A909,#REF!,0))),-1,INDEX(#REF!,MATCH(A909,#REF!,0))*1.5))</f>
        <v>137.03488231041095</v>
      </c>
      <c r="D909" s="135">
        <v>4.8167869844379556E-3</v>
      </c>
      <c r="E909" s="135">
        <v>2.5468110050064262E-3</v>
      </c>
      <c r="F909" s="135">
        <v>7.3666956544034337E-3</v>
      </c>
      <c r="G909" s="135">
        <v>0.99263330434559593</v>
      </c>
      <c r="H909" s="135">
        <v>2.6768988091140375E-3</v>
      </c>
      <c r="I909" s="135">
        <v>7.4955335124448422E-3</v>
      </c>
      <c r="J909" s="135">
        <v>0.99250446648755486</v>
      </c>
      <c r="K909" s="136">
        <f>IF(ISERROR(INDEX([1]biowin!$J:$J,MATCH(#REF!,[1]biowin!$A:$A,0))),-1,INDEX([1]biowin!$J:$J,MATCH(#REF!,[1]biowin!$A:$A,0)))</f>
        <v>-1</v>
      </c>
    </row>
    <row r="910" spans="1:11">
      <c r="A910" s="142" t="s">
        <v>2963</v>
      </c>
      <c r="B910" s="145" t="s">
        <v>2964</v>
      </c>
      <c r="C910" s="144">
        <f>MAX(IF(ISERROR(INDEX([1]JDS4!$K$2:$K$1709,MATCH(A910,[1]JDS4!$D$2:$D$1709,0))),-1,INDEX([1]JDS4!$K$2:$K$1709,MATCH(A910,[1]JDS4!$D$2:$D$1709,0))),IF(ISERROR(INDEX([1]UFZ!$K$2:$K$1709,MATCH(A910,[1]UFZ!$H$2:$H$1709,0))),-1,INDEX([1]UFZ!$K$2:$K$1709,MATCH(A910,[1]UFZ!$H$2:$H$1709,0))),IF(ISERROR(INDEX([1]WATSON!$G$2:$G$1709,MATCH(A910,[1]WATSON!$B$2:$B$1709,0))),-1,INDEX([1]WATSON!$G$2:$G$1709,MATCH(A910,[1]WATSON!$B$2:$B$1709,0))*1000),IF(ISERROR(INDEX('[1]EF3.0emissions'!$F$2:$F$1709,MATCH(A910,'[1]EF3.0emissions'!$A$2:$A$1709,0))),-1,INDEX('[1]EF3.0emissions'!$F$2:$F$1709,MATCH(A910,'[1]EF3.0emissions'!$A$2:$A$1709))),IF(ISERROR(INDEX(#REF!,MATCH(A910,#REF!,0))),-1,INDEX(#REF!,MATCH(A910,#REF!,0))*1.5*1000),IF(ISERROR(INDEX(#REF!,MATCH(A910,#REF!,0))),-1,INDEX(#REF!,MATCH(A910,#REF!,0))*1.5))</f>
        <v>0</v>
      </c>
      <c r="D910" s="135">
        <v>1.823185929563735E-3</v>
      </c>
      <c r="E910" s="135">
        <v>9.6416434830599222E-4</v>
      </c>
      <c r="F910" s="135">
        <v>2.7877187690540529E-3</v>
      </c>
      <c r="G910" s="135">
        <v>0.99721228123094541</v>
      </c>
      <c r="H910" s="135">
        <v>1.0135014250289933E-3</v>
      </c>
      <c r="I910" s="135">
        <v>2.8369071679773734E-3</v>
      </c>
      <c r="J910" s="135">
        <v>0.99716309283202298</v>
      </c>
      <c r="K910" s="136">
        <f>IF(ISERROR(INDEX([1]biowin!$J:$J,MATCH(#REF!,[1]biowin!$A:$A,0))),-1,INDEX([1]biowin!$J:$J,MATCH(#REF!,[1]biowin!$A:$A,0)))</f>
        <v>-1</v>
      </c>
    </row>
    <row r="911" spans="1:11">
      <c r="A911" s="142" t="s">
        <v>2965</v>
      </c>
      <c r="B911" s="145" t="s">
        <v>2966</v>
      </c>
      <c r="C911" s="144">
        <f>MAX(IF(ISERROR(INDEX([1]JDS4!$K$2:$K$1709,MATCH(A911,[1]JDS4!$D$2:$D$1709,0))),-1,INDEX([1]JDS4!$K$2:$K$1709,MATCH(A911,[1]JDS4!$D$2:$D$1709,0))),IF(ISERROR(INDEX([1]UFZ!$K$2:$K$1709,MATCH(A911,[1]UFZ!$H$2:$H$1709,0))),-1,INDEX([1]UFZ!$K$2:$K$1709,MATCH(A911,[1]UFZ!$H$2:$H$1709,0))),IF(ISERROR(INDEX([1]WATSON!$G$2:$G$1709,MATCH(A911,[1]WATSON!$B$2:$B$1709,0))),-1,INDEX([1]WATSON!$G$2:$G$1709,MATCH(A911,[1]WATSON!$B$2:$B$1709,0))*1000),IF(ISERROR(INDEX('[1]EF3.0emissions'!$F$2:$F$1709,MATCH(A911,'[1]EF3.0emissions'!$A$2:$A$1709,0))),-1,INDEX('[1]EF3.0emissions'!$F$2:$F$1709,MATCH(A911,'[1]EF3.0emissions'!$A$2:$A$1709))),IF(ISERROR(INDEX(#REF!,MATCH(A911,#REF!,0))),-1,INDEX(#REF!,MATCH(A911,#REF!,0))*1.5*1000),IF(ISERROR(INDEX(#REF!,MATCH(A911,#REF!,0))),-1,INDEX(#REF!,MATCH(A911,#REF!,0))*1.5))</f>
        <v>0</v>
      </c>
      <c r="D911" s="135">
        <v>2.3348067156423141E-3</v>
      </c>
      <c r="E911" s="135">
        <v>1.2346884482031051E-3</v>
      </c>
      <c r="F911" s="135">
        <v>3.569898336279105E-3</v>
      </c>
      <c r="G911" s="135">
        <v>0.99643010166372126</v>
      </c>
      <c r="H911" s="135">
        <v>1.2978488415425708E-3</v>
      </c>
      <c r="I911" s="135">
        <v>3.6328960562284403E-3</v>
      </c>
      <c r="J911" s="135">
        <v>0.99636710394377137</v>
      </c>
      <c r="K911" s="136">
        <f>IF(ISERROR(INDEX([1]biowin!$J:$J,MATCH(#REF!,[1]biowin!$A:$A,0))),-1,INDEX([1]biowin!$J:$J,MATCH(#REF!,[1]biowin!$A:$A,0)))</f>
        <v>-1</v>
      </c>
    </row>
    <row r="912" spans="1:11">
      <c r="A912" s="142" t="s">
        <v>2967</v>
      </c>
      <c r="B912" s="145" t="s">
        <v>2968</v>
      </c>
      <c r="C912" s="144">
        <f>MAX(IF(ISERROR(INDEX([1]JDS4!$K$2:$K$1709,MATCH(A912,[1]JDS4!$D$2:$D$1709,0))),-1,INDEX([1]JDS4!$K$2:$K$1709,MATCH(A912,[1]JDS4!$D$2:$D$1709,0))),IF(ISERROR(INDEX([1]UFZ!$K$2:$K$1709,MATCH(A912,[1]UFZ!$H$2:$H$1709,0))),-1,INDEX([1]UFZ!$K$2:$K$1709,MATCH(A912,[1]UFZ!$H$2:$H$1709,0))),IF(ISERROR(INDEX([1]WATSON!$G$2:$G$1709,MATCH(A912,[1]WATSON!$B$2:$B$1709,0))),-1,INDEX([1]WATSON!$G$2:$G$1709,MATCH(A912,[1]WATSON!$B$2:$B$1709,0))*1000),IF(ISERROR(INDEX('[1]EF3.0emissions'!$F$2:$F$1709,MATCH(A912,'[1]EF3.0emissions'!$A$2:$A$1709,0))),-1,INDEX('[1]EF3.0emissions'!$F$2:$F$1709,MATCH(A912,'[1]EF3.0emissions'!$A$2:$A$1709))),IF(ISERROR(INDEX(#REF!,MATCH(A912,#REF!,0))),-1,INDEX(#REF!,MATCH(A912,#REF!,0))*1.5*1000),IF(ISERROR(INDEX(#REF!,MATCH(A912,#REF!,0))),-1,INDEX(#REF!,MATCH(A912,#REF!,0))*1.5))</f>
        <v>1.859375</v>
      </c>
      <c r="D912" s="135">
        <v>1.1423195258793415E-3</v>
      </c>
      <c r="E912" s="135">
        <v>6.0412172142668738E-4</v>
      </c>
      <c r="F912" s="135">
        <v>1.7516718020980397E-3</v>
      </c>
      <c r="G912" s="135">
        <v>0.99824832819790177</v>
      </c>
      <c r="H912" s="135">
        <v>6.3504914604354992E-4</v>
      </c>
      <c r="I912" s="135">
        <v>1.7804888719467745E-3</v>
      </c>
      <c r="J912" s="135">
        <v>0.99821951112805263</v>
      </c>
      <c r="K912" s="136">
        <f>IF(ISERROR(INDEX([1]biowin!$J:$J,MATCH(#REF!,[1]biowin!$A:$A,0))),-1,INDEX([1]biowin!$J:$J,MATCH(#REF!,[1]biowin!$A:$A,0)))</f>
        <v>-1</v>
      </c>
    </row>
    <row r="913" spans="1:11">
      <c r="A913" s="142" t="s">
        <v>2969</v>
      </c>
      <c r="B913" s="145" t="s">
        <v>2970</v>
      </c>
      <c r="C913" s="144">
        <f>MAX(IF(ISERROR(INDEX([1]JDS4!$K$2:$K$1709,MATCH(A913,[1]JDS4!$D$2:$D$1709,0))),-1,INDEX([1]JDS4!$K$2:$K$1709,MATCH(A913,[1]JDS4!$D$2:$D$1709,0))),IF(ISERROR(INDEX([1]UFZ!$K$2:$K$1709,MATCH(A913,[1]UFZ!$H$2:$H$1709,0))),-1,INDEX([1]UFZ!$K$2:$K$1709,MATCH(A913,[1]UFZ!$H$2:$H$1709,0))),IF(ISERROR(INDEX([1]WATSON!$G$2:$G$1709,MATCH(A913,[1]WATSON!$B$2:$B$1709,0))),-1,INDEX([1]WATSON!$G$2:$G$1709,MATCH(A913,[1]WATSON!$B$2:$B$1709,0))*1000),IF(ISERROR(INDEX('[1]EF3.0emissions'!$F$2:$F$1709,MATCH(A913,'[1]EF3.0emissions'!$A$2:$A$1709,0))),-1,INDEX('[1]EF3.0emissions'!$F$2:$F$1709,MATCH(A913,'[1]EF3.0emissions'!$A$2:$A$1709))),IF(ISERROR(INDEX(#REF!,MATCH(A913,#REF!,0))),-1,INDEX(#REF!,MATCH(A913,#REF!,0))*1.5*1000),IF(ISERROR(INDEX(#REF!,MATCH(A913,#REF!,0))),-1,INDEX(#REF!,MATCH(A913,#REF!,0))*1.5))</f>
        <v>24.5</v>
      </c>
      <c r="D913" s="135">
        <v>7.9073981655440758E-4</v>
      </c>
      <c r="E913" s="135">
        <v>4.1819659172986847E-4</v>
      </c>
      <c r="F913" s="135">
        <v>1.2118288302126147E-3</v>
      </c>
      <c r="G913" s="135">
        <v>0.99878817116978713</v>
      </c>
      <c r="H913" s="135">
        <v>4.3960990738821116E-4</v>
      </c>
      <c r="I913" s="135">
        <v>1.2320751590726767E-3</v>
      </c>
      <c r="J913" s="135">
        <v>0.99876792484092691</v>
      </c>
      <c r="K913" s="136">
        <f>IF(ISERROR(INDEX([1]biowin!$J:$J,MATCH(#REF!,[1]biowin!$A:$A,0))),-1,INDEX([1]biowin!$J:$J,MATCH(#REF!,[1]biowin!$A:$A,0)))</f>
        <v>-1</v>
      </c>
    </row>
    <row r="914" spans="1:11">
      <c r="A914" s="142" t="s">
        <v>2971</v>
      </c>
      <c r="B914" s="145" t="s">
        <v>2972</v>
      </c>
      <c r="C914" s="144">
        <f>MAX(IF(ISERROR(INDEX([1]JDS4!$K$2:$K$1709,MATCH(A914,[1]JDS4!$D$2:$D$1709,0))),-1,INDEX([1]JDS4!$K$2:$K$1709,MATCH(A914,[1]JDS4!$D$2:$D$1709,0))),IF(ISERROR(INDEX([1]UFZ!$K$2:$K$1709,MATCH(A914,[1]UFZ!$H$2:$H$1709,0))),-1,INDEX([1]UFZ!$K$2:$K$1709,MATCH(A914,[1]UFZ!$H$2:$H$1709,0))),IF(ISERROR(INDEX([1]WATSON!$G$2:$G$1709,MATCH(A914,[1]WATSON!$B$2:$B$1709,0))),-1,INDEX([1]WATSON!$G$2:$G$1709,MATCH(A914,[1]WATSON!$B$2:$B$1709,0))*1000),IF(ISERROR(INDEX('[1]EF3.0emissions'!$F$2:$F$1709,MATCH(A914,'[1]EF3.0emissions'!$A$2:$A$1709,0))),-1,INDEX('[1]EF3.0emissions'!$F$2:$F$1709,MATCH(A914,'[1]EF3.0emissions'!$A$2:$A$1709))),IF(ISERROR(INDEX(#REF!,MATCH(A914,#REF!,0))),-1,INDEX(#REF!,MATCH(A914,#REF!,0))*1.5*1000),IF(ISERROR(INDEX(#REF!,MATCH(A914,#REF!,0))),-1,INDEX(#REF!,MATCH(A914,#REF!,0))*1.5))</f>
        <v>36.1</v>
      </c>
      <c r="D914" s="135">
        <v>1.5583494088782146E-2</v>
      </c>
      <c r="E914" s="135">
        <v>8.2340452940906812E-3</v>
      </c>
      <c r="F914" s="135">
        <v>2.3817576740552827E-2</v>
      </c>
      <c r="G914" s="135">
        <v>0.97618242325944438</v>
      </c>
      <c r="H914" s="135">
        <v>8.6518236238621957E-3</v>
      </c>
      <c r="I914" s="135">
        <v>2.4235339991038853E-2</v>
      </c>
      <c r="J914" s="135">
        <v>0.97576466000895878</v>
      </c>
      <c r="K914" s="136">
        <f>IF(ISERROR(INDEX([1]biowin!$J:$J,MATCH(#REF!,[1]biowin!$A:$A,0))),-1,INDEX([1]biowin!$J:$J,MATCH(#REF!,[1]biowin!$A:$A,0)))</f>
        <v>-1</v>
      </c>
    </row>
    <row r="915" spans="1:11">
      <c r="A915" s="142" t="s">
        <v>2973</v>
      </c>
      <c r="B915" s="145" t="s">
        <v>2974</v>
      </c>
      <c r="C915" s="144">
        <f>MAX(IF(ISERROR(INDEX([1]JDS4!$K$2:$K$1709,MATCH(A915,[1]JDS4!$D$2:$D$1709,0))),-1,INDEX([1]JDS4!$K$2:$K$1709,MATCH(A915,[1]JDS4!$D$2:$D$1709,0))),IF(ISERROR(INDEX([1]UFZ!$K$2:$K$1709,MATCH(A915,[1]UFZ!$H$2:$H$1709,0))),-1,INDEX([1]UFZ!$K$2:$K$1709,MATCH(A915,[1]UFZ!$H$2:$H$1709,0))),IF(ISERROR(INDEX([1]WATSON!$G$2:$G$1709,MATCH(A915,[1]WATSON!$B$2:$B$1709,0))),-1,INDEX([1]WATSON!$G$2:$G$1709,MATCH(A915,[1]WATSON!$B$2:$B$1709,0))*1000),IF(ISERROR(INDEX('[1]EF3.0emissions'!$F$2:$F$1709,MATCH(A915,'[1]EF3.0emissions'!$A$2:$A$1709,0))),-1,INDEX('[1]EF3.0emissions'!$F$2:$F$1709,MATCH(A915,'[1]EF3.0emissions'!$A$2:$A$1709))),IF(ISERROR(INDEX(#REF!,MATCH(A915,#REF!,0))),-1,INDEX(#REF!,MATCH(A915,#REF!,0))*1.5*1000),IF(ISERROR(INDEX(#REF!,MATCH(A915,#REF!,0))),-1,INDEX(#REF!,MATCH(A915,#REF!,0))*1.5))</f>
        <v>4.4308219178082187</v>
      </c>
      <c r="D915" s="135">
        <v>4.7428992640736703E-2</v>
      </c>
      <c r="E915" s="135">
        <v>2.5008706897922034E-2</v>
      </c>
      <c r="F915" s="135">
        <v>7.2441317400231714E-2</v>
      </c>
      <c r="G915" s="135">
        <v>0.92755868259976926</v>
      </c>
      <c r="H915" s="135">
        <v>2.6251570497012638E-2</v>
      </c>
      <c r="I915" s="135">
        <v>7.3682719200435384E-2</v>
      </c>
      <c r="J915" s="135">
        <v>0.92631728079956421</v>
      </c>
      <c r="K915" s="136">
        <f>IF(ISERROR(INDEX([1]biowin!$J:$J,MATCH(#REF!,[1]biowin!$A:$A,0))),-1,INDEX([1]biowin!$J:$J,MATCH(#REF!,[1]biowin!$A:$A,0)))</f>
        <v>-1</v>
      </c>
    </row>
    <row r="916" spans="1:11">
      <c r="A916" s="142" t="s">
        <v>2975</v>
      </c>
      <c r="B916" s="145" t="s">
        <v>2976</v>
      </c>
      <c r="C916" s="144">
        <f>MAX(IF(ISERROR(INDEX([1]JDS4!$K$2:$K$1709,MATCH(A916,[1]JDS4!$D$2:$D$1709,0))),-1,INDEX([1]JDS4!$K$2:$K$1709,MATCH(A916,[1]JDS4!$D$2:$D$1709,0))),IF(ISERROR(INDEX([1]UFZ!$K$2:$K$1709,MATCH(A916,[1]UFZ!$H$2:$H$1709,0))),-1,INDEX([1]UFZ!$K$2:$K$1709,MATCH(A916,[1]UFZ!$H$2:$H$1709,0))),IF(ISERROR(INDEX([1]WATSON!$G$2:$G$1709,MATCH(A916,[1]WATSON!$B$2:$B$1709,0))),-1,INDEX([1]WATSON!$G$2:$G$1709,MATCH(A916,[1]WATSON!$B$2:$B$1709,0))*1000),IF(ISERROR(INDEX('[1]EF3.0emissions'!$F$2:$F$1709,MATCH(A916,'[1]EF3.0emissions'!$A$2:$A$1709,0))),-1,INDEX('[1]EF3.0emissions'!$F$2:$F$1709,MATCH(A916,'[1]EF3.0emissions'!$A$2:$A$1709))),IF(ISERROR(INDEX(#REF!,MATCH(A916,#REF!,0))),-1,INDEX(#REF!,MATCH(A916,#REF!,0))*1.5*1000),IF(ISERROR(INDEX(#REF!,MATCH(A916,#REF!,0))),-1,INDEX(#REF!,MATCH(A916,#REF!,0))*1.5))</f>
        <v>-1</v>
      </c>
      <c r="D916" s="135">
        <v>7.0407289297536382E-3</v>
      </c>
      <c r="E916" s="135">
        <v>2.375080780368139E-4</v>
      </c>
      <c r="F916" s="135">
        <v>0.92733657219346544</v>
      </c>
      <c r="G916" s="135">
        <v>7.2663427806534411E-2</v>
      </c>
      <c r="H916" s="135">
        <v>6.5319525655143588E-4</v>
      </c>
      <c r="I916" s="135">
        <v>0.80992627844080411</v>
      </c>
      <c r="J916" s="135">
        <v>0.19007372155919608</v>
      </c>
      <c r="K916" s="136">
        <f>IF(ISERROR(INDEX([1]biowin!$J:$J,MATCH(#REF!,[1]biowin!$A:$A,0))),-1,INDEX([1]biowin!$J:$J,MATCH(#REF!,[1]biowin!$A:$A,0)))</f>
        <v>-1</v>
      </c>
    </row>
    <row r="917" spans="1:11">
      <c r="A917" s="142" t="s">
        <v>2977</v>
      </c>
      <c r="B917" s="145" t="s">
        <v>2978</v>
      </c>
      <c r="C917" s="144">
        <f>MAX(IF(ISERROR(INDEX([1]JDS4!$K$2:$K$1709,MATCH(A917,[1]JDS4!$D$2:$D$1709,0))),-1,INDEX([1]JDS4!$K$2:$K$1709,MATCH(A917,[1]JDS4!$D$2:$D$1709,0))),IF(ISERROR(INDEX([1]UFZ!$K$2:$K$1709,MATCH(A917,[1]UFZ!$H$2:$H$1709,0))),-1,INDEX([1]UFZ!$K$2:$K$1709,MATCH(A917,[1]UFZ!$H$2:$H$1709,0))),IF(ISERROR(INDEX([1]WATSON!$G$2:$G$1709,MATCH(A917,[1]WATSON!$B$2:$B$1709,0))),-1,INDEX([1]WATSON!$G$2:$G$1709,MATCH(A917,[1]WATSON!$B$2:$B$1709,0))*1000),IF(ISERROR(INDEX('[1]EF3.0emissions'!$F$2:$F$1709,MATCH(A917,'[1]EF3.0emissions'!$A$2:$A$1709,0))),-1,INDEX('[1]EF3.0emissions'!$F$2:$F$1709,MATCH(A917,'[1]EF3.0emissions'!$A$2:$A$1709))),IF(ISERROR(INDEX(#REF!,MATCH(A917,#REF!,0))),-1,INDEX(#REF!,MATCH(A917,#REF!,0))*1.5*1000),IF(ISERROR(INDEX(#REF!,MATCH(A917,#REF!,0))),-1,INDEX(#REF!,MATCH(A917,#REF!,0))*1.5))</f>
        <v>30</v>
      </c>
      <c r="D917" s="135">
        <v>2.5314508821479382E-3</v>
      </c>
      <c r="E917" s="135">
        <v>2.8016507332677003E-4</v>
      </c>
      <c r="F917" s="135">
        <v>0.78271899644300336</v>
      </c>
      <c r="G917" s="135">
        <v>0.21728100355699653</v>
      </c>
      <c r="H917" s="135">
        <v>6.1511776354168201E-4</v>
      </c>
      <c r="I917" s="135">
        <v>0.54621319790247869</v>
      </c>
      <c r="J917" s="135">
        <v>0.45378680209752131</v>
      </c>
      <c r="K917" s="136">
        <f>IF(ISERROR(INDEX([1]biowin!$J:$J,MATCH(#REF!,[1]biowin!$A:$A,0))),-1,INDEX([1]biowin!$J:$J,MATCH(#REF!,[1]biowin!$A:$A,0)))</f>
        <v>-1</v>
      </c>
    </row>
    <row r="918" spans="1:11">
      <c r="A918" s="142" t="s">
        <v>2979</v>
      </c>
      <c r="B918" s="143" t="s">
        <v>2980</v>
      </c>
      <c r="C918" s="144">
        <f>MAX(IF(ISERROR(INDEX([1]JDS4!$K$2:$K$1709,MATCH(A918,[1]JDS4!$D$2:$D$1709,0))),-1,INDEX([1]JDS4!$K$2:$K$1709,MATCH(A918,[1]JDS4!$D$2:$D$1709,0))),IF(ISERROR(INDEX([1]UFZ!$K$2:$K$1709,MATCH(A918,[1]UFZ!$H$2:$H$1709,0))),-1,INDEX([1]UFZ!$K$2:$K$1709,MATCH(A918,[1]UFZ!$H$2:$H$1709,0))),IF(ISERROR(INDEX([1]WATSON!$G$2:$G$1709,MATCH(A918,[1]WATSON!$B$2:$B$1709,0))),-1,INDEX([1]WATSON!$G$2:$G$1709,MATCH(A918,[1]WATSON!$B$2:$B$1709,0))*1000),IF(ISERROR(INDEX('[1]EF3.0emissions'!$F$2:$F$1709,MATCH(A918,'[1]EF3.0emissions'!$A$2:$A$1709,0))),-1,INDEX('[1]EF3.0emissions'!$F$2:$F$1709,MATCH(A918,'[1]EF3.0emissions'!$A$2:$A$1709))),IF(ISERROR(INDEX(#REF!,MATCH(A918,#REF!,0))),-1,INDEX(#REF!,MATCH(A918,#REF!,0))*1.5*1000),IF(ISERROR(INDEX(#REF!,MATCH(A918,#REF!,0))),-1,INDEX(#REF!,MATCH(A918,#REF!,0))*1.5))</f>
        <v>-1</v>
      </c>
      <c r="D918" s="135">
        <v>0.35999220768213591</v>
      </c>
      <c r="E918" s="135">
        <v>0.18408713875835586</v>
      </c>
      <c r="F918" s="135">
        <v>0.54409017010356941</v>
      </c>
      <c r="G918" s="135">
        <v>0.4559098298964262</v>
      </c>
      <c r="H918" s="135">
        <v>0.19055262008733814</v>
      </c>
      <c r="I918" s="135">
        <v>0.55055121750111802</v>
      </c>
      <c r="J918" s="135">
        <v>0.4494487824988801</v>
      </c>
      <c r="K918" s="136">
        <f>IF(ISERROR(INDEX([1]biowin!$J:$J,MATCH(#REF!,[1]biowin!$A:$A,0))),-1,INDEX([1]biowin!$J:$J,MATCH(#REF!,[1]biowin!$A:$A,0)))</f>
        <v>-1</v>
      </c>
    </row>
    <row r="919" spans="1:11">
      <c r="A919" s="142" t="s">
        <v>2981</v>
      </c>
      <c r="B919" s="145" t="s">
        <v>2982</v>
      </c>
      <c r="C919" s="144">
        <f>MAX(IF(ISERROR(INDEX([1]JDS4!$K$2:$K$1709,MATCH(A919,[1]JDS4!$D$2:$D$1709,0))),-1,INDEX([1]JDS4!$K$2:$K$1709,MATCH(A919,[1]JDS4!$D$2:$D$1709,0))),IF(ISERROR(INDEX([1]UFZ!$K$2:$K$1709,MATCH(A919,[1]UFZ!$H$2:$H$1709,0))),-1,INDEX([1]UFZ!$K$2:$K$1709,MATCH(A919,[1]UFZ!$H$2:$H$1709,0))),IF(ISERROR(INDEX([1]WATSON!$G$2:$G$1709,MATCH(A919,[1]WATSON!$B$2:$B$1709,0))),-1,INDEX([1]WATSON!$G$2:$G$1709,MATCH(A919,[1]WATSON!$B$2:$B$1709,0))*1000),IF(ISERROR(INDEX('[1]EF3.0emissions'!$F$2:$F$1709,MATCH(A919,'[1]EF3.0emissions'!$A$2:$A$1709,0))),-1,INDEX('[1]EF3.0emissions'!$F$2:$F$1709,MATCH(A919,'[1]EF3.0emissions'!$A$2:$A$1709))),IF(ISERROR(INDEX(#REF!,MATCH(A919,#REF!,0))),-1,INDEX(#REF!,MATCH(A919,#REF!,0))*1.5*1000),IF(ISERROR(INDEX(#REF!,MATCH(A919,#REF!,0))),-1,INDEX(#REF!,MATCH(A919,#REF!,0))*1.5))</f>
        <v>30000</v>
      </c>
      <c r="D919" s="135">
        <v>3.8365877553550505E-3</v>
      </c>
      <c r="E919" s="135">
        <v>9.1830320690860221E-4</v>
      </c>
      <c r="F919" s="135">
        <v>0.61020452145269155</v>
      </c>
      <c r="G919" s="135">
        <v>0.38979547854730812</v>
      </c>
      <c r="H919" s="135">
        <v>1.0548091591783251E-3</v>
      </c>
      <c r="I919" s="135">
        <v>0.57437868134629466</v>
      </c>
      <c r="J919" s="135">
        <v>0.42562131865370539</v>
      </c>
      <c r="K919" s="136">
        <f>IF(ISERROR(INDEX([1]biowin!$J:$J,MATCH(#REF!,[1]biowin!$A:$A,0))),-1,INDEX([1]biowin!$J:$J,MATCH(#REF!,[1]biowin!$A:$A,0)))</f>
        <v>-1</v>
      </c>
    </row>
    <row r="920" spans="1:11">
      <c r="A920" s="142" t="s">
        <v>2983</v>
      </c>
      <c r="B920" s="143" t="s">
        <v>2984</v>
      </c>
      <c r="C920" s="144">
        <f>MAX(IF(ISERROR(INDEX([1]JDS4!$K$2:$K$1709,MATCH(A920,[1]JDS4!$D$2:$D$1709,0))),-1,INDEX([1]JDS4!$K$2:$K$1709,MATCH(A920,[1]JDS4!$D$2:$D$1709,0))),IF(ISERROR(INDEX([1]UFZ!$K$2:$K$1709,MATCH(A920,[1]UFZ!$H$2:$H$1709,0))),-1,INDEX([1]UFZ!$K$2:$K$1709,MATCH(A920,[1]UFZ!$H$2:$H$1709,0))),IF(ISERROR(INDEX([1]WATSON!$G$2:$G$1709,MATCH(A920,[1]WATSON!$B$2:$B$1709,0))),-1,INDEX([1]WATSON!$G$2:$G$1709,MATCH(A920,[1]WATSON!$B$2:$B$1709,0))*1000),IF(ISERROR(INDEX('[1]EF3.0emissions'!$F$2:$F$1709,MATCH(A920,'[1]EF3.0emissions'!$A$2:$A$1709,0))),-1,INDEX('[1]EF3.0emissions'!$F$2:$F$1709,MATCH(A920,'[1]EF3.0emissions'!$A$2:$A$1709))),IF(ISERROR(INDEX(#REF!,MATCH(A920,#REF!,0))),-1,INDEX(#REF!,MATCH(A920,#REF!,0))*1.5*1000),IF(ISERROR(INDEX(#REF!,MATCH(A920,#REF!,0))),-1,INDEX(#REF!,MATCH(A920,#REF!,0))*1.5))</f>
        <v>-1</v>
      </c>
      <c r="D920" s="135">
        <v>0.46900650833225555</v>
      </c>
      <c r="E920" s="135">
        <v>0.22477329369321777</v>
      </c>
      <c r="F920" s="135">
        <v>0.72654810747064436</v>
      </c>
      <c r="G920" s="135">
        <v>0.27345189252935637</v>
      </c>
      <c r="H920" s="135">
        <v>0.23629816657709027</v>
      </c>
      <c r="I920" s="135">
        <v>0.72611401453954116</v>
      </c>
      <c r="J920" s="135">
        <v>0.27388598546045761</v>
      </c>
      <c r="K920" s="136">
        <f>IF(ISERROR(INDEX([1]biowin!$J:$J,MATCH(#REF!,[1]biowin!$A:$A,0))),-1,INDEX([1]biowin!$J:$J,MATCH(#REF!,[1]biowin!$A:$A,0)))</f>
        <v>-1</v>
      </c>
    </row>
    <row r="921" spans="1:11">
      <c r="A921" s="142" t="s">
        <v>2985</v>
      </c>
      <c r="B921" s="145" t="s">
        <v>2986</v>
      </c>
      <c r="C921" s="144">
        <f>MAX(IF(ISERROR(INDEX([1]JDS4!$K$2:$K$1709,MATCH(A921,[1]JDS4!$D$2:$D$1709,0))),-1,INDEX([1]JDS4!$K$2:$K$1709,MATCH(A921,[1]JDS4!$D$2:$D$1709,0))),IF(ISERROR(INDEX([1]UFZ!$K$2:$K$1709,MATCH(A921,[1]UFZ!$H$2:$H$1709,0))),-1,INDEX([1]UFZ!$K$2:$K$1709,MATCH(A921,[1]UFZ!$H$2:$H$1709,0))),IF(ISERROR(INDEX([1]WATSON!$G$2:$G$1709,MATCH(A921,[1]WATSON!$B$2:$B$1709,0))),-1,INDEX([1]WATSON!$G$2:$G$1709,MATCH(A921,[1]WATSON!$B$2:$B$1709,0))*1000),IF(ISERROR(INDEX('[1]EF3.0emissions'!$F$2:$F$1709,MATCH(A921,'[1]EF3.0emissions'!$A$2:$A$1709,0))),-1,INDEX('[1]EF3.0emissions'!$F$2:$F$1709,MATCH(A921,'[1]EF3.0emissions'!$A$2:$A$1709))),IF(ISERROR(INDEX(#REF!,MATCH(A921,#REF!,0))),-1,INDEX(#REF!,MATCH(A921,#REF!,0))*1.5*1000),IF(ISERROR(INDEX(#REF!,MATCH(A921,#REF!,0))),-1,INDEX(#REF!,MATCH(A921,#REF!,0))*1.5))</f>
        <v>-1</v>
      </c>
      <c r="D921" s="135">
        <v>0.15288584052556947</v>
      </c>
      <c r="E921" s="135">
        <v>7.8887805323322027E-2</v>
      </c>
      <c r="F921" s="135">
        <v>0.24894561376808555</v>
      </c>
      <c r="G921" s="135">
        <v>0.75105438623191034</v>
      </c>
      <c r="H921" s="135">
        <v>8.3171230232753995E-2</v>
      </c>
      <c r="I921" s="135">
        <v>0.24643985233459956</v>
      </c>
      <c r="J921" s="135">
        <v>0.75356014766539903</v>
      </c>
      <c r="K921" s="136">
        <f>IF(ISERROR(INDEX([1]biowin!$J:$J,MATCH(#REF!,[1]biowin!$A:$A,0))),-1,INDEX([1]biowin!$J:$J,MATCH(#REF!,[1]biowin!$A:$A,0)))</f>
        <v>-1</v>
      </c>
    </row>
    <row r="922" spans="1:11">
      <c r="A922" s="142" t="s">
        <v>2987</v>
      </c>
      <c r="B922" s="145" t="s">
        <v>2988</v>
      </c>
      <c r="C922" s="144">
        <f>MAX(IF(ISERROR(INDEX([1]JDS4!$K$2:$K$1709,MATCH(A922,[1]JDS4!$D$2:$D$1709,0))),-1,INDEX([1]JDS4!$K$2:$K$1709,MATCH(A922,[1]JDS4!$D$2:$D$1709,0))),IF(ISERROR(INDEX([1]UFZ!$K$2:$K$1709,MATCH(A922,[1]UFZ!$H$2:$H$1709,0))),-1,INDEX([1]UFZ!$K$2:$K$1709,MATCH(A922,[1]UFZ!$H$2:$H$1709,0))),IF(ISERROR(INDEX([1]WATSON!$G$2:$G$1709,MATCH(A922,[1]WATSON!$B$2:$B$1709,0))),-1,INDEX([1]WATSON!$G$2:$G$1709,MATCH(A922,[1]WATSON!$B$2:$B$1709,0))*1000),IF(ISERROR(INDEX('[1]EF3.0emissions'!$F$2:$F$1709,MATCH(A922,'[1]EF3.0emissions'!$A$2:$A$1709,0))),-1,INDEX('[1]EF3.0emissions'!$F$2:$F$1709,MATCH(A922,'[1]EF3.0emissions'!$A$2:$A$1709))),IF(ISERROR(INDEX(#REF!,MATCH(A922,#REF!,0))),-1,INDEX(#REF!,MATCH(A922,#REF!,0))*1.5*1000),IF(ISERROR(INDEX(#REF!,MATCH(A922,#REF!,0))),-1,INDEX(#REF!,MATCH(A922,#REF!,0))*1.5))</f>
        <v>0</v>
      </c>
      <c r="D922" s="135">
        <v>1.2126509139973337E-2</v>
      </c>
      <c r="E922" s="135">
        <v>6.4062907504256307E-3</v>
      </c>
      <c r="F922" s="135">
        <v>1.912367556186604E-2</v>
      </c>
      <c r="G922" s="135">
        <v>0.98087632443813488</v>
      </c>
      <c r="H922" s="135">
        <v>6.7336596905716029E-3</v>
      </c>
      <c r="I922" s="135">
        <v>1.9212729274135414E-2</v>
      </c>
      <c r="J922" s="135">
        <v>0.98078727072586536</v>
      </c>
      <c r="K922" s="136">
        <f>IF(ISERROR(INDEX([1]biowin!$J:$J,MATCH(#REF!,[1]biowin!$A:$A,0))),-1,INDEX([1]biowin!$J:$J,MATCH(#REF!,[1]biowin!$A:$A,0)))</f>
        <v>-1</v>
      </c>
    </row>
    <row r="923" spans="1:11">
      <c r="A923" s="142" t="s">
        <v>2989</v>
      </c>
      <c r="B923" s="145" t="s">
        <v>2990</v>
      </c>
      <c r="C923" s="144">
        <f>MAX(IF(ISERROR(INDEX([1]JDS4!$K$2:$K$1709,MATCH(A923,[1]JDS4!$D$2:$D$1709,0))),-1,INDEX([1]JDS4!$K$2:$K$1709,MATCH(A923,[1]JDS4!$D$2:$D$1709,0))),IF(ISERROR(INDEX([1]UFZ!$K$2:$K$1709,MATCH(A923,[1]UFZ!$H$2:$H$1709,0))),-1,INDEX([1]UFZ!$K$2:$K$1709,MATCH(A923,[1]UFZ!$H$2:$H$1709,0))),IF(ISERROR(INDEX([1]WATSON!$G$2:$G$1709,MATCH(A923,[1]WATSON!$B$2:$B$1709,0))),-1,INDEX([1]WATSON!$G$2:$G$1709,MATCH(A923,[1]WATSON!$B$2:$B$1709,0))*1000),IF(ISERROR(INDEX('[1]EF3.0emissions'!$F$2:$F$1709,MATCH(A923,'[1]EF3.0emissions'!$A$2:$A$1709,0))),-1,INDEX('[1]EF3.0emissions'!$F$2:$F$1709,MATCH(A923,'[1]EF3.0emissions'!$A$2:$A$1709))),IF(ISERROR(INDEX(#REF!,MATCH(A923,#REF!,0))),-1,INDEX(#REF!,MATCH(A923,#REF!,0))*1.5*1000),IF(ISERROR(INDEX(#REF!,MATCH(A923,#REF!,0))),-1,INDEX(#REF!,MATCH(A923,#REF!,0))*1.5))</f>
        <v>57.333333333333336</v>
      </c>
      <c r="D923" s="135">
        <v>7.8583906640928597E-2</v>
      </c>
      <c r="E923" s="135">
        <v>4.1346188161665416E-2</v>
      </c>
      <c r="F923" s="135">
        <v>0.11995684160449471</v>
      </c>
      <c r="G923" s="135">
        <v>0.88004315839550451</v>
      </c>
      <c r="H923" s="135">
        <v>4.3356824486299086E-2</v>
      </c>
      <c r="I923" s="135">
        <v>0.12195665996943461</v>
      </c>
      <c r="J923" s="135">
        <v>0.87804334003056461</v>
      </c>
      <c r="K923" s="136">
        <f>IF(ISERROR(INDEX([1]biowin!$J:$J,MATCH(#REF!,[1]biowin!$A:$A,0))),-1,INDEX([1]biowin!$J:$J,MATCH(#REF!,[1]biowin!$A:$A,0)))</f>
        <v>-1</v>
      </c>
    </row>
    <row r="924" spans="1:11">
      <c r="A924" s="142" t="s">
        <v>2991</v>
      </c>
      <c r="B924" s="145" t="s">
        <v>2992</v>
      </c>
      <c r="C924" s="144">
        <f>MAX(IF(ISERROR(INDEX([1]JDS4!$K$2:$K$1709,MATCH(A924,[1]JDS4!$D$2:$D$1709,0))),-1,INDEX([1]JDS4!$K$2:$K$1709,MATCH(A924,[1]JDS4!$D$2:$D$1709,0))),IF(ISERROR(INDEX([1]UFZ!$K$2:$K$1709,MATCH(A924,[1]UFZ!$H$2:$H$1709,0))),-1,INDEX([1]UFZ!$K$2:$K$1709,MATCH(A924,[1]UFZ!$H$2:$H$1709,0))),IF(ISERROR(INDEX([1]WATSON!$G$2:$G$1709,MATCH(A924,[1]WATSON!$B$2:$B$1709,0))),-1,INDEX([1]WATSON!$G$2:$G$1709,MATCH(A924,[1]WATSON!$B$2:$B$1709,0))*1000),IF(ISERROR(INDEX('[1]EF3.0emissions'!$F$2:$F$1709,MATCH(A924,'[1]EF3.0emissions'!$A$2:$A$1709,0))),-1,INDEX('[1]EF3.0emissions'!$F$2:$F$1709,MATCH(A924,'[1]EF3.0emissions'!$A$2:$A$1709))),IF(ISERROR(INDEX(#REF!,MATCH(A924,#REF!,0))),-1,INDEX(#REF!,MATCH(A924,#REF!,0))*1.5*1000),IF(ISERROR(INDEX(#REF!,MATCH(A924,#REF!,0))),-1,INDEX(#REF!,MATCH(A924,#REF!,0))*1.5))</f>
        <v>-1</v>
      </c>
      <c r="D924" s="135">
        <v>2.4953987237126104E-2</v>
      </c>
      <c r="E924" s="135">
        <v>6.7551112793376596E-4</v>
      </c>
      <c r="F924" s="135">
        <v>0.94132068980407457</v>
      </c>
      <c r="G924" s="135">
        <v>5.8679310195925247E-2</v>
      </c>
      <c r="H924" s="135">
        <v>1.8992354570404333E-3</v>
      </c>
      <c r="I924" s="135">
        <v>0.84308849395871943</v>
      </c>
      <c r="J924" s="135">
        <v>0.15691150604128007</v>
      </c>
      <c r="K924" s="136">
        <f>IF(ISERROR(INDEX([1]biowin!$J:$J,MATCH(#REF!,[1]biowin!$A:$A,0))),-1,INDEX([1]biowin!$J:$J,MATCH(#REF!,[1]biowin!$A:$A,0)))</f>
        <v>-1</v>
      </c>
    </row>
    <row r="925" spans="1:11">
      <c r="A925" s="142" t="s">
        <v>2993</v>
      </c>
      <c r="B925" s="145" t="s">
        <v>2994</v>
      </c>
      <c r="C925" s="144">
        <f>MAX(IF(ISERROR(INDEX([1]JDS4!$K$2:$K$1709,MATCH(A925,[1]JDS4!$D$2:$D$1709,0))),-1,INDEX([1]JDS4!$K$2:$K$1709,MATCH(A925,[1]JDS4!$D$2:$D$1709,0))),IF(ISERROR(INDEX([1]UFZ!$K$2:$K$1709,MATCH(A925,[1]UFZ!$H$2:$H$1709,0))),-1,INDEX([1]UFZ!$K$2:$K$1709,MATCH(A925,[1]UFZ!$H$2:$H$1709,0))),IF(ISERROR(INDEX([1]WATSON!$G$2:$G$1709,MATCH(A925,[1]WATSON!$B$2:$B$1709,0))),-1,INDEX([1]WATSON!$G$2:$G$1709,MATCH(A925,[1]WATSON!$B$2:$B$1709,0))*1000),IF(ISERROR(INDEX('[1]EF3.0emissions'!$F$2:$F$1709,MATCH(A925,'[1]EF3.0emissions'!$A$2:$A$1709,0))),-1,INDEX('[1]EF3.0emissions'!$F$2:$F$1709,MATCH(A925,'[1]EF3.0emissions'!$A$2:$A$1709))),IF(ISERROR(INDEX(#REF!,MATCH(A925,#REF!,0))),-1,INDEX(#REF!,MATCH(A925,#REF!,0))*1.5*1000),IF(ISERROR(INDEX(#REF!,MATCH(A925,#REF!,0))),-1,INDEX(#REF!,MATCH(A925,#REF!,0))*1.5))</f>
        <v>32</v>
      </c>
      <c r="D925" s="135">
        <v>1.7184849740457728E-3</v>
      </c>
      <c r="E925" s="135">
        <v>6.2438896838798769E-5</v>
      </c>
      <c r="F925" s="135">
        <v>0.92190110258298075</v>
      </c>
      <c r="G925" s="135">
        <v>7.8098897417019586E-2</v>
      </c>
      <c r="H925" s="135">
        <v>1.7027355241319052E-4</v>
      </c>
      <c r="I925" s="135">
        <v>0.79742660480473027</v>
      </c>
      <c r="J925" s="135">
        <v>0.20257339519526985</v>
      </c>
      <c r="K925" s="136">
        <f>IF(ISERROR(INDEX([1]biowin!$J:$J,MATCH(#REF!,[1]biowin!$A:$A,0))),-1,INDEX([1]biowin!$J:$J,MATCH(#REF!,[1]biowin!$A:$A,0)))</f>
        <v>-1</v>
      </c>
    </row>
    <row r="926" spans="1:11">
      <c r="A926" s="142" t="s">
        <v>2995</v>
      </c>
      <c r="B926" s="145" t="s">
        <v>2996</v>
      </c>
      <c r="C926" s="144">
        <f>MAX(IF(ISERROR(INDEX([1]JDS4!$K$2:$K$1709,MATCH(A926,[1]JDS4!$D$2:$D$1709,0))),-1,INDEX([1]JDS4!$K$2:$K$1709,MATCH(A926,[1]JDS4!$D$2:$D$1709,0))),IF(ISERROR(INDEX([1]UFZ!$K$2:$K$1709,MATCH(A926,[1]UFZ!$H$2:$H$1709,0))),-1,INDEX([1]UFZ!$K$2:$K$1709,MATCH(A926,[1]UFZ!$H$2:$H$1709,0))),IF(ISERROR(INDEX([1]WATSON!$G$2:$G$1709,MATCH(A926,[1]WATSON!$B$2:$B$1709,0))),-1,INDEX([1]WATSON!$G$2:$G$1709,MATCH(A926,[1]WATSON!$B$2:$B$1709,0))*1000),IF(ISERROR(INDEX('[1]EF3.0emissions'!$F$2:$F$1709,MATCH(A926,'[1]EF3.0emissions'!$A$2:$A$1709,0))),-1,INDEX('[1]EF3.0emissions'!$F$2:$F$1709,MATCH(A926,'[1]EF3.0emissions'!$A$2:$A$1709))),IF(ISERROR(INDEX(#REF!,MATCH(A926,#REF!,0))),-1,INDEX(#REF!,MATCH(A926,#REF!,0))*1.5*1000),IF(ISERROR(INDEX(#REF!,MATCH(A926,#REF!,0))),-1,INDEX(#REF!,MATCH(A926,#REF!,0))*1.5))</f>
        <v>-1</v>
      </c>
      <c r="H926" s="135"/>
      <c r="I926" s="135"/>
      <c r="J926" s="135"/>
      <c r="K926" s="136">
        <f>IF(ISERROR(INDEX([1]biowin!$J:$J,MATCH(#REF!,[1]biowin!$A:$A,0))),-1,INDEX([1]biowin!$J:$J,MATCH(#REF!,[1]biowin!$A:$A,0)))</f>
        <v>-1</v>
      </c>
    </row>
    <row r="927" spans="1:11">
      <c r="A927" s="142" t="s">
        <v>2997</v>
      </c>
      <c r="B927" s="145" t="s">
        <v>2998</v>
      </c>
      <c r="C927" s="144">
        <f>MAX(IF(ISERROR(INDEX([1]JDS4!$K$2:$K$1709,MATCH(A927,[1]JDS4!$D$2:$D$1709,0))),-1,INDEX([1]JDS4!$K$2:$K$1709,MATCH(A927,[1]JDS4!$D$2:$D$1709,0))),IF(ISERROR(INDEX([1]UFZ!$K$2:$K$1709,MATCH(A927,[1]UFZ!$H$2:$H$1709,0))),-1,INDEX([1]UFZ!$K$2:$K$1709,MATCH(A927,[1]UFZ!$H$2:$H$1709,0))),IF(ISERROR(INDEX([1]WATSON!$G$2:$G$1709,MATCH(A927,[1]WATSON!$B$2:$B$1709,0))),-1,INDEX([1]WATSON!$G$2:$G$1709,MATCH(A927,[1]WATSON!$B$2:$B$1709,0))*1000),IF(ISERROR(INDEX('[1]EF3.0emissions'!$F$2:$F$1709,MATCH(A927,'[1]EF3.0emissions'!$A$2:$A$1709,0))),-1,INDEX('[1]EF3.0emissions'!$F$2:$F$1709,MATCH(A927,'[1]EF3.0emissions'!$A$2:$A$1709))),IF(ISERROR(INDEX(#REF!,MATCH(A927,#REF!,0))),-1,INDEX(#REF!,MATCH(A927,#REF!,0))*1.5*1000),IF(ISERROR(INDEX(#REF!,MATCH(A927,#REF!,0))),-1,INDEX(#REF!,MATCH(A927,#REF!,0))*1.5))</f>
        <v>5.1562499999999991</v>
      </c>
      <c r="D927" s="135">
        <v>9.0025505368978917E-5</v>
      </c>
      <c r="E927" s="135">
        <v>4.7511583493624098E-5</v>
      </c>
      <c r="F927" s="135">
        <v>3.3756452140764111E-3</v>
      </c>
      <c r="G927" s="135">
        <v>0.99662435478592359</v>
      </c>
      <c r="H927" s="135">
        <v>5.0010559142229219E-5</v>
      </c>
      <c r="I927" s="135">
        <v>2.0765845667936505E-3</v>
      </c>
      <c r="J927" s="135">
        <v>0.99792341543320628</v>
      </c>
      <c r="K927" s="136">
        <f>IF(ISERROR(INDEX([1]biowin!$J:$J,MATCH(#REF!,[1]biowin!$A:$A,0))),-1,INDEX([1]biowin!$J:$J,MATCH(#REF!,[1]biowin!$A:$A,0)))</f>
        <v>-1</v>
      </c>
    </row>
    <row r="928" spans="1:11">
      <c r="A928" s="142" t="s">
        <v>2999</v>
      </c>
      <c r="B928" s="145" t="s">
        <v>3000</v>
      </c>
      <c r="C928" s="144">
        <f>MAX(IF(ISERROR(INDEX([1]JDS4!$K$2:$K$1709,MATCH(A928,[1]JDS4!$D$2:$D$1709,0))),-1,INDEX([1]JDS4!$K$2:$K$1709,MATCH(A928,[1]JDS4!$D$2:$D$1709,0))),IF(ISERROR(INDEX([1]UFZ!$K$2:$K$1709,MATCH(A928,[1]UFZ!$H$2:$H$1709,0))),-1,INDEX([1]UFZ!$K$2:$K$1709,MATCH(A928,[1]UFZ!$H$2:$H$1709,0))),IF(ISERROR(INDEX([1]WATSON!$G$2:$G$1709,MATCH(A928,[1]WATSON!$B$2:$B$1709,0))),-1,INDEX([1]WATSON!$G$2:$G$1709,MATCH(A928,[1]WATSON!$B$2:$B$1709,0))*1000),IF(ISERROR(INDEX('[1]EF3.0emissions'!$F$2:$F$1709,MATCH(A928,'[1]EF3.0emissions'!$A$2:$A$1709,0))),-1,INDEX('[1]EF3.0emissions'!$F$2:$F$1709,MATCH(A928,'[1]EF3.0emissions'!$A$2:$A$1709))),IF(ISERROR(INDEX(#REF!,MATCH(A928,#REF!,0))),-1,INDEX(#REF!,MATCH(A928,#REF!,0))*1.5*1000),IF(ISERROR(INDEX(#REF!,MATCH(A928,#REF!,0))),-1,INDEX(#REF!,MATCH(A928,#REF!,0))*1.5))</f>
        <v>38.441159255410959</v>
      </c>
      <c r="D928" s="135">
        <v>9.2374833628292644E-3</v>
      </c>
      <c r="E928" s="135">
        <v>4.8828565159932981E-3</v>
      </c>
      <c r="F928" s="135">
        <v>1.4123190308930869E-2</v>
      </c>
      <c r="G928" s="135">
        <v>0.98587680969106939</v>
      </c>
      <c r="H928" s="135">
        <v>5.1315891283220567E-3</v>
      </c>
      <c r="I928" s="135">
        <v>1.4370772583042209E-2</v>
      </c>
      <c r="J928" s="135">
        <v>0.98562922741695835</v>
      </c>
      <c r="K928" s="136">
        <f>IF(ISERROR(INDEX([1]biowin!$J:$J,MATCH(#REF!,[1]biowin!$A:$A,0))),-1,INDEX([1]biowin!$J:$J,MATCH(#REF!,[1]biowin!$A:$A,0)))</f>
        <v>-1</v>
      </c>
    </row>
    <row r="929" spans="1:11">
      <c r="A929" s="142" t="s">
        <v>3001</v>
      </c>
      <c r="B929" s="145" t="s">
        <v>801</v>
      </c>
      <c r="C929" s="144">
        <f>MAX(IF(ISERROR(INDEX([1]JDS4!$K$2:$K$1709,MATCH(A929,[1]JDS4!$D$2:$D$1709,0))),-1,INDEX([1]JDS4!$K$2:$K$1709,MATCH(A929,[1]JDS4!$D$2:$D$1709,0))),IF(ISERROR(INDEX([1]UFZ!$K$2:$K$1709,MATCH(A929,[1]UFZ!$H$2:$H$1709,0))),-1,INDEX([1]UFZ!$K$2:$K$1709,MATCH(A929,[1]UFZ!$H$2:$H$1709,0))),IF(ISERROR(INDEX([1]WATSON!$G$2:$G$1709,MATCH(A929,[1]WATSON!$B$2:$B$1709,0))),-1,INDEX([1]WATSON!$G$2:$G$1709,MATCH(A929,[1]WATSON!$B$2:$B$1709,0))*1000),IF(ISERROR(INDEX('[1]EF3.0emissions'!$F$2:$F$1709,MATCH(A929,'[1]EF3.0emissions'!$A$2:$A$1709,0))),-1,INDEX('[1]EF3.0emissions'!$F$2:$F$1709,MATCH(A929,'[1]EF3.0emissions'!$A$2:$A$1709))),IF(ISERROR(INDEX(#REF!,MATCH(A929,#REF!,0))),-1,INDEX(#REF!,MATCH(A929,#REF!,0))*1.5*1000),IF(ISERROR(INDEX(#REF!,MATCH(A929,#REF!,0))),-1,INDEX(#REF!,MATCH(A929,#REF!,0))*1.5))</f>
        <v>265.27940080753422</v>
      </c>
      <c r="D929" s="135">
        <v>0.29679692098809873</v>
      </c>
      <c r="E929" s="135">
        <v>0.15303319212684521</v>
      </c>
      <c r="F929" s="135">
        <v>0.44984299063376609</v>
      </c>
      <c r="G929" s="135">
        <v>0.55015700936622725</v>
      </c>
      <c r="H929" s="135">
        <v>0.15898798317547683</v>
      </c>
      <c r="I929" s="135">
        <v>0.45579252500019685</v>
      </c>
      <c r="J929" s="135">
        <v>0.54420747499980471</v>
      </c>
      <c r="K929" s="136">
        <f>IF(ISERROR(INDEX([1]biowin!$J:$J,MATCH(#REF!,[1]biowin!$A:$A,0))),-1,INDEX([1]biowin!$J:$J,MATCH(#REF!,[1]biowin!$A:$A,0)))</f>
        <v>-1</v>
      </c>
    </row>
    <row r="930" spans="1:11">
      <c r="A930" s="142" t="s">
        <v>3002</v>
      </c>
      <c r="B930" s="145" t="s">
        <v>3003</v>
      </c>
      <c r="C930" s="144">
        <f>MAX(IF(ISERROR(INDEX([1]JDS4!$K$2:$K$1709,MATCH(A930,[1]JDS4!$D$2:$D$1709,0))),-1,INDEX([1]JDS4!$K$2:$K$1709,MATCH(A930,[1]JDS4!$D$2:$D$1709,0))),IF(ISERROR(INDEX([1]UFZ!$K$2:$K$1709,MATCH(A930,[1]UFZ!$H$2:$H$1709,0))),-1,INDEX([1]UFZ!$K$2:$K$1709,MATCH(A930,[1]UFZ!$H$2:$H$1709,0))),IF(ISERROR(INDEX([1]WATSON!$G$2:$G$1709,MATCH(A930,[1]WATSON!$B$2:$B$1709,0))),-1,INDEX([1]WATSON!$G$2:$G$1709,MATCH(A930,[1]WATSON!$B$2:$B$1709,0))*1000),IF(ISERROR(INDEX('[1]EF3.0emissions'!$F$2:$F$1709,MATCH(A930,'[1]EF3.0emissions'!$A$2:$A$1709,0))),-1,INDEX('[1]EF3.0emissions'!$F$2:$F$1709,MATCH(A930,'[1]EF3.0emissions'!$A$2:$A$1709))),IF(ISERROR(INDEX(#REF!,MATCH(A930,#REF!,0))),-1,INDEX(#REF!,MATCH(A930,#REF!,0))*1.5*1000),IF(ISERROR(INDEX(#REF!,MATCH(A930,#REF!,0))),-1,INDEX(#REF!,MATCH(A930,#REF!,0))*1.5))</f>
        <v>-1</v>
      </c>
      <c r="D930" s="135">
        <v>3.2212635246952566E-2</v>
      </c>
      <c r="E930" s="135">
        <v>8.0604292616801726E-4</v>
      </c>
      <c r="F930" s="135">
        <v>0.94561920740446703</v>
      </c>
      <c r="G930" s="135">
        <v>5.4380792595532843E-2</v>
      </c>
      <c r="H930" s="135">
        <v>2.2819452120495828E-3</v>
      </c>
      <c r="I930" s="135">
        <v>0.85357788543162882</v>
      </c>
      <c r="J930" s="135">
        <v>0.14642211456837112</v>
      </c>
      <c r="K930" s="136">
        <f>IF(ISERROR(INDEX([1]biowin!$J:$J,MATCH(#REF!,[1]biowin!$A:$A,0))),-1,INDEX([1]biowin!$J:$J,MATCH(#REF!,[1]biowin!$A:$A,0)))</f>
        <v>-1</v>
      </c>
    </row>
    <row r="931" spans="1:11">
      <c r="A931" s="142" t="s">
        <v>3004</v>
      </c>
      <c r="B931" s="145" t="s">
        <v>3005</v>
      </c>
      <c r="C931" s="144">
        <f>MAX(IF(ISERROR(INDEX([1]JDS4!$K$2:$K$1709,MATCH(A931,[1]JDS4!$D$2:$D$1709,0))),-1,INDEX([1]JDS4!$K$2:$K$1709,MATCH(A931,[1]JDS4!$D$2:$D$1709,0))),IF(ISERROR(INDEX([1]UFZ!$K$2:$K$1709,MATCH(A931,[1]UFZ!$H$2:$H$1709,0))),-1,INDEX([1]UFZ!$K$2:$K$1709,MATCH(A931,[1]UFZ!$H$2:$H$1709,0))),IF(ISERROR(INDEX([1]WATSON!$G$2:$G$1709,MATCH(A931,[1]WATSON!$B$2:$B$1709,0))),-1,INDEX([1]WATSON!$G$2:$G$1709,MATCH(A931,[1]WATSON!$B$2:$B$1709,0))*1000),IF(ISERROR(INDEX('[1]EF3.0emissions'!$F$2:$F$1709,MATCH(A931,'[1]EF3.0emissions'!$A$2:$A$1709,0))),-1,INDEX('[1]EF3.0emissions'!$F$2:$F$1709,MATCH(A931,'[1]EF3.0emissions'!$A$2:$A$1709))),IF(ISERROR(INDEX(#REF!,MATCH(A931,#REF!,0))),-1,INDEX(#REF!,MATCH(A931,#REF!,0))*1.5*1000),IF(ISERROR(INDEX(#REF!,MATCH(A931,#REF!,0))),-1,INDEX(#REF!,MATCH(A931,#REF!,0))*1.5))</f>
        <v>-1</v>
      </c>
      <c r="H931" s="135"/>
      <c r="I931" s="135"/>
      <c r="J931" s="135"/>
      <c r="K931" s="136">
        <f>IF(ISERROR(INDEX([1]biowin!$J:$J,MATCH(#REF!,[1]biowin!$A:$A,0))),-1,INDEX([1]biowin!$J:$J,MATCH(#REF!,[1]biowin!$A:$A,0)))</f>
        <v>-1</v>
      </c>
    </row>
    <row r="932" spans="1:11">
      <c r="A932" s="142" t="s">
        <v>3006</v>
      </c>
      <c r="B932" s="145" t="s">
        <v>3007</v>
      </c>
      <c r="C932" s="144">
        <f>MAX(IF(ISERROR(INDEX([1]JDS4!$K$2:$K$1709,MATCH(A932,[1]JDS4!$D$2:$D$1709,0))),-1,INDEX([1]JDS4!$K$2:$K$1709,MATCH(A932,[1]JDS4!$D$2:$D$1709,0))),IF(ISERROR(INDEX([1]UFZ!$K$2:$K$1709,MATCH(A932,[1]UFZ!$H$2:$H$1709,0))),-1,INDEX([1]UFZ!$K$2:$K$1709,MATCH(A932,[1]UFZ!$H$2:$H$1709,0))),IF(ISERROR(INDEX([1]WATSON!$G$2:$G$1709,MATCH(A932,[1]WATSON!$B$2:$B$1709,0))),-1,INDEX([1]WATSON!$G$2:$G$1709,MATCH(A932,[1]WATSON!$B$2:$B$1709,0))*1000),IF(ISERROR(INDEX('[1]EF3.0emissions'!$F$2:$F$1709,MATCH(A932,'[1]EF3.0emissions'!$A$2:$A$1709,0))),-1,INDEX('[1]EF3.0emissions'!$F$2:$F$1709,MATCH(A932,'[1]EF3.0emissions'!$A$2:$A$1709))),IF(ISERROR(INDEX(#REF!,MATCH(A932,#REF!,0))),-1,INDEX(#REF!,MATCH(A932,#REF!,0))*1.5*1000),IF(ISERROR(INDEX(#REF!,MATCH(A932,#REF!,0))),-1,INDEX(#REF!,MATCH(A932,#REF!,0))*1.5))</f>
        <v>54.943749999999994</v>
      </c>
      <c r="D932" s="135">
        <v>1.4153908262622318E-2</v>
      </c>
      <c r="E932" s="135">
        <v>7.4793449434230443E-3</v>
      </c>
      <c r="F932" s="135">
        <v>2.1634371880908512E-2</v>
      </c>
      <c r="G932" s="135">
        <v>0.97836562811909145</v>
      </c>
      <c r="H932" s="135">
        <v>7.8591746886459302E-3</v>
      </c>
      <c r="I932" s="135">
        <v>2.2013750097670187E-2</v>
      </c>
      <c r="J932" s="135">
        <v>0.97798624990232974</v>
      </c>
      <c r="K932" s="136">
        <f>IF(ISERROR(INDEX([1]biowin!$J:$J,MATCH(#REF!,[1]biowin!$A:$A,0))),-1,INDEX([1]biowin!$J:$J,MATCH(#REF!,[1]biowin!$A:$A,0)))</f>
        <v>-1</v>
      </c>
    </row>
    <row r="933" spans="1:11">
      <c r="A933" s="142" t="s">
        <v>3008</v>
      </c>
      <c r="B933" s="145" t="s">
        <v>3009</v>
      </c>
      <c r="C933" s="144">
        <f>MAX(IF(ISERROR(INDEX([1]JDS4!$K$2:$K$1709,MATCH(A933,[1]JDS4!$D$2:$D$1709,0))),-1,INDEX([1]JDS4!$K$2:$K$1709,MATCH(A933,[1]JDS4!$D$2:$D$1709,0))),IF(ISERROR(INDEX([1]UFZ!$K$2:$K$1709,MATCH(A933,[1]UFZ!$H$2:$H$1709,0))),-1,INDEX([1]UFZ!$K$2:$K$1709,MATCH(A933,[1]UFZ!$H$2:$H$1709,0))),IF(ISERROR(INDEX([1]WATSON!$G$2:$G$1709,MATCH(A933,[1]WATSON!$B$2:$B$1709,0))),-1,INDEX([1]WATSON!$G$2:$G$1709,MATCH(A933,[1]WATSON!$B$2:$B$1709,0))*1000),IF(ISERROR(INDEX('[1]EF3.0emissions'!$F$2:$F$1709,MATCH(A933,'[1]EF3.0emissions'!$A$2:$A$1709,0))),-1,INDEX('[1]EF3.0emissions'!$F$2:$F$1709,MATCH(A933,'[1]EF3.0emissions'!$A$2:$A$1709))),IF(ISERROR(INDEX(#REF!,MATCH(A933,#REF!,0))),-1,INDEX(#REF!,MATCH(A933,#REF!,0))*1.5*1000),IF(ISERROR(INDEX(#REF!,MATCH(A933,#REF!,0))),-1,INDEX(#REF!,MATCH(A933,#REF!,0))*1.5))</f>
        <v>29.859375</v>
      </c>
      <c r="D933" s="135">
        <v>5.4769196955140884E-3</v>
      </c>
      <c r="E933" s="135">
        <v>5.8525156147589004E-4</v>
      </c>
      <c r="F933" s="135">
        <v>0.79066309726661566</v>
      </c>
      <c r="G933" s="135">
        <v>0.20933690273338459</v>
      </c>
      <c r="H933" s="135">
        <v>1.2977852666016323E-3</v>
      </c>
      <c r="I933" s="135">
        <v>0.55843655428666816</v>
      </c>
      <c r="J933" s="135">
        <v>0.44156344571333156</v>
      </c>
      <c r="K933" s="136">
        <f>IF(ISERROR(INDEX([1]biowin!$J:$J,MATCH(#REF!,[1]biowin!$A:$A,0))),-1,INDEX([1]biowin!$J:$J,MATCH(#REF!,[1]biowin!$A:$A,0)))</f>
        <v>-1</v>
      </c>
    </row>
    <row r="934" spans="1:11">
      <c r="A934" s="142" t="s">
        <v>3010</v>
      </c>
      <c r="B934" s="145" t="s">
        <v>3011</v>
      </c>
      <c r="C934" s="144">
        <f>MAX(IF(ISERROR(INDEX([1]JDS4!$K$2:$K$1709,MATCH(A934,[1]JDS4!$D$2:$D$1709,0))),-1,INDEX([1]JDS4!$K$2:$K$1709,MATCH(A934,[1]JDS4!$D$2:$D$1709,0))),IF(ISERROR(INDEX([1]UFZ!$K$2:$K$1709,MATCH(A934,[1]UFZ!$H$2:$H$1709,0))),-1,INDEX([1]UFZ!$K$2:$K$1709,MATCH(A934,[1]UFZ!$H$2:$H$1709,0))),IF(ISERROR(INDEX([1]WATSON!$G$2:$G$1709,MATCH(A934,[1]WATSON!$B$2:$B$1709,0))),-1,INDEX([1]WATSON!$G$2:$G$1709,MATCH(A934,[1]WATSON!$B$2:$B$1709,0))*1000),IF(ISERROR(INDEX('[1]EF3.0emissions'!$F$2:$F$1709,MATCH(A934,'[1]EF3.0emissions'!$A$2:$A$1709,0))),-1,INDEX('[1]EF3.0emissions'!$F$2:$F$1709,MATCH(A934,'[1]EF3.0emissions'!$A$2:$A$1709))),IF(ISERROR(INDEX(#REF!,MATCH(A934,#REF!,0))),-1,INDEX(#REF!,MATCH(A934,#REF!,0))*1.5*1000),IF(ISERROR(INDEX(#REF!,MATCH(A934,#REF!,0))),-1,INDEX(#REF!,MATCH(A934,#REF!,0))*1.5))</f>
        <v>57.153124999999989</v>
      </c>
      <c r="D934" s="135">
        <v>3.4696271325925505E-3</v>
      </c>
      <c r="E934" s="135">
        <v>1.8346732791997341E-3</v>
      </c>
      <c r="F934" s="135">
        <v>5.3054049745701265E-3</v>
      </c>
      <c r="G934" s="135">
        <v>0.9946945950254299</v>
      </c>
      <c r="H934" s="135">
        <v>1.9284615725147815E-3</v>
      </c>
      <c r="I934" s="135">
        <v>5.3987475802545091E-3</v>
      </c>
      <c r="J934" s="135">
        <v>0.99460125241974506</v>
      </c>
      <c r="K934" s="136">
        <f>IF(ISERROR(INDEX([1]biowin!$J:$J,MATCH(#REF!,[1]biowin!$A:$A,0))),-1,INDEX([1]biowin!$J:$J,MATCH(#REF!,[1]biowin!$A:$A,0)))</f>
        <v>-1</v>
      </c>
    </row>
    <row r="935" spans="1:11">
      <c r="A935" s="142" t="s">
        <v>3012</v>
      </c>
      <c r="B935" s="145" t="s">
        <v>3013</v>
      </c>
      <c r="C935" s="144">
        <f>MAX(IF(ISERROR(INDEX([1]JDS4!$K$2:$K$1709,MATCH(A935,[1]JDS4!$D$2:$D$1709,0))),-1,INDEX([1]JDS4!$K$2:$K$1709,MATCH(A935,[1]JDS4!$D$2:$D$1709,0))),IF(ISERROR(INDEX([1]UFZ!$K$2:$K$1709,MATCH(A935,[1]UFZ!$H$2:$H$1709,0))),-1,INDEX([1]UFZ!$K$2:$K$1709,MATCH(A935,[1]UFZ!$H$2:$H$1709,0))),IF(ISERROR(INDEX([1]WATSON!$G$2:$G$1709,MATCH(A935,[1]WATSON!$B$2:$B$1709,0))),-1,INDEX([1]WATSON!$G$2:$G$1709,MATCH(A935,[1]WATSON!$B$2:$B$1709,0))*1000),IF(ISERROR(INDEX('[1]EF3.0emissions'!$F$2:$F$1709,MATCH(A935,'[1]EF3.0emissions'!$A$2:$A$1709,0))),-1,INDEX('[1]EF3.0emissions'!$F$2:$F$1709,MATCH(A935,'[1]EF3.0emissions'!$A$2:$A$1709))),IF(ISERROR(INDEX(#REF!,MATCH(A935,#REF!,0))),-1,INDEX(#REF!,MATCH(A935,#REF!,0))*1.5*1000),IF(ISERROR(INDEX(#REF!,MATCH(A935,#REF!,0))),-1,INDEX(#REF!,MATCH(A935,#REF!,0))*1.5))</f>
        <v>1082.3125</v>
      </c>
      <c r="D935" s="135">
        <v>5.4812534284953265E-2</v>
      </c>
      <c r="E935" s="135">
        <v>1.1628501498443978E-2</v>
      </c>
      <c r="F935" s="135">
        <v>0.62481877619138371</v>
      </c>
      <c r="G935" s="135">
        <v>0.37518122380861674</v>
      </c>
      <c r="H935" s="135">
        <v>2.0144215311426451E-2</v>
      </c>
      <c r="I935" s="135">
        <v>0.38167769775565935</v>
      </c>
      <c r="J935" s="135">
        <v>0.61832230224434181</v>
      </c>
      <c r="K935" s="136">
        <f>IF(ISERROR(INDEX([1]biowin!$J:$J,MATCH(#REF!,[1]biowin!$A:$A,0))),-1,INDEX([1]biowin!$J:$J,MATCH(#REF!,[1]biowin!$A:$A,0)))</f>
        <v>-1</v>
      </c>
    </row>
    <row r="936" spans="1:11">
      <c r="A936" s="142" t="s">
        <v>3014</v>
      </c>
      <c r="B936" s="145" t="s">
        <v>3015</v>
      </c>
      <c r="C936" s="144">
        <f>MAX(IF(ISERROR(INDEX([1]JDS4!$K$2:$K$1709,MATCH(A936,[1]JDS4!$D$2:$D$1709,0))),-1,INDEX([1]JDS4!$K$2:$K$1709,MATCH(A936,[1]JDS4!$D$2:$D$1709,0))),IF(ISERROR(INDEX([1]UFZ!$K$2:$K$1709,MATCH(A936,[1]UFZ!$H$2:$H$1709,0))),-1,INDEX([1]UFZ!$K$2:$K$1709,MATCH(A936,[1]UFZ!$H$2:$H$1709,0))),IF(ISERROR(INDEX([1]WATSON!$G$2:$G$1709,MATCH(A936,[1]WATSON!$B$2:$B$1709,0))),-1,INDEX([1]WATSON!$G$2:$G$1709,MATCH(A936,[1]WATSON!$B$2:$B$1709,0))*1000),IF(ISERROR(INDEX('[1]EF3.0emissions'!$F$2:$F$1709,MATCH(A936,'[1]EF3.0emissions'!$A$2:$A$1709,0))),-1,INDEX('[1]EF3.0emissions'!$F$2:$F$1709,MATCH(A936,'[1]EF3.0emissions'!$A$2:$A$1709))),IF(ISERROR(INDEX(#REF!,MATCH(A936,#REF!,0))),-1,INDEX(#REF!,MATCH(A936,#REF!,0))*1.5*1000),IF(ISERROR(INDEX(#REF!,MATCH(A936,#REF!,0))),-1,INDEX(#REF!,MATCH(A936,#REF!,0))*1.5))</f>
        <v>2523.909090909091</v>
      </c>
      <c r="D936" s="135">
        <v>9.8005404405687706E-3</v>
      </c>
      <c r="E936" s="135">
        <v>3.1869217455959793E-4</v>
      </c>
      <c r="F936" s="135">
        <v>0.92988026626711684</v>
      </c>
      <c r="G936" s="135">
        <v>7.0119733732883244E-2</v>
      </c>
      <c r="H936" s="135">
        <v>8.7996509800354985E-4</v>
      </c>
      <c r="I936" s="135">
        <v>0.81584922374508695</v>
      </c>
      <c r="J936" s="135">
        <v>0.18415077625491302</v>
      </c>
      <c r="K936" s="136">
        <f>IF(ISERROR(INDEX([1]biowin!$J:$J,MATCH(#REF!,[1]biowin!$A:$A,0))),-1,INDEX([1]biowin!$J:$J,MATCH(#REF!,[1]biowin!$A:$A,0)))</f>
        <v>-1</v>
      </c>
    </row>
    <row r="937" spans="1:11">
      <c r="A937" s="142" t="s">
        <v>3016</v>
      </c>
      <c r="B937" s="145" t="s">
        <v>3017</v>
      </c>
      <c r="C937" s="144">
        <f>MAX(IF(ISERROR(INDEX([1]JDS4!$K$2:$K$1709,MATCH(A937,[1]JDS4!$D$2:$D$1709,0))),-1,INDEX([1]JDS4!$K$2:$K$1709,MATCH(A937,[1]JDS4!$D$2:$D$1709,0))),IF(ISERROR(INDEX([1]UFZ!$K$2:$K$1709,MATCH(A937,[1]UFZ!$H$2:$H$1709,0))),-1,INDEX([1]UFZ!$K$2:$K$1709,MATCH(A937,[1]UFZ!$H$2:$H$1709,0))),IF(ISERROR(INDEX([1]WATSON!$G$2:$G$1709,MATCH(A937,[1]WATSON!$B$2:$B$1709,0))),-1,INDEX([1]WATSON!$G$2:$G$1709,MATCH(A937,[1]WATSON!$B$2:$B$1709,0))*1000),IF(ISERROR(INDEX('[1]EF3.0emissions'!$F$2:$F$1709,MATCH(A937,'[1]EF3.0emissions'!$A$2:$A$1709,0))),-1,INDEX('[1]EF3.0emissions'!$F$2:$F$1709,MATCH(A937,'[1]EF3.0emissions'!$A$2:$A$1709))),IF(ISERROR(INDEX(#REF!,MATCH(A937,#REF!,0))),-1,INDEX(#REF!,MATCH(A937,#REF!,0))*1.5*1000),IF(ISERROR(INDEX(#REF!,MATCH(A937,#REF!,0))),-1,INDEX(#REF!,MATCH(A937,#REF!,0))*1.5))</f>
        <v>167.53738956239724</v>
      </c>
      <c r="D937" s="135">
        <v>0.10432986357465537</v>
      </c>
      <c r="E937" s="135">
        <v>5.478828168180596E-2</v>
      </c>
      <c r="F937" s="135">
        <v>0.1591451126716989</v>
      </c>
      <c r="G937" s="135">
        <v>0.84085488732829727</v>
      </c>
      <c r="H937" s="135">
        <v>5.7401176595719541E-2</v>
      </c>
      <c r="I937" s="135">
        <v>0.16174709058256201</v>
      </c>
      <c r="J937" s="135">
        <v>0.83825290941744024</v>
      </c>
      <c r="K937" s="136">
        <f>IF(ISERROR(INDEX([1]biowin!$J:$J,MATCH(#REF!,[1]biowin!$A:$A,0))),-1,INDEX([1]biowin!$J:$J,MATCH(#REF!,[1]biowin!$A:$A,0)))</f>
        <v>-1</v>
      </c>
    </row>
    <row r="938" spans="1:11">
      <c r="A938" s="142" t="s">
        <v>3018</v>
      </c>
      <c r="B938" s="143" t="s">
        <v>3019</v>
      </c>
      <c r="C938" s="144">
        <f>MAX(IF(ISERROR(INDEX([1]JDS4!$K$2:$K$1709,MATCH(A938,[1]JDS4!$D$2:$D$1709,0))),-1,INDEX([1]JDS4!$K$2:$K$1709,MATCH(A938,[1]JDS4!$D$2:$D$1709,0))),IF(ISERROR(INDEX([1]UFZ!$K$2:$K$1709,MATCH(A938,[1]UFZ!$H$2:$H$1709,0))),-1,INDEX([1]UFZ!$K$2:$K$1709,MATCH(A938,[1]UFZ!$H$2:$H$1709,0))),IF(ISERROR(INDEX([1]WATSON!$G$2:$G$1709,MATCH(A938,[1]WATSON!$B$2:$B$1709,0))),-1,INDEX([1]WATSON!$G$2:$G$1709,MATCH(A938,[1]WATSON!$B$2:$B$1709,0))*1000),IF(ISERROR(INDEX('[1]EF3.0emissions'!$F$2:$F$1709,MATCH(A938,'[1]EF3.0emissions'!$A$2:$A$1709,0))),-1,INDEX('[1]EF3.0emissions'!$F$2:$F$1709,MATCH(A938,'[1]EF3.0emissions'!$A$2:$A$1709))),IF(ISERROR(INDEX(#REF!,MATCH(A938,#REF!,0))),-1,INDEX(#REF!,MATCH(A938,#REF!,0))*1.5*1000),IF(ISERROR(INDEX(#REF!,MATCH(A938,#REF!,0))),-1,INDEX(#REF!,MATCH(A938,#REF!,0))*1.5))</f>
        <v>31</v>
      </c>
      <c r="D938" s="135">
        <v>5.0999575575293332E-2</v>
      </c>
      <c r="E938" s="135">
        <v>2.6884769960349636E-2</v>
      </c>
      <c r="F938" s="135">
        <v>7.7898005085855065E-2</v>
      </c>
      <c r="G938" s="135">
        <v>0.92210199491414269</v>
      </c>
      <c r="H938" s="135">
        <v>2.8217747978344438E-2</v>
      </c>
      <c r="I938" s="135">
        <v>7.9225463382292152E-2</v>
      </c>
      <c r="J938" s="135">
        <v>0.9207745366177067</v>
      </c>
      <c r="K938" s="136">
        <f>IF(ISERROR(INDEX([1]biowin!$J:$J,MATCH(#REF!,[1]biowin!$A:$A,0))),-1,INDEX([1]biowin!$J:$J,MATCH(#REF!,[1]biowin!$A:$A,0)))</f>
        <v>-1</v>
      </c>
    </row>
    <row r="939" spans="1:11">
      <c r="A939" s="142" t="s">
        <v>3020</v>
      </c>
      <c r="B939" s="145" t="s">
        <v>3021</v>
      </c>
      <c r="C939" s="144">
        <f>MAX(IF(ISERROR(INDEX([1]JDS4!$K$2:$K$1709,MATCH(A939,[1]JDS4!$D$2:$D$1709,0))),-1,INDEX([1]JDS4!$K$2:$K$1709,MATCH(A939,[1]JDS4!$D$2:$D$1709,0))),IF(ISERROR(INDEX([1]UFZ!$K$2:$K$1709,MATCH(A939,[1]UFZ!$H$2:$H$1709,0))),-1,INDEX([1]UFZ!$K$2:$K$1709,MATCH(A939,[1]UFZ!$H$2:$H$1709,0))),IF(ISERROR(INDEX([1]WATSON!$G$2:$G$1709,MATCH(A939,[1]WATSON!$B$2:$B$1709,0))),-1,INDEX([1]WATSON!$G$2:$G$1709,MATCH(A939,[1]WATSON!$B$2:$B$1709,0))*1000),IF(ISERROR(INDEX('[1]EF3.0emissions'!$F$2:$F$1709,MATCH(A939,'[1]EF3.0emissions'!$A$2:$A$1709,0))),-1,INDEX('[1]EF3.0emissions'!$F$2:$F$1709,MATCH(A939,'[1]EF3.0emissions'!$A$2:$A$1709))),IF(ISERROR(INDEX(#REF!,MATCH(A939,#REF!,0))),-1,INDEX(#REF!,MATCH(A939,#REF!,0))*1.5*1000),IF(ISERROR(INDEX(#REF!,MATCH(A939,#REF!,0))),-1,INDEX(#REF!,MATCH(A939,#REF!,0))*1.5))</f>
        <v>-1</v>
      </c>
      <c r="D939" s="135">
        <v>3.2629127174155031E-2</v>
      </c>
      <c r="E939" s="135">
        <v>2.6231183137851305E-3</v>
      </c>
      <c r="F939" s="135">
        <v>0.84622256328945622</v>
      </c>
      <c r="G939" s="135">
        <v>0.15377743671054409</v>
      </c>
      <c r="H939" s="135">
        <v>6.2494884415787112E-3</v>
      </c>
      <c r="I939" s="135">
        <v>0.65149073853388195</v>
      </c>
      <c r="J939" s="135">
        <v>0.34850926146611766</v>
      </c>
      <c r="K939" s="136">
        <f>IF(ISERROR(INDEX([1]biowin!$J:$J,MATCH(#REF!,[1]biowin!$A:$A,0))),-1,INDEX([1]biowin!$J:$J,MATCH(#REF!,[1]biowin!$A:$A,0)))</f>
        <v>-1</v>
      </c>
    </row>
    <row r="940" spans="1:11">
      <c r="A940" s="142" t="s">
        <v>3022</v>
      </c>
      <c r="B940" s="145" t="s">
        <v>3023</v>
      </c>
      <c r="C940" s="144">
        <f>MAX(IF(ISERROR(INDEX([1]JDS4!$K$2:$K$1709,MATCH(A940,[1]JDS4!$D$2:$D$1709,0))),-1,INDEX([1]JDS4!$K$2:$K$1709,MATCH(A940,[1]JDS4!$D$2:$D$1709,0))),IF(ISERROR(INDEX([1]UFZ!$K$2:$K$1709,MATCH(A940,[1]UFZ!$H$2:$H$1709,0))),-1,INDEX([1]UFZ!$K$2:$K$1709,MATCH(A940,[1]UFZ!$H$2:$H$1709,0))),IF(ISERROR(INDEX([1]WATSON!$G$2:$G$1709,MATCH(A940,[1]WATSON!$B$2:$B$1709,0))),-1,INDEX([1]WATSON!$G$2:$G$1709,MATCH(A940,[1]WATSON!$B$2:$B$1709,0))*1000),IF(ISERROR(INDEX('[1]EF3.0emissions'!$F$2:$F$1709,MATCH(A940,'[1]EF3.0emissions'!$A$2:$A$1709,0))),-1,INDEX('[1]EF3.0emissions'!$F$2:$F$1709,MATCH(A940,'[1]EF3.0emissions'!$A$2:$A$1709))),IF(ISERROR(INDEX(#REF!,MATCH(A940,#REF!,0))),-1,INDEX(#REF!,MATCH(A940,#REF!,0))*1.5*1000),IF(ISERROR(INDEX(#REF!,MATCH(A940,#REF!,0))),-1,INDEX(#REF!,MATCH(A940,#REF!,0))*1.5))</f>
        <v>-1</v>
      </c>
      <c r="D940" s="135">
        <v>0.29591319411408418</v>
      </c>
      <c r="E940" s="135">
        <v>0.15103921740704879</v>
      </c>
      <c r="F940" s="135">
        <v>0.45751656577258959</v>
      </c>
      <c r="G940" s="135">
        <v>0.5424834342274073</v>
      </c>
      <c r="H940" s="135">
        <v>0.15787040606744335</v>
      </c>
      <c r="I940" s="135">
        <v>0.46012179433094441</v>
      </c>
      <c r="J940" s="135">
        <v>0.53987820566905642</v>
      </c>
      <c r="K940" s="136">
        <f>IF(ISERROR(INDEX([1]biowin!$J:$J,MATCH(#REF!,[1]biowin!$A:$A,0))),-1,INDEX([1]biowin!$J:$J,MATCH(#REF!,[1]biowin!$A:$A,0)))</f>
        <v>-1</v>
      </c>
    </row>
    <row r="941" spans="1:11">
      <c r="A941" s="142" t="s">
        <v>3024</v>
      </c>
      <c r="B941" s="145" t="s">
        <v>3025</v>
      </c>
      <c r="C941" s="144">
        <f>MAX(IF(ISERROR(INDEX([1]JDS4!$K$2:$K$1709,MATCH(A941,[1]JDS4!$D$2:$D$1709,0))),-1,INDEX([1]JDS4!$K$2:$K$1709,MATCH(A941,[1]JDS4!$D$2:$D$1709,0))),IF(ISERROR(INDEX([1]UFZ!$K$2:$K$1709,MATCH(A941,[1]UFZ!$H$2:$H$1709,0))),-1,INDEX([1]UFZ!$K$2:$K$1709,MATCH(A941,[1]UFZ!$H$2:$H$1709,0))),IF(ISERROR(INDEX([1]WATSON!$G$2:$G$1709,MATCH(A941,[1]WATSON!$B$2:$B$1709,0))),-1,INDEX([1]WATSON!$G$2:$G$1709,MATCH(A941,[1]WATSON!$B$2:$B$1709,0))*1000),IF(ISERROR(INDEX('[1]EF3.0emissions'!$F$2:$F$1709,MATCH(A941,'[1]EF3.0emissions'!$A$2:$A$1709,0))),-1,INDEX('[1]EF3.0emissions'!$F$2:$F$1709,MATCH(A941,'[1]EF3.0emissions'!$A$2:$A$1709))),IF(ISERROR(INDEX(#REF!,MATCH(A941,#REF!,0))),-1,INDEX(#REF!,MATCH(A941,#REF!,0))*1.5*1000),IF(ISERROR(INDEX(#REF!,MATCH(A941,#REF!,0))),-1,INDEX(#REF!,MATCH(A941,#REF!,0))*1.5))</f>
        <v>11.8</v>
      </c>
      <c r="D941" s="135">
        <v>0.35364152221066486</v>
      </c>
      <c r="E941" s="135">
        <v>0.18100250898869519</v>
      </c>
      <c r="F941" s="135">
        <v>0.53465585798557647</v>
      </c>
      <c r="G941" s="135">
        <v>0.46534414201441832</v>
      </c>
      <c r="H941" s="135">
        <v>0.18743347588576476</v>
      </c>
      <c r="I941" s="135">
        <v>0.54108198186138745</v>
      </c>
      <c r="J941" s="135">
        <v>0.45891801813861277</v>
      </c>
      <c r="K941" s="136">
        <f>IF(ISERROR(INDEX([1]biowin!$J:$J,MATCH(#REF!,[1]biowin!$A:$A,0))),-1,INDEX([1]biowin!$J:$J,MATCH(#REF!,[1]biowin!$A:$A,0)))</f>
        <v>-1</v>
      </c>
    </row>
    <row r="942" spans="1:11">
      <c r="A942" s="142" t="s">
        <v>3026</v>
      </c>
      <c r="B942" s="145" t="s">
        <v>804</v>
      </c>
      <c r="C942" s="144">
        <f>MAX(IF(ISERROR(INDEX([1]JDS4!$K$2:$K$1709,MATCH(A942,[1]JDS4!$D$2:$D$1709,0))),-1,INDEX([1]JDS4!$K$2:$K$1709,MATCH(A942,[1]JDS4!$D$2:$D$1709,0))),IF(ISERROR(INDEX([1]UFZ!$K$2:$K$1709,MATCH(A942,[1]UFZ!$H$2:$H$1709,0))),-1,INDEX([1]UFZ!$K$2:$K$1709,MATCH(A942,[1]UFZ!$H$2:$H$1709,0))),IF(ISERROR(INDEX([1]WATSON!$G$2:$G$1709,MATCH(A942,[1]WATSON!$B$2:$B$1709,0))),-1,INDEX([1]WATSON!$G$2:$G$1709,MATCH(A942,[1]WATSON!$B$2:$B$1709,0))*1000),IF(ISERROR(INDEX('[1]EF3.0emissions'!$F$2:$F$1709,MATCH(A942,'[1]EF3.0emissions'!$A$2:$A$1709,0))),-1,INDEX('[1]EF3.0emissions'!$F$2:$F$1709,MATCH(A942,'[1]EF3.0emissions'!$A$2:$A$1709))),IF(ISERROR(INDEX(#REF!,MATCH(A942,#REF!,0))),-1,INDEX(#REF!,MATCH(A942,#REF!,0))*1.5*1000),IF(ISERROR(INDEX(#REF!,MATCH(A942,#REF!,0))),-1,INDEX(#REF!,MATCH(A942,#REF!,0))*1.5))</f>
        <v>0</v>
      </c>
      <c r="D942" s="135">
        <v>0.51116880422861777</v>
      </c>
      <c r="E942" s="135">
        <v>0.25357549025328968</v>
      </c>
      <c r="F942" s="135">
        <v>0.76645786730130028</v>
      </c>
      <c r="G942" s="135">
        <v>0.23354213269869858</v>
      </c>
      <c r="H942" s="135">
        <v>0.25980221016580474</v>
      </c>
      <c r="I942" s="135">
        <v>0.77197933341188474</v>
      </c>
      <c r="J942" s="135">
        <v>0.22802066658811579</v>
      </c>
      <c r="K942" s="136">
        <f>IF(ISERROR(INDEX([1]biowin!$J:$J,MATCH(#REF!,[1]biowin!$A:$A,0))),-1,INDEX([1]biowin!$J:$J,MATCH(#REF!,[1]biowin!$A:$A,0)))</f>
        <v>-1</v>
      </c>
    </row>
    <row r="943" spans="1:11">
      <c r="A943" s="142" t="s">
        <v>3027</v>
      </c>
      <c r="B943" s="145" t="s">
        <v>3028</v>
      </c>
      <c r="C943" s="144">
        <f>MAX(IF(ISERROR(INDEX([1]JDS4!$K$2:$K$1709,MATCH(A943,[1]JDS4!$D$2:$D$1709,0))),-1,INDEX([1]JDS4!$K$2:$K$1709,MATCH(A943,[1]JDS4!$D$2:$D$1709,0))),IF(ISERROR(INDEX([1]UFZ!$K$2:$K$1709,MATCH(A943,[1]UFZ!$H$2:$H$1709,0))),-1,INDEX([1]UFZ!$K$2:$K$1709,MATCH(A943,[1]UFZ!$H$2:$H$1709,0))),IF(ISERROR(INDEX([1]WATSON!$G$2:$G$1709,MATCH(A943,[1]WATSON!$B$2:$B$1709,0))),-1,INDEX([1]WATSON!$G$2:$G$1709,MATCH(A943,[1]WATSON!$B$2:$B$1709,0))*1000),IF(ISERROR(INDEX('[1]EF3.0emissions'!$F$2:$F$1709,MATCH(A943,'[1]EF3.0emissions'!$A$2:$A$1709,0))),-1,INDEX('[1]EF3.0emissions'!$F$2:$F$1709,MATCH(A943,'[1]EF3.0emissions'!$A$2:$A$1709))),IF(ISERROR(INDEX(#REF!,MATCH(A943,#REF!,0))),-1,INDEX(#REF!,MATCH(A943,#REF!,0))*1.5*1000),IF(ISERROR(INDEX(#REF!,MATCH(A943,#REF!,0))),-1,INDEX(#REF!,MATCH(A943,#REF!,0))*1.5))</f>
        <v>1500000</v>
      </c>
      <c r="H943" s="135"/>
      <c r="I943" s="135"/>
      <c r="J943" s="135"/>
      <c r="K943" s="136">
        <f>IF(ISERROR(INDEX([1]biowin!$J:$J,MATCH(#REF!,[1]biowin!$A:$A,0))),-1,INDEX([1]biowin!$J:$J,MATCH(#REF!,[1]biowin!$A:$A,0)))</f>
        <v>-1</v>
      </c>
    </row>
    <row r="944" spans="1:11">
      <c r="A944" s="142" t="s">
        <v>3029</v>
      </c>
      <c r="B944" s="145" t="s">
        <v>3030</v>
      </c>
      <c r="C944" s="144">
        <f>MAX(IF(ISERROR(INDEX([1]JDS4!$K$2:$K$1709,MATCH(A944,[1]JDS4!$D$2:$D$1709,0))),-1,INDEX([1]JDS4!$K$2:$K$1709,MATCH(A944,[1]JDS4!$D$2:$D$1709,0))),IF(ISERROR(INDEX([1]UFZ!$K$2:$K$1709,MATCH(A944,[1]UFZ!$H$2:$H$1709,0))),-1,INDEX([1]UFZ!$K$2:$K$1709,MATCH(A944,[1]UFZ!$H$2:$H$1709,0))),IF(ISERROR(INDEX([1]WATSON!$G$2:$G$1709,MATCH(A944,[1]WATSON!$B$2:$B$1709,0))),-1,INDEX([1]WATSON!$G$2:$G$1709,MATCH(A944,[1]WATSON!$B$2:$B$1709,0))*1000),IF(ISERROR(INDEX('[1]EF3.0emissions'!$F$2:$F$1709,MATCH(A944,'[1]EF3.0emissions'!$A$2:$A$1709,0))),-1,INDEX('[1]EF3.0emissions'!$F$2:$F$1709,MATCH(A944,'[1]EF3.0emissions'!$A$2:$A$1709))),IF(ISERROR(INDEX(#REF!,MATCH(A944,#REF!,0))),-1,INDEX(#REF!,MATCH(A944,#REF!,0))*1.5*1000),IF(ISERROR(INDEX(#REF!,MATCH(A944,#REF!,0))),-1,INDEX(#REF!,MATCH(A944,#REF!,0))*1.5))</f>
        <v>188.40937500000001</v>
      </c>
      <c r="D944" s="135">
        <v>0.15737366759337207</v>
      </c>
      <c r="E944" s="135">
        <v>8.2099754811434625E-2</v>
      </c>
      <c r="F944" s="135">
        <v>0.24247104901212457</v>
      </c>
      <c r="G944" s="135">
        <v>0.75752895098786921</v>
      </c>
      <c r="H944" s="135">
        <v>8.5966171681105694E-2</v>
      </c>
      <c r="I944" s="135">
        <v>0.24512673316687783</v>
      </c>
      <c r="J944" s="135">
        <v>0.75487326683312128</v>
      </c>
      <c r="K944" s="136">
        <f>IF(ISERROR(INDEX([1]biowin!$J:$J,MATCH(#REF!,[1]biowin!$A:$A,0))),-1,INDEX([1]biowin!$J:$J,MATCH(#REF!,[1]biowin!$A:$A,0)))</f>
        <v>-1</v>
      </c>
    </row>
    <row r="945" spans="1:11">
      <c r="A945" s="142" t="s">
        <v>3031</v>
      </c>
      <c r="B945" s="145" t="s">
        <v>3032</v>
      </c>
      <c r="C945" s="144">
        <f>MAX(IF(ISERROR(INDEX([1]JDS4!$K$2:$K$1709,MATCH(A945,[1]JDS4!$D$2:$D$1709,0))),-1,INDEX([1]JDS4!$K$2:$K$1709,MATCH(A945,[1]JDS4!$D$2:$D$1709,0))),IF(ISERROR(INDEX([1]UFZ!$K$2:$K$1709,MATCH(A945,[1]UFZ!$H$2:$H$1709,0))),-1,INDEX([1]UFZ!$K$2:$K$1709,MATCH(A945,[1]UFZ!$H$2:$H$1709,0))),IF(ISERROR(INDEX([1]WATSON!$G$2:$G$1709,MATCH(A945,[1]WATSON!$B$2:$B$1709,0))),-1,INDEX([1]WATSON!$G$2:$G$1709,MATCH(A945,[1]WATSON!$B$2:$B$1709,0))*1000),IF(ISERROR(INDEX('[1]EF3.0emissions'!$F$2:$F$1709,MATCH(A945,'[1]EF3.0emissions'!$A$2:$A$1709,0))),-1,INDEX('[1]EF3.0emissions'!$F$2:$F$1709,MATCH(A945,'[1]EF3.0emissions'!$A$2:$A$1709))),IF(ISERROR(INDEX(#REF!,MATCH(A945,#REF!,0))),-1,INDEX(#REF!,MATCH(A945,#REF!,0))*1.5*1000),IF(ISERROR(INDEX(#REF!,MATCH(A945,#REF!,0))),-1,INDEX(#REF!,MATCH(A945,#REF!,0))*1.5))</f>
        <v>-1</v>
      </c>
      <c r="H945" s="135"/>
      <c r="I945" s="135"/>
      <c r="J945" s="135"/>
      <c r="K945" s="136">
        <f>IF(ISERROR(INDEX([1]biowin!$J:$J,MATCH(#REF!,[1]biowin!$A:$A,0))),-1,INDEX([1]biowin!$J:$J,MATCH(#REF!,[1]biowin!$A:$A,0)))</f>
        <v>-1</v>
      </c>
    </row>
    <row r="946" spans="1:11">
      <c r="A946" s="142" t="s">
        <v>3033</v>
      </c>
      <c r="B946" s="145" t="s">
        <v>3034</v>
      </c>
      <c r="C946" s="144">
        <f>MAX(IF(ISERROR(INDEX([1]JDS4!$K$2:$K$1709,MATCH(A946,[1]JDS4!$D$2:$D$1709,0))),-1,INDEX([1]JDS4!$K$2:$K$1709,MATCH(A946,[1]JDS4!$D$2:$D$1709,0))),IF(ISERROR(INDEX([1]UFZ!$K$2:$K$1709,MATCH(A946,[1]UFZ!$H$2:$H$1709,0))),-1,INDEX([1]UFZ!$K$2:$K$1709,MATCH(A946,[1]UFZ!$H$2:$H$1709,0))),IF(ISERROR(INDEX([1]WATSON!$G$2:$G$1709,MATCH(A946,[1]WATSON!$B$2:$B$1709,0))),-1,INDEX([1]WATSON!$G$2:$G$1709,MATCH(A946,[1]WATSON!$B$2:$B$1709,0))*1000),IF(ISERROR(INDEX('[1]EF3.0emissions'!$F$2:$F$1709,MATCH(A946,'[1]EF3.0emissions'!$A$2:$A$1709,0))),-1,INDEX('[1]EF3.0emissions'!$F$2:$F$1709,MATCH(A946,'[1]EF3.0emissions'!$A$2:$A$1709))),IF(ISERROR(INDEX(#REF!,MATCH(A946,#REF!,0))),-1,INDEX(#REF!,MATCH(A946,#REF!,0))*1.5*1000),IF(ISERROR(INDEX(#REF!,MATCH(A946,#REF!,0))),-1,INDEX(#REF!,MATCH(A946,#REF!,0))*1.5))</f>
        <v>130000</v>
      </c>
      <c r="H946" s="135"/>
      <c r="I946" s="135"/>
      <c r="J946" s="135"/>
      <c r="K946" s="136">
        <f>IF(ISERROR(INDEX([1]biowin!$J:$J,MATCH(#REF!,[1]biowin!$A:$A,0))),-1,INDEX([1]biowin!$J:$J,MATCH(#REF!,[1]biowin!$A:$A,0)))</f>
        <v>-1</v>
      </c>
    </row>
    <row r="947" spans="1:11">
      <c r="A947" s="142" t="s">
        <v>3035</v>
      </c>
      <c r="B947" s="145" t="s">
        <v>3036</v>
      </c>
      <c r="C947" s="144">
        <f>MAX(IF(ISERROR(INDEX([1]JDS4!$K$2:$K$1709,MATCH(A947,[1]JDS4!$D$2:$D$1709,0))),-1,INDEX([1]JDS4!$K$2:$K$1709,MATCH(A947,[1]JDS4!$D$2:$D$1709,0))),IF(ISERROR(INDEX([1]UFZ!$K$2:$K$1709,MATCH(A947,[1]UFZ!$H$2:$H$1709,0))),-1,INDEX([1]UFZ!$K$2:$K$1709,MATCH(A947,[1]UFZ!$H$2:$H$1709,0))),IF(ISERROR(INDEX([1]WATSON!$G$2:$G$1709,MATCH(A947,[1]WATSON!$B$2:$B$1709,0))),-1,INDEX([1]WATSON!$G$2:$G$1709,MATCH(A947,[1]WATSON!$B$2:$B$1709,0))*1000),IF(ISERROR(INDEX('[1]EF3.0emissions'!$F$2:$F$1709,MATCH(A947,'[1]EF3.0emissions'!$A$2:$A$1709,0))),-1,INDEX('[1]EF3.0emissions'!$F$2:$F$1709,MATCH(A947,'[1]EF3.0emissions'!$A$2:$A$1709))),IF(ISERROR(INDEX(#REF!,MATCH(A947,#REF!,0))),-1,INDEX(#REF!,MATCH(A947,#REF!,0))*1.5*1000),IF(ISERROR(INDEX(#REF!,MATCH(A947,#REF!,0))),-1,INDEX(#REF!,MATCH(A947,#REF!,0))*1.5))</f>
        <v>2800</v>
      </c>
      <c r="H947" s="135"/>
      <c r="I947" s="135"/>
      <c r="J947" s="135"/>
      <c r="K947" s="136">
        <f>IF(ISERROR(INDEX([1]biowin!$J:$J,MATCH(#REF!,[1]biowin!$A:$A,0))),-1,INDEX([1]biowin!$J:$J,MATCH(#REF!,[1]biowin!$A:$A,0)))</f>
        <v>-1</v>
      </c>
    </row>
    <row r="948" spans="1:11">
      <c r="A948" s="142" t="s">
        <v>3037</v>
      </c>
      <c r="B948" s="145" t="s">
        <v>3038</v>
      </c>
      <c r="C948" s="144">
        <f>MAX(IF(ISERROR(INDEX([1]JDS4!$K$2:$K$1709,MATCH(A948,[1]JDS4!$D$2:$D$1709,0))),-1,INDEX([1]JDS4!$K$2:$K$1709,MATCH(A948,[1]JDS4!$D$2:$D$1709,0))),IF(ISERROR(INDEX([1]UFZ!$K$2:$K$1709,MATCH(A948,[1]UFZ!$H$2:$H$1709,0))),-1,INDEX([1]UFZ!$K$2:$K$1709,MATCH(A948,[1]UFZ!$H$2:$H$1709,0))),IF(ISERROR(INDEX([1]WATSON!$G$2:$G$1709,MATCH(A948,[1]WATSON!$B$2:$B$1709,0))),-1,INDEX([1]WATSON!$G$2:$G$1709,MATCH(A948,[1]WATSON!$B$2:$B$1709,0))*1000),IF(ISERROR(INDEX('[1]EF3.0emissions'!$F$2:$F$1709,MATCH(A948,'[1]EF3.0emissions'!$A$2:$A$1709,0))),-1,INDEX('[1]EF3.0emissions'!$F$2:$F$1709,MATCH(A948,'[1]EF3.0emissions'!$A$2:$A$1709))),IF(ISERROR(INDEX(#REF!,MATCH(A948,#REF!,0))),-1,INDEX(#REF!,MATCH(A948,#REF!,0))*1.5*1000),IF(ISERROR(INDEX(#REF!,MATCH(A948,#REF!,0))),-1,INDEX(#REF!,MATCH(A948,#REF!,0))*1.5))</f>
        <v>-1</v>
      </c>
      <c r="D948" s="135">
        <v>9.4660394654684385E-2</v>
      </c>
      <c r="E948" s="135">
        <v>4.9747362919883485E-2</v>
      </c>
      <c r="F948" s="135">
        <v>0.14440818108722467</v>
      </c>
      <c r="G948" s="135">
        <v>0.85559181891277103</v>
      </c>
      <c r="H948" s="135">
        <v>5.2137035211828497E-2</v>
      </c>
      <c r="I948" s="135">
        <v>0.14679768198475604</v>
      </c>
      <c r="J948" s="135">
        <v>0.85320231801524071</v>
      </c>
      <c r="K948" s="136">
        <f>IF(ISERROR(INDEX([1]biowin!$J:$J,MATCH(#REF!,[1]biowin!$A:$A,0))),-1,INDEX([1]biowin!$J:$J,MATCH(#REF!,[1]biowin!$A:$A,0)))</f>
        <v>-1</v>
      </c>
    </row>
    <row r="949" spans="1:11">
      <c r="A949" s="142" t="s">
        <v>3039</v>
      </c>
      <c r="B949" s="145" t="s">
        <v>3040</v>
      </c>
      <c r="C949" s="144">
        <f>MAX(IF(ISERROR(INDEX([1]JDS4!$K$2:$K$1709,MATCH(A949,[1]JDS4!$D$2:$D$1709,0))),-1,INDEX([1]JDS4!$K$2:$K$1709,MATCH(A949,[1]JDS4!$D$2:$D$1709,0))),IF(ISERROR(INDEX([1]UFZ!$K$2:$K$1709,MATCH(A949,[1]UFZ!$H$2:$H$1709,0))),-1,INDEX([1]UFZ!$K$2:$K$1709,MATCH(A949,[1]UFZ!$H$2:$H$1709,0))),IF(ISERROR(INDEX([1]WATSON!$G$2:$G$1709,MATCH(A949,[1]WATSON!$B$2:$B$1709,0))),-1,INDEX([1]WATSON!$G$2:$G$1709,MATCH(A949,[1]WATSON!$B$2:$B$1709,0))*1000),IF(ISERROR(INDEX('[1]EF3.0emissions'!$F$2:$F$1709,MATCH(A949,'[1]EF3.0emissions'!$A$2:$A$1709,0))),-1,INDEX('[1]EF3.0emissions'!$F$2:$F$1709,MATCH(A949,'[1]EF3.0emissions'!$A$2:$A$1709))),IF(ISERROR(INDEX(#REF!,MATCH(A949,#REF!,0))),-1,INDEX(#REF!,MATCH(A949,#REF!,0))*1.5*1000),IF(ISERROR(INDEX(#REF!,MATCH(A949,#REF!,0))),-1,INDEX(#REF!,MATCH(A949,#REF!,0))*1.5))</f>
        <v>6.25E-2</v>
      </c>
      <c r="D949" s="135">
        <v>5.8460229192729175E-2</v>
      </c>
      <c r="E949" s="135">
        <v>3.0802328661986466E-2</v>
      </c>
      <c r="F949" s="135">
        <v>8.9262588522563829E-2</v>
      </c>
      <c r="G949" s="135">
        <v>0.91073741147744003</v>
      </c>
      <c r="H949" s="135">
        <v>3.2321519582637348E-2</v>
      </c>
      <c r="I949" s="135">
        <v>9.0781767047324866E-2</v>
      </c>
      <c r="J949" s="135">
        <v>0.90921823295267712</v>
      </c>
      <c r="K949" s="136">
        <f>IF(ISERROR(INDEX([1]biowin!$J:$J,MATCH(#REF!,[1]biowin!$A:$A,0))),-1,INDEX([1]biowin!$J:$J,MATCH(#REF!,[1]biowin!$A:$A,0)))</f>
        <v>-1</v>
      </c>
    </row>
    <row r="950" spans="1:11">
      <c r="A950" s="142" t="s">
        <v>3041</v>
      </c>
      <c r="B950" s="145" t="s">
        <v>3042</v>
      </c>
      <c r="C950" s="144">
        <f>MAX(IF(ISERROR(INDEX([1]JDS4!$K$2:$K$1709,MATCH(A950,[1]JDS4!$D$2:$D$1709,0))),-1,INDEX([1]JDS4!$K$2:$K$1709,MATCH(A950,[1]JDS4!$D$2:$D$1709,0))),IF(ISERROR(INDEX([1]UFZ!$K$2:$K$1709,MATCH(A950,[1]UFZ!$H$2:$H$1709,0))),-1,INDEX([1]UFZ!$K$2:$K$1709,MATCH(A950,[1]UFZ!$H$2:$H$1709,0))),IF(ISERROR(INDEX([1]WATSON!$G$2:$G$1709,MATCH(A950,[1]WATSON!$B$2:$B$1709,0))),-1,INDEX([1]WATSON!$G$2:$G$1709,MATCH(A950,[1]WATSON!$B$2:$B$1709,0))*1000),IF(ISERROR(INDEX('[1]EF3.0emissions'!$F$2:$F$1709,MATCH(A950,'[1]EF3.0emissions'!$A$2:$A$1709,0))),-1,INDEX('[1]EF3.0emissions'!$F$2:$F$1709,MATCH(A950,'[1]EF3.0emissions'!$A$2:$A$1709))),IF(ISERROR(INDEX(#REF!,MATCH(A950,#REF!,0))),-1,INDEX(#REF!,MATCH(A950,#REF!,0))*1.5*1000),IF(ISERROR(INDEX(#REF!,MATCH(A950,#REF!,0))),-1,INDEX(#REF!,MATCH(A950,#REF!,0))*1.5))</f>
        <v>-1</v>
      </c>
      <c r="H950" s="135"/>
      <c r="I950" s="135"/>
      <c r="J950" s="135"/>
      <c r="K950" s="136">
        <f>IF(ISERROR(INDEX([1]biowin!$J:$J,MATCH(#REF!,[1]biowin!$A:$A,0))),-1,INDEX([1]biowin!$J:$J,MATCH(#REF!,[1]biowin!$A:$A,0)))</f>
        <v>-1</v>
      </c>
    </row>
    <row r="951" spans="1:11">
      <c r="A951" s="142" t="s">
        <v>3043</v>
      </c>
      <c r="B951" s="145" t="s">
        <v>3044</v>
      </c>
      <c r="C951" s="144">
        <f>MAX(IF(ISERROR(INDEX([1]JDS4!$K$2:$K$1709,MATCH(A951,[1]JDS4!$D$2:$D$1709,0))),-1,INDEX([1]JDS4!$K$2:$K$1709,MATCH(A951,[1]JDS4!$D$2:$D$1709,0))),IF(ISERROR(INDEX([1]UFZ!$K$2:$K$1709,MATCH(A951,[1]UFZ!$H$2:$H$1709,0))),-1,INDEX([1]UFZ!$K$2:$K$1709,MATCH(A951,[1]UFZ!$H$2:$H$1709,0))),IF(ISERROR(INDEX([1]WATSON!$G$2:$G$1709,MATCH(A951,[1]WATSON!$B$2:$B$1709,0))),-1,INDEX([1]WATSON!$G$2:$G$1709,MATCH(A951,[1]WATSON!$B$2:$B$1709,0))*1000),IF(ISERROR(INDEX('[1]EF3.0emissions'!$F$2:$F$1709,MATCH(A951,'[1]EF3.0emissions'!$A$2:$A$1709,0))),-1,INDEX('[1]EF3.0emissions'!$F$2:$F$1709,MATCH(A951,'[1]EF3.0emissions'!$A$2:$A$1709))),IF(ISERROR(INDEX(#REF!,MATCH(A951,#REF!,0))),-1,INDEX(#REF!,MATCH(A951,#REF!,0))*1.5*1000),IF(ISERROR(INDEX(#REF!,MATCH(A951,#REF!,0))),-1,INDEX(#REF!,MATCH(A951,#REF!,0))*1.5))</f>
        <v>0</v>
      </c>
      <c r="D951" s="135">
        <v>0.4936852853632604</v>
      </c>
      <c r="E951" s="135">
        <v>0.24649905795717988</v>
      </c>
      <c r="F951" s="135">
        <v>0.74020087264215551</v>
      </c>
      <c r="G951" s="135">
        <v>0.25979912735784172</v>
      </c>
      <c r="H951" s="135">
        <v>0.25260715452372645</v>
      </c>
      <c r="I951" s="135">
        <v>0.7463021334214468</v>
      </c>
      <c r="J951" s="135">
        <v>0.25369786657855303</v>
      </c>
      <c r="K951" s="136">
        <f>IF(ISERROR(INDEX([1]biowin!$J:$J,MATCH(#REF!,[1]biowin!$A:$A,0))),-1,INDEX([1]biowin!$J:$J,MATCH(#REF!,[1]biowin!$A:$A,0)))</f>
        <v>-1</v>
      </c>
    </row>
    <row r="952" spans="1:11">
      <c r="A952" s="142" t="s">
        <v>3045</v>
      </c>
      <c r="B952" s="145" t="s">
        <v>3046</v>
      </c>
      <c r="C952" s="144">
        <f>MAX(IF(ISERROR(INDEX([1]JDS4!$K$2:$K$1709,MATCH(A952,[1]JDS4!$D$2:$D$1709,0))),-1,INDEX([1]JDS4!$K$2:$K$1709,MATCH(A952,[1]JDS4!$D$2:$D$1709,0))),IF(ISERROR(INDEX([1]UFZ!$K$2:$K$1709,MATCH(A952,[1]UFZ!$H$2:$H$1709,0))),-1,INDEX([1]UFZ!$K$2:$K$1709,MATCH(A952,[1]UFZ!$H$2:$H$1709,0))),IF(ISERROR(INDEX([1]WATSON!$G$2:$G$1709,MATCH(A952,[1]WATSON!$B$2:$B$1709,0))),-1,INDEX([1]WATSON!$G$2:$G$1709,MATCH(A952,[1]WATSON!$B$2:$B$1709,0))*1000),IF(ISERROR(INDEX('[1]EF3.0emissions'!$F$2:$F$1709,MATCH(A952,'[1]EF3.0emissions'!$A$2:$A$1709,0))),-1,INDEX('[1]EF3.0emissions'!$F$2:$F$1709,MATCH(A952,'[1]EF3.0emissions'!$A$2:$A$1709))),IF(ISERROR(INDEX(#REF!,MATCH(A952,#REF!,0))),-1,INDEX(#REF!,MATCH(A952,#REF!,0))*1.5*1000),IF(ISERROR(INDEX(#REF!,MATCH(A952,#REF!,0))),-1,INDEX(#REF!,MATCH(A952,#REF!,0))*1.5))</f>
        <v>-1</v>
      </c>
      <c r="H952" s="135"/>
      <c r="I952" s="135"/>
      <c r="J952" s="135"/>
      <c r="K952" s="136">
        <f>IF(ISERROR(INDEX([1]biowin!$J:$J,MATCH(#REF!,[1]biowin!$A:$A,0))),-1,INDEX([1]biowin!$J:$J,MATCH(#REF!,[1]biowin!$A:$A,0)))</f>
        <v>-1</v>
      </c>
    </row>
    <row r="953" spans="1:11">
      <c r="A953" s="142" t="s">
        <v>3047</v>
      </c>
      <c r="B953" s="145" t="s">
        <v>3048</v>
      </c>
      <c r="C953" s="144">
        <f>MAX(IF(ISERROR(INDEX([1]JDS4!$K$2:$K$1709,MATCH(A953,[1]JDS4!$D$2:$D$1709,0))),-1,INDEX([1]JDS4!$K$2:$K$1709,MATCH(A953,[1]JDS4!$D$2:$D$1709,0))),IF(ISERROR(INDEX([1]UFZ!$K$2:$K$1709,MATCH(A953,[1]UFZ!$H$2:$H$1709,0))),-1,INDEX([1]UFZ!$K$2:$K$1709,MATCH(A953,[1]UFZ!$H$2:$H$1709,0))),IF(ISERROR(INDEX([1]WATSON!$G$2:$G$1709,MATCH(A953,[1]WATSON!$B$2:$B$1709,0))),-1,INDEX([1]WATSON!$G$2:$G$1709,MATCH(A953,[1]WATSON!$B$2:$B$1709,0))*1000),IF(ISERROR(INDEX('[1]EF3.0emissions'!$F$2:$F$1709,MATCH(A953,'[1]EF3.0emissions'!$A$2:$A$1709,0))),-1,INDEX('[1]EF3.0emissions'!$F$2:$F$1709,MATCH(A953,'[1]EF3.0emissions'!$A$2:$A$1709))),IF(ISERROR(INDEX(#REF!,MATCH(A953,#REF!,0))),-1,INDEX(#REF!,MATCH(A953,#REF!,0))*1.5*1000),IF(ISERROR(INDEX(#REF!,MATCH(A953,#REF!,0))),-1,INDEX(#REF!,MATCH(A953,#REF!,0))*1.5))</f>
        <v>88.23136175547944</v>
      </c>
      <c r="D953" s="135">
        <v>0.28967480846950228</v>
      </c>
      <c r="E953" s="135">
        <v>0.14942341014517532</v>
      </c>
      <c r="F953" s="135">
        <v>0.43956164355618732</v>
      </c>
      <c r="G953" s="135">
        <v>0.56043835644380402</v>
      </c>
      <c r="H953" s="135">
        <v>0.1553362846621148</v>
      </c>
      <c r="I953" s="135">
        <v>0.44528556975054445</v>
      </c>
      <c r="J953" s="135">
        <v>0.55471443024945821</v>
      </c>
      <c r="K953" s="136">
        <f>IF(ISERROR(INDEX([1]biowin!$J:$J,MATCH(#REF!,[1]biowin!$A:$A,0))),-1,INDEX([1]biowin!$J:$J,MATCH(#REF!,[1]biowin!$A:$A,0)))</f>
        <v>-1</v>
      </c>
    </row>
    <row r="954" spans="1:11">
      <c r="A954" s="142" t="s">
        <v>3049</v>
      </c>
      <c r="B954" s="145" t="s">
        <v>3050</v>
      </c>
      <c r="C954" s="144">
        <f>MAX(IF(ISERROR(INDEX([1]JDS4!$K$2:$K$1709,MATCH(A954,[1]JDS4!$D$2:$D$1709,0))),-1,INDEX([1]JDS4!$K$2:$K$1709,MATCH(A954,[1]JDS4!$D$2:$D$1709,0))),IF(ISERROR(INDEX([1]UFZ!$K$2:$K$1709,MATCH(A954,[1]UFZ!$H$2:$H$1709,0))),-1,INDEX([1]UFZ!$K$2:$K$1709,MATCH(A954,[1]UFZ!$H$2:$H$1709,0))),IF(ISERROR(INDEX([1]WATSON!$G$2:$G$1709,MATCH(A954,[1]WATSON!$B$2:$B$1709,0))),-1,INDEX([1]WATSON!$G$2:$G$1709,MATCH(A954,[1]WATSON!$B$2:$B$1709,0))*1000),IF(ISERROR(INDEX('[1]EF3.0emissions'!$F$2:$F$1709,MATCH(A954,'[1]EF3.0emissions'!$A$2:$A$1709,0))),-1,INDEX('[1]EF3.0emissions'!$F$2:$F$1709,MATCH(A954,'[1]EF3.0emissions'!$A$2:$A$1709))),IF(ISERROR(INDEX(#REF!,MATCH(A954,#REF!,0))),-1,INDEX(#REF!,MATCH(A954,#REF!,0))*1.5*1000),IF(ISERROR(INDEX(#REF!,MATCH(A954,#REF!,0))),-1,INDEX(#REF!,MATCH(A954,#REF!,0))*1.5))</f>
        <v>899.81818181818187</v>
      </c>
      <c r="D954" s="135">
        <v>8.1166668876665547E-3</v>
      </c>
      <c r="E954" s="135">
        <v>8.4105636621449901E-4</v>
      </c>
      <c r="F954" s="135">
        <v>0.79746240628764964</v>
      </c>
      <c r="G954" s="135">
        <v>0.20253759371235053</v>
      </c>
      <c r="H954" s="135">
        <v>1.8809434547853569E-3</v>
      </c>
      <c r="I954" s="135">
        <v>0.56913184401433603</v>
      </c>
      <c r="J954" s="135">
        <v>0.4308681559856643</v>
      </c>
      <c r="K954" s="136">
        <f>IF(ISERROR(INDEX([1]biowin!$J:$J,MATCH(#REF!,[1]biowin!$A:$A,0))),-1,INDEX([1]biowin!$J:$J,MATCH(#REF!,[1]biowin!$A:$A,0)))</f>
        <v>-1</v>
      </c>
    </row>
    <row r="955" spans="1:11">
      <c r="A955" s="142" t="s">
        <v>3051</v>
      </c>
      <c r="B955" s="145" t="s">
        <v>3052</v>
      </c>
      <c r="C955" s="144">
        <f>MAX(IF(ISERROR(INDEX([1]JDS4!$K$2:$K$1709,MATCH(A955,[1]JDS4!$D$2:$D$1709,0))),-1,INDEX([1]JDS4!$K$2:$K$1709,MATCH(A955,[1]JDS4!$D$2:$D$1709,0))),IF(ISERROR(INDEX([1]UFZ!$K$2:$K$1709,MATCH(A955,[1]UFZ!$H$2:$H$1709,0))),-1,INDEX([1]UFZ!$K$2:$K$1709,MATCH(A955,[1]UFZ!$H$2:$H$1709,0))),IF(ISERROR(INDEX([1]WATSON!$G$2:$G$1709,MATCH(A955,[1]WATSON!$B$2:$B$1709,0))),-1,INDEX([1]WATSON!$G$2:$G$1709,MATCH(A955,[1]WATSON!$B$2:$B$1709,0))*1000),IF(ISERROR(INDEX('[1]EF3.0emissions'!$F$2:$F$1709,MATCH(A955,'[1]EF3.0emissions'!$A$2:$A$1709,0))),-1,INDEX('[1]EF3.0emissions'!$F$2:$F$1709,MATCH(A955,'[1]EF3.0emissions'!$A$2:$A$1709))),IF(ISERROR(INDEX(#REF!,MATCH(A955,#REF!,0))),-1,INDEX(#REF!,MATCH(A955,#REF!,0))*1.5*1000),IF(ISERROR(INDEX(#REF!,MATCH(A955,#REF!,0))),-1,INDEX(#REF!,MATCH(A955,#REF!,0))*1.5))</f>
        <v>-1</v>
      </c>
      <c r="D955" s="135">
        <v>2.7176746112132649E-2</v>
      </c>
      <c r="E955" s="135">
        <v>2.301734793579765E-3</v>
      </c>
      <c r="F955" s="135">
        <v>0.83719729515525121</v>
      </c>
      <c r="G955" s="135">
        <v>0.16280270484475021</v>
      </c>
      <c r="H955" s="135">
        <v>5.4181861355267757E-3</v>
      </c>
      <c r="I955" s="135">
        <v>0.63545238726312292</v>
      </c>
      <c r="J955" s="135">
        <v>0.36454761273687691</v>
      </c>
      <c r="K955" s="136">
        <f>IF(ISERROR(INDEX([1]biowin!$J:$J,MATCH(#REF!,[1]biowin!$A:$A,0))),-1,INDEX([1]biowin!$J:$J,MATCH(#REF!,[1]biowin!$A:$A,0)))</f>
        <v>-1</v>
      </c>
    </row>
    <row r="956" spans="1:11">
      <c r="A956" s="142" t="s">
        <v>3053</v>
      </c>
      <c r="B956" s="145" t="s">
        <v>3054</v>
      </c>
      <c r="C956" s="144">
        <f>MAX(IF(ISERROR(INDEX([1]JDS4!$K$2:$K$1709,MATCH(A956,[1]JDS4!$D$2:$D$1709,0))),-1,INDEX([1]JDS4!$K$2:$K$1709,MATCH(A956,[1]JDS4!$D$2:$D$1709,0))),IF(ISERROR(INDEX([1]UFZ!$K$2:$K$1709,MATCH(A956,[1]UFZ!$H$2:$H$1709,0))),-1,INDEX([1]UFZ!$K$2:$K$1709,MATCH(A956,[1]UFZ!$H$2:$H$1709,0))),IF(ISERROR(INDEX([1]WATSON!$G$2:$G$1709,MATCH(A956,[1]WATSON!$B$2:$B$1709,0))),-1,INDEX([1]WATSON!$G$2:$G$1709,MATCH(A956,[1]WATSON!$B$2:$B$1709,0))*1000),IF(ISERROR(INDEX('[1]EF3.0emissions'!$F$2:$F$1709,MATCH(A956,'[1]EF3.0emissions'!$A$2:$A$1709,0))),-1,INDEX('[1]EF3.0emissions'!$F$2:$F$1709,MATCH(A956,'[1]EF3.0emissions'!$A$2:$A$1709))),IF(ISERROR(INDEX(#REF!,MATCH(A956,#REF!,0))),-1,INDEX(#REF!,MATCH(A956,#REF!,0))*1.5*1000),IF(ISERROR(INDEX(#REF!,MATCH(A956,#REF!,0))),-1,INDEX(#REF!,MATCH(A956,#REF!,0))*1.5))</f>
        <v>1812.8531250000001</v>
      </c>
      <c r="D956" s="135">
        <v>0.12693111788312705</v>
      </c>
      <c r="E956" s="135">
        <v>6.6541661521786977E-2</v>
      </c>
      <c r="F956" s="135">
        <v>0.19347849658952582</v>
      </c>
      <c r="G956" s="135">
        <v>0.80652150341046458</v>
      </c>
      <c r="H956" s="135">
        <v>6.965702633291701E-2</v>
      </c>
      <c r="I956" s="135">
        <v>0.19659154498253703</v>
      </c>
      <c r="J956" s="135">
        <v>0.80340845501746527</v>
      </c>
      <c r="K956" s="136">
        <f>IF(ISERROR(INDEX([1]biowin!$J:$J,MATCH(#REF!,[1]biowin!$A:$A,0))),-1,INDEX([1]biowin!$J:$J,MATCH(#REF!,[1]biowin!$A:$A,0)))</f>
        <v>-1</v>
      </c>
    </row>
    <row r="957" spans="1:11">
      <c r="A957" s="142" t="s">
        <v>3055</v>
      </c>
      <c r="B957" s="145" t="s">
        <v>3056</v>
      </c>
      <c r="C957" s="144">
        <f>MAX(IF(ISERROR(INDEX([1]JDS4!$K$2:$K$1709,MATCH(A957,[1]JDS4!$D$2:$D$1709,0))),-1,INDEX([1]JDS4!$K$2:$K$1709,MATCH(A957,[1]JDS4!$D$2:$D$1709,0))),IF(ISERROR(INDEX([1]UFZ!$K$2:$K$1709,MATCH(A957,[1]UFZ!$H$2:$H$1709,0))),-1,INDEX([1]UFZ!$K$2:$K$1709,MATCH(A957,[1]UFZ!$H$2:$H$1709,0))),IF(ISERROR(INDEX([1]WATSON!$G$2:$G$1709,MATCH(A957,[1]WATSON!$B$2:$B$1709,0))),-1,INDEX([1]WATSON!$G$2:$G$1709,MATCH(A957,[1]WATSON!$B$2:$B$1709,0))*1000),IF(ISERROR(INDEX('[1]EF3.0emissions'!$F$2:$F$1709,MATCH(A957,'[1]EF3.0emissions'!$A$2:$A$1709,0))),-1,INDEX('[1]EF3.0emissions'!$F$2:$F$1709,MATCH(A957,'[1]EF3.0emissions'!$A$2:$A$1709))),IF(ISERROR(INDEX(#REF!,MATCH(A957,#REF!,0))),-1,INDEX(#REF!,MATCH(A957,#REF!,0))*1.5*1000),IF(ISERROR(INDEX(#REF!,MATCH(A957,#REF!,0))),-1,INDEX(#REF!,MATCH(A957,#REF!,0))*1.5))</f>
        <v>248.28571428571428</v>
      </c>
      <c r="D957" s="135">
        <v>1.0703722581913773E-3</v>
      </c>
      <c r="E957" s="135">
        <v>2.5737995617561364E-4</v>
      </c>
      <c r="F957" s="135">
        <v>0.53982761342482455</v>
      </c>
      <c r="G957" s="135">
        <v>0.46017238657517534</v>
      </c>
      <c r="H957" s="135">
        <v>4.2231349193316565E-4</v>
      </c>
      <c r="I957" s="135">
        <v>0.28174499192454683</v>
      </c>
      <c r="J957" s="135">
        <v>0.71825500807545284</v>
      </c>
      <c r="K957" s="136">
        <f>IF(ISERROR(INDEX([1]biowin!$J:$J,MATCH(#REF!,[1]biowin!$A:$A,0))),-1,INDEX([1]biowin!$J:$J,MATCH(#REF!,[1]biowin!$A:$A,0)))</f>
        <v>-1</v>
      </c>
    </row>
    <row r="958" spans="1:11">
      <c r="A958" s="142" t="s">
        <v>3057</v>
      </c>
      <c r="B958" s="145" t="s">
        <v>3058</v>
      </c>
      <c r="C958" s="144">
        <f>MAX(IF(ISERROR(INDEX([1]JDS4!$K$2:$K$1709,MATCH(A958,[1]JDS4!$D$2:$D$1709,0))),-1,INDEX([1]JDS4!$K$2:$K$1709,MATCH(A958,[1]JDS4!$D$2:$D$1709,0))),IF(ISERROR(INDEX([1]UFZ!$K$2:$K$1709,MATCH(A958,[1]UFZ!$H$2:$H$1709,0))),-1,INDEX([1]UFZ!$K$2:$K$1709,MATCH(A958,[1]UFZ!$H$2:$H$1709,0))),IF(ISERROR(INDEX([1]WATSON!$G$2:$G$1709,MATCH(A958,[1]WATSON!$B$2:$B$1709,0))),-1,INDEX([1]WATSON!$G$2:$G$1709,MATCH(A958,[1]WATSON!$B$2:$B$1709,0))*1000),IF(ISERROR(INDEX('[1]EF3.0emissions'!$F$2:$F$1709,MATCH(A958,'[1]EF3.0emissions'!$A$2:$A$1709,0))),-1,INDEX('[1]EF3.0emissions'!$F$2:$F$1709,MATCH(A958,'[1]EF3.0emissions'!$A$2:$A$1709))),IF(ISERROR(INDEX(#REF!,MATCH(A958,#REF!,0))),-1,INDEX(#REF!,MATCH(A958,#REF!,0))*1.5*1000),IF(ISERROR(INDEX(#REF!,MATCH(A958,#REF!,0))),-1,INDEX(#REF!,MATCH(A958,#REF!,0))*1.5))</f>
        <v>27.666666666666668</v>
      </c>
      <c r="D958" s="135">
        <v>0.31055795439077999</v>
      </c>
      <c r="E958" s="135">
        <v>0.15983358112242829</v>
      </c>
      <c r="F958" s="135">
        <v>0.4705709143282914</v>
      </c>
      <c r="G958" s="135">
        <v>0.52942908567170144</v>
      </c>
      <c r="H958" s="135">
        <v>0.16594491473828471</v>
      </c>
      <c r="I958" s="135">
        <v>0.47660899433985437</v>
      </c>
      <c r="J958" s="135">
        <v>0.5233910056601444</v>
      </c>
      <c r="K958" s="136">
        <f>IF(ISERROR(INDEX([1]biowin!$J:$J,MATCH(#REF!,[1]biowin!$A:$A,0))),-1,INDEX([1]biowin!$J:$J,MATCH(#REF!,[1]biowin!$A:$A,0)))</f>
        <v>-1</v>
      </c>
    </row>
    <row r="959" spans="1:11">
      <c r="A959" s="142" t="s">
        <v>3059</v>
      </c>
      <c r="B959" s="145" t="s">
        <v>3060</v>
      </c>
      <c r="C959" s="144">
        <f>MAX(IF(ISERROR(INDEX([1]JDS4!$K$2:$K$1709,MATCH(A959,[1]JDS4!$D$2:$D$1709,0))),-1,INDEX([1]JDS4!$K$2:$K$1709,MATCH(A959,[1]JDS4!$D$2:$D$1709,0))),IF(ISERROR(INDEX([1]UFZ!$K$2:$K$1709,MATCH(A959,[1]UFZ!$H$2:$H$1709,0))),-1,INDEX([1]UFZ!$K$2:$K$1709,MATCH(A959,[1]UFZ!$H$2:$H$1709,0))),IF(ISERROR(INDEX([1]WATSON!$G$2:$G$1709,MATCH(A959,[1]WATSON!$B$2:$B$1709,0))),-1,INDEX([1]WATSON!$G$2:$G$1709,MATCH(A959,[1]WATSON!$B$2:$B$1709,0))*1000),IF(ISERROR(INDEX('[1]EF3.0emissions'!$F$2:$F$1709,MATCH(A959,'[1]EF3.0emissions'!$A$2:$A$1709,0))),-1,INDEX('[1]EF3.0emissions'!$F$2:$F$1709,MATCH(A959,'[1]EF3.0emissions'!$A$2:$A$1709))),IF(ISERROR(INDEX(#REF!,MATCH(A959,#REF!,0))),-1,INDEX(#REF!,MATCH(A959,#REF!,0))*1.5*1000),IF(ISERROR(INDEX(#REF!,MATCH(A959,#REF!,0))),-1,INDEX(#REF!,MATCH(A959,#REF!,0))*1.5))</f>
        <v>0</v>
      </c>
      <c r="D959" s="135">
        <v>7.1059707099575917E-2</v>
      </c>
      <c r="E959" s="135">
        <v>3.7403765290795671E-2</v>
      </c>
      <c r="F959" s="135">
        <v>0.10862614025553771</v>
      </c>
      <c r="G959" s="135">
        <v>0.89137385974445871</v>
      </c>
      <c r="H959" s="135">
        <v>3.9234950851980699E-2</v>
      </c>
      <c r="I959" s="135">
        <v>0.11039156153712225</v>
      </c>
      <c r="J959" s="135">
        <v>0.88960843846287874</v>
      </c>
      <c r="K959" s="136">
        <f>IF(ISERROR(INDEX([1]biowin!$J:$J,MATCH(#REF!,[1]biowin!$A:$A,0))),-1,INDEX([1]biowin!$J:$J,MATCH(#REF!,[1]biowin!$A:$A,0)))</f>
        <v>-1</v>
      </c>
    </row>
    <row r="960" spans="1:11">
      <c r="A960" s="142" t="s">
        <v>3061</v>
      </c>
      <c r="B960" s="145" t="s">
        <v>3062</v>
      </c>
      <c r="C960" s="144">
        <f>MAX(IF(ISERROR(INDEX([1]JDS4!$K$2:$K$1709,MATCH(A960,[1]JDS4!$D$2:$D$1709,0))),-1,INDEX([1]JDS4!$K$2:$K$1709,MATCH(A960,[1]JDS4!$D$2:$D$1709,0))),IF(ISERROR(INDEX([1]UFZ!$K$2:$K$1709,MATCH(A960,[1]UFZ!$H$2:$H$1709,0))),-1,INDEX([1]UFZ!$K$2:$K$1709,MATCH(A960,[1]UFZ!$H$2:$H$1709,0))),IF(ISERROR(INDEX([1]WATSON!$G$2:$G$1709,MATCH(A960,[1]WATSON!$B$2:$B$1709,0))),-1,INDEX([1]WATSON!$G$2:$G$1709,MATCH(A960,[1]WATSON!$B$2:$B$1709,0))*1000),IF(ISERROR(INDEX('[1]EF3.0emissions'!$F$2:$F$1709,MATCH(A960,'[1]EF3.0emissions'!$A$2:$A$1709,0))),-1,INDEX('[1]EF3.0emissions'!$F$2:$F$1709,MATCH(A960,'[1]EF3.0emissions'!$A$2:$A$1709))),IF(ISERROR(INDEX(#REF!,MATCH(A960,#REF!,0))),-1,INDEX(#REF!,MATCH(A960,#REF!,0))*1.5*1000),IF(ISERROR(INDEX(#REF!,MATCH(A960,#REF!,0))),-1,INDEX(#REF!,MATCH(A960,#REF!,0))*1.5))</f>
        <v>-1</v>
      </c>
      <c r="D960" s="135">
        <v>9.753637817304768E-3</v>
      </c>
      <c r="E960" s="135">
        <v>5.1554267626693255E-3</v>
      </c>
      <c r="F960" s="135">
        <v>1.4940626492632204E-2</v>
      </c>
      <c r="G960" s="135">
        <v>0.98505937350736616</v>
      </c>
      <c r="H960" s="135">
        <v>5.4180236818161713E-3</v>
      </c>
      <c r="I960" s="135">
        <v>1.519048630437593E-2</v>
      </c>
      <c r="J960" s="135">
        <v>0.98480951369562364</v>
      </c>
      <c r="K960" s="136">
        <f>IF(ISERROR(INDEX([1]biowin!$J:$J,MATCH(#REF!,[1]biowin!$A:$A,0))),-1,INDEX([1]biowin!$J:$J,MATCH(#REF!,[1]biowin!$A:$A,0)))</f>
        <v>-1</v>
      </c>
    </row>
    <row r="961" spans="1:11">
      <c r="A961" s="142" t="s">
        <v>3063</v>
      </c>
      <c r="B961" s="145" t="s">
        <v>3064</v>
      </c>
      <c r="C961" s="144">
        <f>MAX(IF(ISERROR(INDEX([1]JDS4!$K$2:$K$1709,MATCH(A961,[1]JDS4!$D$2:$D$1709,0))),-1,INDEX([1]JDS4!$K$2:$K$1709,MATCH(A961,[1]JDS4!$D$2:$D$1709,0))),IF(ISERROR(INDEX([1]UFZ!$K$2:$K$1709,MATCH(A961,[1]UFZ!$H$2:$H$1709,0))),-1,INDEX([1]UFZ!$K$2:$K$1709,MATCH(A961,[1]UFZ!$H$2:$H$1709,0))),IF(ISERROR(INDEX([1]WATSON!$G$2:$G$1709,MATCH(A961,[1]WATSON!$B$2:$B$1709,0))),-1,INDEX([1]WATSON!$G$2:$G$1709,MATCH(A961,[1]WATSON!$B$2:$B$1709,0))*1000),IF(ISERROR(INDEX('[1]EF3.0emissions'!$F$2:$F$1709,MATCH(A961,'[1]EF3.0emissions'!$A$2:$A$1709,0))),-1,INDEX('[1]EF3.0emissions'!$F$2:$F$1709,MATCH(A961,'[1]EF3.0emissions'!$A$2:$A$1709))),IF(ISERROR(INDEX(#REF!,MATCH(A961,#REF!,0))),-1,INDEX(#REF!,MATCH(A961,#REF!,0))*1.5*1000),IF(ISERROR(INDEX(#REF!,MATCH(A961,#REF!,0))),-1,INDEX(#REF!,MATCH(A961,#REF!,0))*1.5))</f>
        <v>143.98749999999998</v>
      </c>
      <c r="D961" s="135">
        <v>7.6733849265566507E-4</v>
      </c>
      <c r="E961" s="135">
        <v>4.0576659746820675E-4</v>
      </c>
      <c r="F961" s="135">
        <v>1.3784546545507394E-3</v>
      </c>
      <c r="G961" s="135">
        <v>0.998621545345449</v>
      </c>
      <c r="H961" s="135">
        <v>4.2657860836562626E-4</v>
      </c>
      <c r="I961" s="135">
        <v>1.3164349237861719E-3</v>
      </c>
      <c r="J961" s="135">
        <v>0.99868356507621381</v>
      </c>
      <c r="K961" s="136">
        <f>IF(ISERROR(INDEX([1]biowin!$J:$J,MATCH(#REF!,[1]biowin!$A:$A,0))),-1,INDEX([1]biowin!$J:$J,MATCH(#REF!,[1]biowin!$A:$A,0)))</f>
        <v>-1</v>
      </c>
    </row>
    <row r="962" spans="1:11">
      <c r="A962" s="142" t="s">
        <v>3065</v>
      </c>
      <c r="B962" s="145" t="s">
        <v>3066</v>
      </c>
      <c r="C962" s="144">
        <f>MAX(IF(ISERROR(INDEX([1]JDS4!$K$2:$K$1709,MATCH(A962,[1]JDS4!$D$2:$D$1709,0))),-1,INDEX([1]JDS4!$K$2:$K$1709,MATCH(A962,[1]JDS4!$D$2:$D$1709,0))),IF(ISERROR(INDEX([1]UFZ!$K$2:$K$1709,MATCH(A962,[1]UFZ!$H$2:$H$1709,0))),-1,INDEX([1]UFZ!$K$2:$K$1709,MATCH(A962,[1]UFZ!$H$2:$H$1709,0))),IF(ISERROR(INDEX([1]WATSON!$G$2:$G$1709,MATCH(A962,[1]WATSON!$B$2:$B$1709,0))),-1,INDEX([1]WATSON!$G$2:$G$1709,MATCH(A962,[1]WATSON!$B$2:$B$1709,0))*1000),IF(ISERROR(INDEX('[1]EF3.0emissions'!$F$2:$F$1709,MATCH(A962,'[1]EF3.0emissions'!$A$2:$A$1709,0))),-1,INDEX('[1]EF3.0emissions'!$F$2:$F$1709,MATCH(A962,'[1]EF3.0emissions'!$A$2:$A$1709))),IF(ISERROR(INDEX(#REF!,MATCH(A962,#REF!,0))),-1,INDEX(#REF!,MATCH(A962,#REF!,0))*1.5*1000),IF(ISERROR(INDEX(#REF!,MATCH(A962,#REF!,0))),-1,INDEX(#REF!,MATCH(A962,#REF!,0))*1.5))</f>
        <v>-1</v>
      </c>
      <c r="D962" s="135">
        <v>8.220904829535974E-3</v>
      </c>
      <c r="E962" s="135">
        <v>4.3452697913845852E-3</v>
      </c>
      <c r="F962" s="135">
        <v>1.2743829404302591E-2</v>
      </c>
      <c r="G962" s="135">
        <v>0.98725617059569759</v>
      </c>
      <c r="H962" s="135">
        <v>4.5670814027318971E-3</v>
      </c>
      <c r="I962" s="135">
        <v>1.2893962230160445E-2</v>
      </c>
      <c r="J962" s="135">
        <v>0.98710603776983963</v>
      </c>
      <c r="K962" s="136">
        <f>IF(ISERROR(INDEX([1]biowin!$J:$J,MATCH(#REF!,[1]biowin!$A:$A,0))),-1,INDEX([1]biowin!$J:$J,MATCH(#REF!,[1]biowin!$A:$A,0)))</f>
        <v>-1</v>
      </c>
    </row>
    <row r="963" spans="1:11">
      <c r="A963" s="142" t="s">
        <v>3067</v>
      </c>
      <c r="B963" s="145" t="s">
        <v>3068</v>
      </c>
      <c r="C963" s="144">
        <f>MAX(IF(ISERROR(INDEX([1]JDS4!$K$2:$K$1709,MATCH(A963,[1]JDS4!$D$2:$D$1709,0))),-1,INDEX([1]JDS4!$K$2:$K$1709,MATCH(A963,[1]JDS4!$D$2:$D$1709,0))),IF(ISERROR(INDEX([1]UFZ!$K$2:$K$1709,MATCH(A963,[1]UFZ!$H$2:$H$1709,0))),-1,INDEX([1]UFZ!$K$2:$K$1709,MATCH(A963,[1]UFZ!$H$2:$H$1709,0))),IF(ISERROR(INDEX([1]WATSON!$G$2:$G$1709,MATCH(A963,[1]WATSON!$B$2:$B$1709,0))),-1,INDEX([1]WATSON!$G$2:$G$1709,MATCH(A963,[1]WATSON!$B$2:$B$1709,0))*1000),IF(ISERROR(INDEX('[1]EF3.0emissions'!$F$2:$F$1709,MATCH(A963,'[1]EF3.0emissions'!$A$2:$A$1709,0))),-1,INDEX('[1]EF3.0emissions'!$F$2:$F$1709,MATCH(A963,'[1]EF3.0emissions'!$A$2:$A$1709))),IF(ISERROR(INDEX(#REF!,MATCH(A963,#REF!,0))),-1,INDEX(#REF!,MATCH(A963,#REF!,0))*1.5*1000),IF(ISERROR(INDEX(#REF!,MATCH(A963,#REF!,0))),-1,INDEX(#REF!,MATCH(A963,#REF!,0))*1.5))</f>
        <v>3289.5812499999993</v>
      </c>
      <c r="D963" s="135">
        <v>0.10678181305604156</v>
      </c>
      <c r="E963" s="135">
        <v>5.606597205311651E-2</v>
      </c>
      <c r="F963" s="135">
        <v>0.16286313741564884</v>
      </c>
      <c r="G963" s="135">
        <v>0.83713686258434272</v>
      </c>
      <c r="H963" s="135">
        <v>5.8734347716387164E-2</v>
      </c>
      <c r="I963" s="135">
        <v>0.16552529748602346</v>
      </c>
      <c r="J963" s="135">
        <v>0.83447470251397937</v>
      </c>
      <c r="K963" s="136">
        <f>IF(ISERROR(INDEX([1]biowin!$J:$J,MATCH(#REF!,[1]biowin!$A:$A,0))),-1,INDEX([1]biowin!$J:$J,MATCH(#REF!,[1]biowin!$A:$A,0)))</f>
        <v>-1</v>
      </c>
    </row>
    <row r="964" spans="1:11">
      <c r="A964" s="142" t="s">
        <v>3069</v>
      </c>
      <c r="B964" s="145" t="s">
        <v>3070</v>
      </c>
      <c r="C964" s="144">
        <f>MAX(IF(ISERROR(INDEX([1]JDS4!$K$2:$K$1709,MATCH(A964,[1]JDS4!$D$2:$D$1709,0))),-1,INDEX([1]JDS4!$K$2:$K$1709,MATCH(A964,[1]JDS4!$D$2:$D$1709,0))),IF(ISERROR(INDEX([1]UFZ!$K$2:$K$1709,MATCH(A964,[1]UFZ!$H$2:$H$1709,0))),-1,INDEX([1]UFZ!$K$2:$K$1709,MATCH(A964,[1]UFZ!$H$2:$H$1709,0))),IF(ISERROR(INDEX([1]WATSON!$G$2:$G$1709,MATCH(A964,[1]WATSON!$B$2:$B$1709,0))),-1,INDEX([1]WATSON!$G$2:$G$1709,MATCH(A964,[1]WATSON!$B$2:$B$1709,0))*1000),IF(ISERROR(INDEX('[1]EF3.0emissions'!$F$2:$F$1709,MATCH(A964,'[1]EF3.0emissions'!$A$2:$A$1709,0))),-1,INDEX('[1]EF3.0emissions'!$F$2:$F$1709,MATCH(A964,'[1]EF3.0emissions'!$A$2:$A$1709))),IF(ISERROR(INDEX(#REF!,MATCH(A964,#REF!,0))),-1,INDEX(#REF!,MATCH(A964,#REF!,0))*1.5*1000),IF(ISERROR(INDEX(#REF!,MATCH(A964,#REF!,0))),-1,INDEX(#REF!,MATCH(A964,#REF!,0))*1.5))</f>
        <v>-1</v>
      </c>
      <c r="D964" s="135">
        <v>0.23161602361181341</v>
      </c>
      <c r="E964" s="135">
        <v>1.6215271028727849E-3</v>
      </c>
      <c r="F964" s="135">
        <v>0.98491114073653763</v>
      </c>
      <c r="G964" s="135">
        <v>1.5088859263462118E-2</v>
      </c>
      <c r="H964" s="135">
        <v>4.9021459161598868E-3</v>
      </c>
      <c r="I964" s="135">
        <v>0.95668816091608466</v>
      </c>
      <c r="J964" s="135">
        <v>4.3311839083915109E-2</v>
      </c>
      <c r="K964" s="136">
        <f>IF(ISERROR(INDEX([1]biowin!$J:$J,MATCH(#REF!,[1]biowin!$A:$A,0))),-1,INDEX([1]biowin!$J:$J,MATCH(#REF!,[1]biowin!$A:$A,0)))</f>
        <v>-1</v>
      </c>
    </row>
    <row r="965" spans="1:11">
      <c r="A965" s="142" t="s">
        <v>3071</v>
      </c>
      <c r="B965" s="145" t="s">
        <v>3072</v>
      </c>
      <c r="C965" s="144">
        <f>MAX(IF(ISERROR(INDEX([1]JDS4!$K$2:$K$1709,MATCH(A965,[1]JDS4!$D$2:$D$1709,0))),-1,INDEX([1]JDS4!$K$2:$K$1709,MATCH(A965,[1]JDS4!$D$2:$D$1709,0))),IF(ISERROR(INDEX([1]UFZ!$K$2:$K$1709,MATCH(A965,[1]UFZ!$H$2:$H$1709,0))),-1,INDEX([1]UFZ!$K$2:$K$1709,MATCH(A965,[1]UFZ!$H$2:$H$1709,0))),IF(ISERROR(INDEX([1]WATSON!$G$2:$G$1709,MATCH(A965,[1]WATSON!$B$2:$B$1709,0))),-1,INDEX([1]WATSON!$G$2:$G$1709,MATCH(A965,[1]WATSON!$B$2:$B$1709,0))*1000),IF(ISERROR(INDEX('[1]EF3.0emissions'!$F$2:$F$1709,MATCH(A965,'[1]EF3.0emissions'!$A$2:$A$1709,0))),-1,INDEX('[1]EF3.0emissions'!$F$2:$F$1709,MATCH(A965,'[1]EF3.0emissions'!$A$2:$A$1709))),IF(ISERROR(INDEX(#REF!,MATCH(A965,#REF!,0))),-1,INDEX(#REF!,MATCH(A965,#REF!,0))*1.5*1000),IF(ISERROR(INDEX(#REF!,MATCH(A965,#REF!,0))),-1,INDEX(#REF!,MATCH(A965,#REF!,0))*1.5))</f>
        <v>120.09090909090909</v>
      </c>
      <c r="D965" s="135">
        <v>3.0765869654753385E-2</v>
      </c>
      <c r="E965" s="135">
        <v>2.5171850534504259E-3</v>
      </c>
      <c r="F965" s="135">
        <v>0.84323350820582399</v>
      </c>
      <c r="G965" s="135">
        <v>0.15676649179417612</v>
      </c>
      <c r="H965" s="135">
        <v>5.9731368679679271E-3</v>
      </c>
      <c r="I965" s="135">
        <v>0.64613685942513521</v>
      </c>
      <c r="J965" s="135">
        <v>0.35386314057486468</v>
      </c>
      <c r="K965" s="136">
        <f>IF(ISERROR(INDEX([1]biowin!$J:$J,MATCH(#REF!,[1]biowin!$A:$A,0))),-1,INDEX([1]biowin!$J:$J,MATCH(#REF!,[1]biowin!$A:$A,0)))</f>
        <v>-1</v>
      </c>
    </row>
    <row r="966" spans="1:11">
      <c r="A966" s="142" t="s">
        <v>3073</v>
      </c>
      <c r="B966" s="145" t="s">
        <v>3074</v>
      </c>
      <c r="C966" s="144">
        <f>MAX(IF(ISERROR(INDEX([1]JDS4!$K$2:$K$1709,MATCH(A966,[1]JDS4!$D$2:$D$1709,0))),-1,INDEX([1]JDS4!$K$2:$K$1709,MATCH(A966,[1]JDS4!$D$2:$D$1709,0))),IF(ISERROR(INDEX([1]UFZ!$K$2:$K$1709,MATCH(A966,[1]UFZ!$H$2:$H$1709,0))),-1,INDEX([1]UFZ!$K$2:$K$1709,MATCH(A966,[1]UFZ!$H$2:$H$1709,0))),IF(ISERROR(INDEX([1]WATSON!$G$2:$G$1709,MATCH(A966,[1]WATSON!$B$2:$B$1709,0))),-1,INDEX([1]WATSON!$G$2:$G$1709,MATCH(A966,[1]WATSON!$B$2:$B$1709,0))*1000),IF(ISERROR(INDEX('[1]EF3.0emissions'!$F$2:$F$1709,MATCH(A966,'[1]EF3.0emissions'!$A$2:$A$1709,0))),-1,INDEX('[1]EF3.0emissions'!$F$2:$F$1709,MATCH(A966,'[1]EF3.0emissions'!$A$2:$A$1709))),IF(ISERROR(INDEX(#REF!,MATCH(A966,#REF!,0))),-1,INDEX(#REF!,MATCH(A966,#REF!,0))*1.5*1000),IF(ISERROR(INDEX(#REF!,MATCH(A966,#REF!,0))),-1,INDEX(#REF!,MATCH(A966,#REF!,0))*1.5))</f>
        <v>-1</v>
      </c>
      <c r="D966" s="135">
        <v>5.2559848097396777E-2</v>
      </c>
      <c r="E966" s="135">
        <v>1.020149723277841E-2</v>
      </c>
      <c r="F966" s="135">
        <v>0.70998096488007822</v>
      </c>
      <c r="G966" s="135">
        <v>0.29001903511992155</v>
      </c>
      <c r="H966" s="135">
        <v>1.157319013514873E-2</v>
      </c>
      <c r="I966" s="135">
        <v>0.68760131516852474</v>
      </c>
      <c r="J966" s="135">
        <v>0.31239868483147548</v>
      </c>
      <c r="K966" s="136">
        <f>IF(ISERROR(INDEX([1]biowin!$J:$J,MATCH(#REF!,[1]biowin!$A:$A,0))),-1,INDEX([1]biowin!$J:$J,MATCH(#REF!,[1]biowin!$A:$A,0)))</f>
        <v>-1</v>
      </c>
    </row>
    <row r="967" spans="1:11">
      <c r="A967" s="142" t="s">
        <v>3075</v>
      </c>
      <c r="B967" s="145" t="s">
        <v>3076</v>
      </c>
      <c r="C967" s="144">
        <f>MAX(IF(ISERROR(INDEX([1]JDS4!$K$2:$K$1709,MATCH(A967,[1]JDS4!$D$2:$D$1709,0))),-1,INDEX([1]JDS4!$K$2:$K$1709,MATCH(A967,[1]JDS4!$D$2:$D$1709,0))),IF(ISERROR(INDEX([1]UFZ!$K$2:$K$1709,MATCH(A967,[1]UFZ!$H$2:$H$1709,0))),-1,INDEX([1]UFZ!$K$2:$K$1709,MATCH(A967,[1]UFZ!$H$2:$H$1709,0))),IF(ISERROR(INDEX([1]WATSON!$G$2:$G$1709,MATCH(A967,[1]WATSON!$B$2:$B$1709,0))),-1,INDEX([1]WATSON!$G$2:$G$1709,MATCH(A967,[1]WATSON!$B$2:$B$1709,0))*1000),IF(ISERROR(INDEX('[1]EF3.0emissions'!$F$2:$F$1709,MATCH(A967,'[1]EF3.0emissions'!$A$2:$A$1709,0))),-1,INDEX('[1]EF3.0emissions'!$F$2:$F$1709,MATCH(A967,'[1]EF3.0emissions'!$A$2:$A$1709))),IF(ISERROR(INDEX(#REF!,MATCH(A967,#REF!,0))),-1,INDEX(#REF!,MATCH(A967,#REF!,0))*1.5*1000),IF(ISERROR(INDEX(#REF!,MATCH(A967,#REF!,0))),-1,INDEX(#REF!,MATCH(A967,#REF!,0))*1.5))</f>
        <v>258.8</v>
      </c>
      <c r="D967" s="135">
        <v>0.11094566629190412</v>
      </c>
      <c r="E967" s="135">
        <v>1.4604277069428899E-3</v>
      </c>
      <c r="F967" s="135">
        <v>0.97144267311756882</v>
      </c>
      <c r="G967" s="135">
        <v>2.8557326882430824E-2</v>
      </c>
      <c r="H967" s="135">
        <v>4.3091952984762125E-3</v>
      </c>
      <c r="I967" s="135">
        <v>0.91989328474333942</v>
      </c>
      <c r="J967" s="135">
        <v>8.0106715256660591E-2</v>
      </c>
      <c r="K967" s="136">
        <f>IF(ISERROR(INDEX([1]biowin!$J:$J,MATCH(#REF!,[1]biowin!$A:$A,0))),-1,INDEX([1]biowin!$J:$J,MATCH(#REF!,[1]biowin!$A:$A,0)))</f>
        <v>-1</v>
      </c>
    </row>
    <row r="968" spans="1:11">
      <c r="A968" s="142" t="s">
        <v>3077</v>
      </c>
      <c r="B968" s="145" t="s">
        <v>3078</v>
      </c>
      <c r="C968" s="144">
        <f>MAX(IF(ISERROR(INDEX([1]JDS4!$K$2:$K$1709,MATCH(A968,[1]JDS4!$D$2:$D$1709,0))),-1,INDEX([1]JDS4!$K$2:$K$1709,MATCH(A968,[1]JDS4!$D$2:$D$1709,0))),IF(ISERROR(INDEX([1]UFZ!$K$2:$K$1709,MATCH(A968,[1]UFZ!$H$2:$H$1709,0))),-1,INDEX([1]UFZ!$K$2:$K$1709,MATCH(A968,[1]UFZ!$H$2:$H$1709,0))),IF(ISERROR(INDEX([1]WATSON!$G$2:$G$1709,MATCH(A968,[1]WATSON!$B$2:$B$1709,0))),-1,INDEX([1]WATSON!$G$2:$G$1709,MATCH(A968,[1]WATSON!$B$2:$B$1709,0))*1000),IF(ISERROR(INDEX('[1]EF3.0emissions'!$F$2:$F$1709,MATCH(A968,'[1]EF3.0emissions'!$A$2:$A$1709,0))),-1,INDEX('[1]EF3.0emissions'!$F$2:$F$1709,MATCH(A968,'[1]EF3.0emissions'!$A$2:$A$1709))),IF(ISERROR(INDEX(#REF!,MATCH(A968,#REF!,0))),-1,INDEX(#REF!,MATCH(A968,#REF!,0))*1.5*1000),IF(ISERROR(INDEX(#REF!,MATCH(A968,#REF!,0))),-1,INDEX(#REF!,MATCH(A968,#REF!,0))*1.5))</f>
        <v>-1</v>
      </c>
      <c r="D968" s="135">
        <v>0.13805738262844633</v>
      </c>
      <c r="E968" s="135">
        <v>1.5208283102923273E-3</v>
      </c>
      <c r="F968" s="135">
        <v>0.97710905985577567</v>
      </c>
      <c r="G968" s="135">
        <v>2.2890940144223854E-2</v>
      </c>
      <c r="H968" s="135">
        <v>4.5130314784815424E-3</v>
      </c>
      <c r="I968" s="135">
        <v>0.93544192563341477</v>
      </c>
      <c r="J968" s="135">
        <v>6.4558074366585352E-2</v>
      </c>
      <c r="K968" s="136">
        <f>IF(ISERROR(INDEX([1]biowin!$J:$J,MATCH(#REF!,[1]biowin!$A:$A,0))),-1,INDEX([1]biowin!$J:$J,MATCH(#REF!,[1]biowin!$A:$A,0)))</f>
        <v>-1</v>
      </c>
    </row>
    <row r="969" spans="1:11">
      <c r="A969" s="142" t="s">
        <v>3079</v>
      </c>
      <c r="B969" s="145" t="s">
        <v>3080</v>
      </c>
      <c r="C969" s="144">
        <f>MAX(IF(ISERROR(INDEX([1]JDS4!$K$2:$K$1709,MATCH(A969,[1]JDS4!$D$2:$D$1709,0))),-1,INDEX([1]JDS4!$K$2:$K$1709,MATCH(A969,[1]JDS4!$D$2:$D$1709,0))),IF(ISERROR(INDEX([1]UFZ!$K$2:$K$1709,MATCH(A969,[1]UFZ!$H$2:$H$1709,0))),-1,INDEX([1]UFZ!$K$2:$K$1709,MATCH(A969,[1]UFZ!$H$2:$H$1709,0))),IF(ISERROR(INDEX([1]WATSON!$G$2:$G$1709,MATCH(A969,[1]WATSON!$B$2:$B$1709,0))),-1,INDEX([1]WATSON!$G$2:$G$1709,MATCH(A969,[1]WATSON!$B$2:$B$1709,0))*1000),IF(ISERROR(INDEX('[1]EF3.0emissions'!$F$2:$F$1709,MATCH(A969,'[1]EF3.0emissions'!$A$2:$A$1709,0))),-1,INDEX('[1]EF3.0emissions'!$F$2:$F$1709,MATCH(A969,'[1]EF3.0emissions'!$A$2:$A$1709))),IF(ISERROR(INDEX(#REF!,MATCH(A969,#REF!,0))),-1,INDEX(#REF!,MATCH(A969,#REF!,0))*1.5*1000),IF(ISERROR(INDEX(#REF!,MATCH(A969,#REF!,0))),-1,INDEX(#REF!,MATCH(A969,#REF!,0))*1.5))</f>
        <v>-1</v>
      </c>
      <c r="D969" s="135">
        <v>0.33621971624445823</v>
      </c>
      <c r="E969" s="135">
        <v>1.5328998320569905E-3</v>
      </c>
      <c r="F969" s="135">
        <v>0.99117536794147132</v>
      </c>
      <c r="G969" s="135">
        <v>8.8246320585289844E-3</v>
      </c>
      <c r="H969" s="135">
        <v>4.6866312009682222E-3</v>
      </c>
      <c r="I969" s="135">
        <v>0.97442881583296859</v>
      </c>
      <c r="J969" s="135">
        <v>2.5571184167031434E-2</v>
      </c>
      <c r="K969" s="136">
        <f>IF(ISERROR(INDEX([1]biowin!$J:$J,MATCH(#REF!,[1]biowin!$A:$A,0))),-1,INDEX([1]biowin!$J:$J,MATCH(#REF!,[1]biowin!$A:$A,0)))</f>
        <v>-1</v>
      </c>
    </row>
    <row r="970" spans="1:11">
      <c r="A970" s="142" t="s">
        <v>3081</v>
      </c>
      <c r="B970" s="145" t="s">
        <v>3082</v>
      </c>
      <c r="C970" s="144">
        <f>MAX(IF(ISERROR(INDEX([1]JDS4!$K$2:$K$1709,MATCH(A970,[1]JDS4!$D$2:$D$1709,0))),-1,INDEX([1]JDS4!$K$2:$K$1709,MATCH(A970,[1]JDS4!$D$2:$D$1709,0))),IF(ISERROR(INDEX([1]UFZ!$K$2:$K$1709,MATCH(A970,[1]UFZ!$H$2:$H$1709,0))),-1,INDEX([1]UFZ!$K$2:$K$1709,MATCH(A970,[1]UFZ!$H$2:$H$1709,0))),IF(ISERROR(INDEX([1]WATSON!$G$2:$G$1709,MATCH(A970,[1]WATSON!$B$2:$B$1709,0))),-1,INDEX([1]WATSON!$G$2:$G$1709,MATCH(A970,[1]WATSON!$B$2:$B$1709,0))*1000),IF(ISERROR(INDEX('[1]EF3.0emissions'!$F$2:$F$1709,MATCH(A970,'[1]EF3.0emissions'!$A$2:$A$1709,0))),-1,INDEX('[1]EF3.0emissions'!$F$2:$F$1709,MATCH(A970,'[1]EF3.0emissions'!$A$2:$A$1709))),IF(ISERROR(INDEX(#REF!,MATCH(A970,#REF!,0))),-1,INDEX(#REF!,MATCH(A970,#REF!,0))*1.5*1000),IF(ISERROR(INDEX(#REF!,MATCH(A970,#REF!,0))),-1,INDEX(#REF!,MATCH(A970,#REF!,0))*1.5))</f>
        <v>543.14285714285711</v>
      </c>
      <c r="D970" s="135">
        <v>0.11771074062555502</v>
      </c>
      <c r="E970" s="135">
        <v>1.4283560481407933E-2</v>
      </c>
      <c r="F970" s="135">
        <v>0.84044342761227531</v>
      </c>
      <c r="G970" s="135">
        <v>0.15955657238772192</v>
      </c>
      <c r="H970" s="135">
        <v>1.5875327082847047E-2</v>
      </c>
      <c r="I970" s="135">
        <v>0.8324824655897699</v>
      </c>
      <c r="J970" s="135">
        <v>0.16751753441022987</v>
      </c>
      <c r="K970" s="136">
        <f>IF(ISERROR(INDEX([1]biowin!$J:$J,MATCH(#REF!,[1]biowin!$A:$A,0))),-1,INDEX([1]biowin!$J:$J,MATCH(#REF!,[1]biowin!$A:$A,0)))</f>
        <v>-1</v>
      </c>
    </row>
    <row r="971" spans="1:11">
      <c r="A971" s="142" t="s">
        <v>3083</v>
      </c>
      <c r="B971" s="145" t="s">
        <v>3084</v>
      </c>
      <c r="C971" s="144">
        <f>MAX(IF(ISERROR(INDEX([1]JDS4!$K$2:$K$1709,MATCH(A971,[1]JDS4!$D$2:$D$1709,0))),-1,INDEX([1]JDS4!$K$2:$K$1709,MATCH(A971,[1]JDS4!$D$2:$D$1709,0))),IF(ISERROR(INDEX([1]UFZ!$K$2:$K$1709,MATCH(A971,[1]UFZ!$H$2:$H$1709,0))),-1,INDEX([1]UFZ!$K$2:$K$1709,MATCH(A971,[1]UFZ!$H$2:$H$1709,0))),IF(ISERROR(INDEX([1]WATSON!$G$2:$G$1709,MATCH(A971,[1]WATSON!$B$2:$B$1709,0))),-1,INDEX([1]WATSON!$G$2:$G$1709,MATCH(A971,[1]WATSON!$B$2:$B$1709,0))*1000),IF(ISERROR(INDEX('[1]EF3.0emissions'!$F$2:$F$1709,MATCH(A971,'[1]EF3.0emissions'!$A$2:$A$1709,0))),-1,INDEX('[1]EF3.0emissions'!$F$2:$F$1709,MATCH(A971,'[1]EF3.0emissions'!$A$2:$A$1709))),IF(ISERROR(INDEX(#REF!,MATCH(A971,#REF!,0))),-1,INDEX(#REF!,MATCH(A971,#REF!,0))*1.5*1000),IF(ISERROR(INDEX(#REF!,MATCH(A971,#REF!,0))),-1,INDEX(#REF!,MATCH(A971,#REF!,0))*1.5))</f>
        <v>8906.454545454546</v>
      </c>
      <c r="D971" s="135">
        <v>0.17237940584161146</v>
      </c>
      <c r="E971" s="135">
        <v>3.8938969173965374E-2</v>
      </c>
      <c r="F971" s="135">
        <v>0.7250238881474943</v>
      </c>
      <c r="G971" s="135">
        <v>0.27497611185250442</v>
      </c>
      <c r="H971" s="135">
        <v>4.4235710151347946E-2</v>
      </c>
      <c r="I971" s="135">
        <v>0.70376507982330705</v>
      </c>
      <c r="J971" s="135">
        <v>0.29623492017669206</v>
      </c>
      <c r="K971" s="136">
        <f>IF(ISERROR(INDEX([1]biowin!$J:$J,MATCH(#REF!,[1]biowin!$A:$A,0))),-1,INDEX([1]biowin!$J:$J,MATCH(#REF!,[1]biowin!$A:$A,0)))</f>
        <v>-1</v>
      </c>
    </row>
    <row r="972" spans="1:11">
      <c r="A972" s="142" t="s">
        <v>3085</v>
      </c>
      <c r="B972" s="145" t="s">
        <v>3086</v>
      </c>
      <c r="C972" s="144">
        <f>MAX(IF(ISERROR(INDEX([1]JDS4!$K$2:$K$1709,MATCH(A972,[1]JDS4!$D$2:$D$1709,0))),-1,INDEX([1]JDS4!$K$2:$K$1709,MATCH(A972,[1]JDS4!$D$2:$D$1709,0))),IF(ISERROR(INDEX([1]UFZ!$K$2:$K$1709,MATCH(A972,[1]UFZ!$H$2:$H$1709,0))),-1,INDEX([1]UFZ!$K$2:$K$1709,MATCH(A972,[1]UFZ!$H$2:$H$1709,0))),IF(ISERROR(INDEX([1]WATSON!$G$2:$G$1709,MATCH(A972,[1]WATSON!$B$2:$B$1709,0))),-1,INDEX([1]WATSON!$G$2:$G$1709,MATCH(A972,[1]WATSON!$B$2:$B$1709,0))*1000),IF(ISERROR(INDEX('[1]EF3.0emissions'!$F$2:$F$1709,MATCH(A972,'[1]EF3.0emissions'!$A$2:$A$1709,0))),-1,INDEX('[1]EF3.0emissions'!$F$2:$F$1709,MATCH(A972,'[1]EF3.0emissions'!$A$2:$A$1709))),IF(ISERROR(INDEX(#REF!,MATCH(A972,#REF!,0))),-1,INDEX(#REF!,MATCH(A972,#REF!,0))*1.5*1000),IF(ISERROR(INDEX(#REF!,MATCH(A972,#REF!,0))),-1,INDEX(#REF!,MATCH(A972,#REF!,0))*1.5))</f>
        <v>126.45454545454545</v>
      </c>
      <c r="D972" s="135">
        <v>0.44466197272984376</v>
      </c>
      <c r="E972" s="135">
        <v>4.695863737630283E-3</v>
      </c>
      <c r="F972" s="135">
        <v>0.99023174999097863</v>
      </c>
      <c r="G972" s="135">
        <v>9.7682500090212846E-3</v>
      </c>
      <c r="H972" s="135">
        <v>1.4041571199620864E-2</v>
      </c>
      <c r="I972" s="135">
        <v>0.97229289072550584</v>
      </c>
      <c r="J972" s="135">
        <v>2.7707109274494351E-2</v>
      </c>
      <c r="K972" s="136">
        <f>IF(ISERROR(INDEX([1]biowin!$J:$J,MATCH(#REF!,[1]biowin!$A:$A,0))),-1,INDEX([1]biowin!$J:$J,MATCH(#REF!,[1]biowin!$A:$A,0)))</f>
        <v>-1</v>
      </c>
    </row>
    <row r="973" spans="1:11">
      <c r="A973" s="142" t="s">
        <v>3087</v>
      </c>
      <c r="B973" s="145" t="s">
        <v>3088</v>
      </c>
      <c r="C973" s="144">
        <f>MAX(IF(ISERROR(INDEX([1]JDS4!$K$2:$K$1709,MATCH(A973,[1]JDS4!$D$2:$D$1709,0))),-1,INDEX([1]JDS4!$K$2:$K$1709,MATCH(A973,[1]JDS4!$D$2:$D$1709,0))),IF(ISERROR(INDEX([1]UFZ!$K$2:$K$1709,MATCH(A973,[1]UFZ!$H$2:$H$1709,0))),-1,INDEX([1]UFZ!$K$2:$K$1709,MATCH(A973,[1]UFZ!$H$2:$H$1709,0))),IF(ISERROR(INDEX([1]WATSON!$G$2:$G$1709,MATCH(A973,[1]WATSON!$B$2:$B$1709,0))),-1,INDEX([1]WATSON!$G$2:$G$1709,MATCH(A973,[1]WATSON!$B$2:$B$1709,0))*1000),IF(ISERROR(INDEX('[1]EF3.0emissions'!$F$2:$F$1709,MATCH(A973,'[1]EF3.0emissions'!$A$2:$A$1709,0))),-1,INDEX('[1]EF3.0emissions'!$F$2:$F$1709,MATCH(A973,'[1]EF3.0emissions'!$A$2:$A$1709))),IF(ISERROR(INDEX(#REF!,MATCH(A973,#REF!,0))),-1,INDEX(#REF!,MATCH(A973,#REF!,0))*1.5*1000),IF(ISERROR(INDEX(#REF!,MATCH(A973,#REF!,0))),-1,INDEX(#REF!,MATCH(A973,#REF!,0))*1.5))</f>
        <v>79.628124999999997</v>
      </c>
      <c r="D973" s="135">
        <v>0.32191773779799604</v>
      </c>
      <c r="E973" s="135">
        <v>0.16183484051934838</v>
      </c>
      <c r="F973" s="135">
        <v>0.50537472487604784</v>
      </c>
      <c r="G973" s="135">
        <v>0.49462527512394538</v>
      </c>
      <c r="H973" s="135">
        <v>0.17003625204322961</v>
      </c>
      <c r="I973" s="135">
        <v>0.50513435632458215</v>
      </c>
      <c r="J973" s="135">
        <v>0.49486564367541885</v>
      </c>
      <c r="K973" s="136">
        <f>IF(ISERROR(INDEX([1]biowin!$J:$J,MATCH(#REF!,[1]biowin!$A:$A,0))),-1,INDEX([1]biowin!$J:$J,MATCH(#REF!,[1]biowin!$A:$A,0)))</f>
        <v>-1</v>
      </c>
    </row>
    <row r="974" spans="1:11">
      <c r="A974" s="142" t="s">
        <v>3089</v>
      </c>
      <c r="B974" s="145" t="s">
        <v>3090</v>
      </c>
      <c r="C974" s="144">
        <f>MAX(IF(ISERROR(INDEX([1]JDS4!$K$2:$K$1709,MATCH(A974,[1]JDS4!$D$2:$D$1709,0))),-1,INDEX([1]JDS4!$K$2:$K$1709,MATCH(A974,[1]JDS4!$D$2:$D$1709,0))),IF(ISERROR(INDEX([1]UFZ!$K$2:$K$1709,MATCH(A974,[1]UFZ!$H$2:$H$1709,0))),-1,INDEX([1]UFZ!$K$2:$K$1709,MATCH(A974,[1]UFZ!$H$2:$H$1709,0))),IF(ISERROR(INDEX([1]WATSON!$G$2:$G$1709,MATCH(A974,[1]WATSON!$B$2:$B$1709,0))),-1,INDEX([1]WATSON!$G$2:$G$1709,MATCH(A974,[1]WATSON!$B$2:$B$1709,0))*1000),IF(ISERROR(INDEX('[1]EF3.0emissions'!$F$2:$F$1709,MATCH(A974,'[1]EF3.0emissions'!$A$2:$A$1709,0))),-1,INDEX('[1]EF3.0emissions'!$F$2:$F$1709,MATCH(A974,'[1]EF3.0emissions'!$A$2:$A$1709))),IF(ISERROR(INDEX(#REF!,MATCH(A974,#REF!,0))),-1,INDEX(#REF!,MATCH(A974,#REF!,0))*1.5*1000),IF(ISERROR(INDEX(#REF!,MATCH(A974,#REF!,0))),-1,INDEX(#REF!,MATCH(A974,#REF!,0))*1.5))</f>
        <v>46</v>
      </c>
      <c r="D974" s="135">
        <v>0.51673783228359738</v>
      </c>
      <c r="E974" s="135">
        <v>4.2355242041866893E-3</v>
      </c>
      <c r="F974" s="135">
        <v>0.99434466831611279</v>
      </c>
      <c r="G974" s="135">
        <v>5.6553316838873699E-3</v>
      </c>
      <c r="H974" s="135">
        <v>1.2818303820780747E-2</v>
      </c>
      <c r="I974" s="135">
        <v>0.9837864268014791</v>
      </c>
      <c r="J974" s="135">
        <v>1.6213573198521035E-2</v>
      </c>
      <c r="K974" s="136">
        <f>IF(ISERROR(INDEX([1]biowin!$J:$J,MATCH(#REF!,[1]biowin!$A:$A,0))),-1,INDEX([1]biowin!$J:$J,MATCH(#REF!,[1]biowin!$A:$A,0)))</f>
        <v>-1</v>
      </c>
    </row>
    <row r="975" spans="1:11">
      <c r="A975" s="142" t="s">
        <v>3091</v>
      </c>
      <c r="B975" s="145" t="s">
        <v>3092</v>
      </c>
      <c r="C975" s="144">
        <f>MAX(IF(ISERROR(INDEX([1]JDS4!$K$2:$K$1709,MATCH(A975,[1]JDS4!$D$2:$D$1709,0))),-1,INDEX([1]JDS4!$K$2:$K$1709,MATCH(A975,[1]JDS4!$D$2:$D$1709,0))),IF(ISERROR(INDEX([1]UFZ!$K$2:$K$1709,MATCH(A975,[1]UFZ!$H$2:$H$1709,0))),-1,INDEX([1]UFZ!$K$2:$K$1709,MATCH(A975,[1]UFZ!$H$2:$H$1709,0))),IF(ISERROR(INDEX([1]WATSON!$G$2:$G$1709,MATCH(A975,[1]WATSON!$B$2:$B$1709,0))),-1,INDEX([1]WATSON!$G$2:$G$1709,MATCH(A975,[1]WATSON!$B$2:$B$1709,0))*1000),IF(ISERROR(INDEX('[1]EF3.0emissions'!$F$2:$F$1709,MATCH(A975,'[1]EF3.0emissions'!$A$2:$A$1709,0))),-1,INDEX('[1]EF3.0emissions'!$F$2:$F$1709,MATCH(A975,'[1]EF3.0emissions'!$A$2:$A$1709))),IF(ISERROR(INDEX(#REF!,MATCH(A975,#REF!,0))),-1,INDEX(#REF!,MATCH(A975,#REF!,0))*1.5*1000),IF(ISERROR(INDEX(#REF!,MATCH(A975,#REF!,0))),-1,INDEX(#REF!,MATCH(A975,#REF!,0))*1.5))</f>
        <v>-1</v>
      </c>
      <c r="H975" s="135"/>
      <c r="I975" s="135"/>
      <c r="J975" s="135"/>
      <c r="K975" s="136">
        <f>IF(ISERROR(INDEX([1]biowin!$J:$J,MATCH(#REF!,[1]biowin!$A:$A,0))),-1,INDEX([1]biowin!$J:$J,MATCH(#REF!,[1]biowin!$A:$A,0)))</f>
        <v>-1</v>
      </c>
    </row>
    <row r="976" spans="1:11">
      <c r="A976" s="142" t="s">
        <v>3093</v>
      </c>
      <c r="B976" s="145" t="s">
        <v>3094</v>
      </c>
      <c r="C976" s="144">
        <f>MAX(IF(ISERROR(INDEX([1]JDS4!$K$2:$K$1709,MATCH(A976,[1]JDS4!$D$2:$D$1709,0))),-1,INDEX([1]JDS4!$K$2:$K$1709,MATCH(A976,[1]JDS4!$D$2:$D$1709,0))),IF(ISERROR(INDEX([1]UFZ!$K$2:$K$1709,MATCH(A976,[1]UFZ!$H$2:$H$1709,0))),-1,INDEX([1]UFZ!$K$2:$K$1709,MATCH(A976,[1]UFZ!$H$2:$H$1709,0))),IF(ISERROR(INDEX([1]WATSON!$G$2:$G$1709,MATCH(A976,[1]WATSON!$B$2:$B$1709,0))),-1,INDEX([1]WATSON!$G$2:$G$1709,MATCH(A976,[1]WATSON!$B$2:$B$1709,0))*1000),IF(ISERROR(INDEX('[1]EF3.0emissions'!$F$2:$F$1709,MATCH(A976,'[1]EF3.0emissions'!$A$2:$A$1709,0))),-1,INDEX('[1]EF3.0emissions'!$F$2:$F$1709,MATCH(A976,'[1]EF3.0emissions'!$A$2:$A$1709))),IF(ISERROR(INDEX(#REF!,MATCH(A976,#REF!,0))),-1,INDEX(#REF!,MATCH(A976,#REF!,0))*1.5*1000),IF(ISERROR(INDEX(#REF!,MATCH(A976,#REF!,0))),-1,INDEX(#REF!,MATCH(A976,#REF!,0))*1.5))</f>
        <v>-1</v>
      </c>
      <c r="D976" s="135">
        <v>1.5496824062778485E-2</v>
      </c>
      <c r="E976" s="135">
        <v>7.9392787473083603E-3</v>
      </c>
      <c r="F976" s="135">
        <v>6.7685595683257369E-2</v>
      </c>
      <c r="G976" s="135">
        <v>0.93231440431673906</v>
      </c>
      <c r="H976" s="135">
        <v>8.4917831813539797E-3</v>
      </c>
      <c r="I976" s="135">
        <v>5.136390698757011E-2</v>
      </c>
      <c r="J976" s="135">
        <v>0.94863609301242946</v>
      </c>
      <c r="K976" s="136">
        <f>IF(ISERROR(INDEX([1]biowin!$J:$J,MATCH(#REF!,[1]biowin!$A:$A,0))),-1,INDEX([1]biowin!$J:$J,MATCH(#REF!,[1]biowin!$A:$A,0)))</f>
        <v>-1</v>
      </c>
    </row>
    <row r="977" spans="1:11">
      <c r="A977" s="142" t="s">
        <v>3095</v>
      </c>
      <c r="B977" s="145" t="s">
        <v>3096</v>
      </c>
      <c r="C977" s="144">
        <f>MAX(IF(ISERROR(INDEX([1]JDS4!$K$2:$K$1709,MATCH(A977,[1]JDS4!$D$2:$D$1709,0))),-1,INDEX([1]JDS4!$K$2:$K$1709,MATCH(A977,[1]JDS4!$D$2:$D$1709,0))),IF(ISERROR(INDEX([1]UFZ!$K$2:$K$1709,MATCH(A977,[1]UFZ!$H$2:$H$1709,0))),-1,INDEX([1]UFZ!$K$2:$K$1709,MATCH(A977,[1]UFZ!$H$2:$H$1709,0))),IF(ISERROR(INDEX([1]WATSON!$G$2:$G$1709,MATCH(A977,[1]WATSON!$B$2:$B$1709,0))),-1,INDEX([1]WATSON!$G$2:$G$1709,MATCH(A977,[1]WATSON!$B$2:$B$1709,0))*1000),IF(ISERROR(INDEX('[1]EF3.0emissions'!$F$2:$F$1709,MATCH(A977,'[1]EF3.0emissions'!$A$2:$A$1709,0))),-1,INDEX('[1]EF3.0emissions'!$F$2:$F$1709,MATCH(A977,'[1]EF3.0emissions'!$A$2:$A$1709))),IF(ISERROR(INDEX(#REF!,MATCH(A977,#REF!,0))),-1,INDEX(#REF!,MATCH(A977,#REF!,0))*1.5*1000),IF(ISERROR(INDEX(#REF!,MATCH(A977,#REF!,0))),-1,INDEX(#REF!,MATCH(A977,#REF!,0))*1.5))</f>
        <v>-1</v>
      </c>
      <c r="D977" s="135">
        <v>1.0005589419676917E-2</v>
      </c>
      <c r="E977" s="135">
        <v>5.2886276356667108E-3</v>
      </c>
      <c r="F977" s="135">
        <v>1.5294277974338216E-2</v>
      </c>
      <c r="G977" s="135">
        <v>0.98470572202566231</v>
      </c>
      <c r="H977" s="135">
        <v>5.5578959536274584E-3</v>
      </c>
      <c r="I977" s="135">
        <v>1.5563521706776563E-2</v>
      </c>
      <c r="J977" s="135">
        <v>0.98443647829322345</v>
      </c>
      <c r="K977" s="136">
        <f>IF(ISERROR(INDEX([1]biowin!$J:$J,MATCH(#REF!,[1]biowin!$A:$A,0))),-1,INDEX([1]biowin!$J:$J,MATCH(#REF!,[1]biowin!$A:$A,0)))</f>
        <v>-1</v>
      </c>
    </row>
    <row r="978" spans="1:11">
      <c r="A978" s="142" t="s">
        <v>3097</v>
      </c>
      <c r="B978" s="145" t="s">
        <v>3098</v>
      </c>
      <c r="C978" s="144">
        <f>MAX(IF(ISERROR(INDEX([1]JDS4!$K$2:$K$1709,MATCH(A978,[1]JDS4!$D$2:$D$1709,0))),-1,INDEX([1]JDS4!$K$2:$K$1709,MATCH(A978,[1]JDS4!$D$2:$D$1709,0))),IF(ISERROR(INDEX([1]UFZ!$K$2:$K$1709,MATCH(A978,[1]UFZ!$H$2:$H$1709,0))),-1,INDEX([1]UFZ!$K$2:$K$1709,MATCH(A978,[1]UFZ!$H$2:$H$1709,0))),IF(ISERROR(INDEX([1]WATSON!$G$2:$G$1709,MATCH(A978,[1]WATSON!$B$2:$B$1709,0))),-1,INDEX([1]WATSON!$G$2:$G$1709,MATCH(A978,[1]WATSON!$B$2:$B$1709,0))*1000),IF(ISERROR(INDEX('[1]EF3.0emissions'!$F$2:$F$1709,MATCH(A978,'[1]EF3.0emissions'!$A$2:$A$1709,0))),-1,INDEX('[1]EF3.0emissions'!$F$2:$F$1709,MATCH(A978,'[1]EF3.0emissions'!$A$2:$A$1709))),IF(ISERROR(INDEX(#REF!,MATCH(A978,#REF!,0))),-1,INDEX(#REF!,MATCH(A978,#REF!,0))*1.5*1000),IF(ISERROR(INDEX(#REF!,MATCH(A978,#REF!,0))),-1,INDEX(#REF!,MATCH(A978,#REF!,0))*1.5))</f>
        <v>-1</v>
      </c>
      <c r="H978" s="135"/>
      <c r="I978" s="135"/>
      <c r="J978" s="135"/>
      <c r="K978" s="136">
        <f>IF(ISERROR(INDEX([1]biowin!$J:$J,MATCH(#REF!,[1]biowin!$A:$A,0))),-1,INDEX([1]biowin!$J:$J,MATCH(#REF!,[1]biowin!$A:$A,0)))</f>
        <v>-1</v>
      </c>
    </row>
    <row r="979" spans="1:11">
      <c r="A979" s="142" t="s">
        <v>3099</v>
      </c>
      <c r="B979" s="145" t="s">
        <v>810</v>
      </c>
      <c r="C979" s="144">
        <f>MAX(IF(ISERROR(INDEX([1]JDS4!$K$2:$K$1709,MATCH(A979,[1]JDS4!$D$2:$D$1709,0))),-1,INDEX([1]JDS4!$K$2:$K$1709,MATCH(A979,[1]JDS4!$D$2:$D$1709,0))),IF(ISERROR(INDEX([1]UFZ!$K$2:$K$1709,MATCH(A979,[1]UFZ!$H$2:$H$1709,0))),-1,INDEX([1]UFZ!$K$2:$K$1709,MATCH(A979,[1]UFZ!$H$2:$H$1709,0))),IF(ISERROR(INDEX([1]WATSON!$G$2:$G$1709,MATCH(A979,[1]WATSON!$B$2:$B$1709,0))),-1,INDEX([1]WATSON!$G$2:$G$1709,MATCH(A979,[1]WATSON!$B$2:$B$1709,0))*1000),IF(ISERROR(INDEX('[1]EF3.0emissions'!$F$2:$F$1709,MATCH(A979,'[1]EF3.0emissions'!$A$2:$A$1709,0))),-1,INDEX('[1]EF3.0emissions'!$F$2:$F$1709,MATCH(A979,'[1]EF3.0emissions'!$A$2:$A$1709))),IF(ISERROR(INDEX(#REF!,MATCH(A979,#REF!,0))),-1,INDEX(#REF!,MATCH(A979,#REF!,0))*1.5*1000),IF(ISERROR(INDEX(#REF!,MATCH(A979,#REF!,0))),-1,INDEX(#REF!,MATCH(A979,#REF!,0))*1.5))</f>
        <v>26159.98908517477</v>
      </c>
      <c r="D979" s="135">
        <v>0.32965813222316737</v>
      </c>
      <c r="E979" s="135">
        <v>0.10484523926901684</v>
      </c>
      <c r="F979" s="135">
        <v>0.72606142726618494</v>
      </c>
      <c r="G979" s="135">
        <v>0.27393857273381189</v>
      </c>
      <c r="H979" s="135">
        <v>0.11841595443755781</v>
      </c>
      <c r="I979" s="135">
        <v>0.70633642761298843</v>
      </c>
      <c r="J979" s="135">
        <v>0.29366357238701268</v>
      </c>
      <c r="K979" s="136">
        <f>IF(ISERROR(INDEX([1]biowin!$J:$J,MATCH(#REF!,[1]biowin!$A:$A,0))),-1,INDEX([1]biowin!$J:$J,MATCH(#REF!,[1]biowin!$A:$A,0)))</f>
        <v>-1</v>
      </c>
    </row>
    <row r="980" spans="1:11">
      <c r="A980" s="142" t="s">
        <v>3100</v>
      </c>
      <c r="B980" s="145" t="s">
        <v>3101</v>
      </c>
      <c r="C980" s="144">
        <f>MAX(IF(ISERROR(INDEX([1]JDS4!$K$2:$K$1709,MATCH(A980,[1]JDS4!$D$2:$D$1709,0))),-1,INDEX([1]JDS4!$K$2:$K$1709,MATCH(A980,[1]JDS4!$D$2:$D$1709,0))),IF(ISERROR(INDEX([1]UFZ!$K$2:$K$1709,MATCH(A980,[1]UFZ!$H$2:$H$1709,0))),-1,INDEX([1]UFZ!$K$2:$K$1709,MATCH(A980,[1]UFZ!$H$2:$H$1709,0))),IF(ISERROR(INDEX([1]WATSON!$G$2:$G$1709,MATCH(A980,[1]WATSON!$B$2:$B$1709,0))),-1,INDEX([1]WATSON!$G$2:$G$1709,MATCH(A980,[1]WATSON!$B$2:$B$1709,0))*1000),IF(ISERROR(INDEX('[1]EF3.0emissions'!$F$2:$F$1709,MATCH(A980,'[1]EF3.0emissions'!$A$2:$A$1709,0))),-1,INDEX('[1]EF3.0emissions'!$F$2:$F$1709,MATCH(A980,'[1]EF3.0emissions'!$A$2:$A$1709))),IF(ISERROR(INDEX(#REF!,MATCH(A980,#REF!,0))),-1,INDEX(#REF!,MATCH(A980,#REF!,0))*1.5*1000),IF(ISERROR(INDEX(#REF!,MATCH(A980,#REF!,0))),-1,INDEX(#REF!,MATCH(A980,#REF!,0))*1.5))</f>
        <v>4700</v>
      </c>
      <c r="D980" s="135">
        <v>2.5726893233210021E-2</v>
      </c>
      <c r="E980" s="135">
        <v>3.4123262538906336E-3</v>
      </c>
      <c r="F980" s="135">
        <v>0.7504565161978467</v>
      </c>
      <c r="G980" s="135">
        <v>0.24954348380215466</v>
      </c>
      <c r="H980" s="135">
        <v>7.0808364259631598E-3</v>
      </c>
      <c r="I980" s="135">
        <v>0.50740665001611396</v>
      </c>
      <c r="J980" s="135">
        <v>0.49259334998388637</v>
      </c>
      <c r="K980" s="136">
        <f>IF(ISERROR(INDEX([1]biowin!$J:$J,MATCH(#REF!,[1]biowin!$A:$A,0))),-1,INDEX([1]biowin!$J:$J,MATCH(#REF!,[1]biowin!$A:$A,0)))</f>
        <v>-1</v>
      </c>
    </row>
    <row r="981" spans="1:11">
      <c r="A981" s="142" t="s">
        <v>3102</v>
      </c>
      <c r="B981" s="145" t="s">
        <v>3103</v>
      </c>
      <c r="C981" s="144">
        <f>MAX(IF(ISERROR(INDEX([1]JDS4!$K$2:$K$1709,MATCH(A981,[1]JDS4!$D$2:$D$1709,0))),-1,INDEX([1]JDS4!$K$2:$K$1709,MATCH(A981,[1]JDS4!$D$2:$D$1709,0))),IF(ISERROR(INDEX([1]UFZ!$K$2:$K$1709,MATCH(A981,[1]UFZ!$H$2:$H$1709,0))),-1,INDEX([1]UFZ!$K$2:$K$1709,MATCH(A981,[1]UFZ!$H$2:$H$1709,0))),IF(ISERROR(INDEX([1]WATSON!$G$2:$G$1709,MATCH(A981,[1]WATSON!$B$2:$B$1709,0))),-1,INDEX([1]WATSON!$G$2:$G$1709,MATCH(A981,[1]WATSON!$B$2:$B$1709,0))*1000),IF(ISERROR(INDEX('[1]EF3.0emissions'!$F$2:$F$1709,MATCH(A981,'[1]EF3.0emissions'!$A$2:$A$1709,0))),-1,INDEX('[1]EF3.0emissions'!$F$2:$F$1709,MATCH(A981,'[1]EF3.0emissions'!$A$2:$A$1709))),IF(ISERROR(INDEX(#REF!,MATCH(A981,#REF!,0))),-1,INDEX(#REF!,MATCH(A981,#REF!,0))*1.5*1000),IF(ISERROR(INDEX(#REF!,MATCH(A981,#REF!,0))),-1,INDEX(#REF!,MATCH(A981,#REF!,0))*1.5))</f>
        <v>-1</v>
      </c>
      <c r="D981" s="135">
        <v>5.8333949933063135E-3</v>
      </c>
      <c r="E981" s="135">
        <v>2.9059680793775276E-3</v>
      </c>
      <c r="F981" s="135">
        <v>9.1905036765491319E-2</v>
      </c>
      <c r="G981" s="135">
        <v>0.90809496323450967</v>
      </c>
      <c r="H981" s="135">
        <v>3.1546505102905209E-3</v>
      </c>
      <c r="I981" s="135">
        <v>6.2222813228975826E-2</v>
      </c>
      <c r="J981" s="135">
        <v>0.93777718677102417</v>
      </c>
      <c r="K981" s="136">
        <f>IF(ISERROR(INDEX([1]biowin!$J:$J,MATCH(#REF!,[1]biowin!$A:$A,0))),-1,INDEX([1]biowin!$J:$J,MATCH(#REF!,[1]biowin!$A:$A,0)))</f>
        <v>-1</v>
      </c>
    </row>
    <row r="982" spans="1:11">
      <c r="A982" s="142" t="s">
        <v>3104</v>
      </c>
      <c r="B982" s="145" t="s">
        <v>3105</v>
      </c>
      <c r="C982" s="144">
        <f>MAX(IF(ISERROR(INDEX([1]JDS4!$K$2:$K$1709,MATCH(A982,[1]JDS4!$D$2:$D$1709,0))),-1,INDEX([1]JDS4!$K$2:$K$1709,MATCH(A982,[1]JDS4!$D$2:$D$1709,0))),IF(ISERROR(INDEX([1]UFZ!$K$2:$K$1709,MATCH(A982,[1]UFZ!$H$2:$H$1709,0))),-1,INDEX([1]UFZ!$K$2:$K$1709,MATCH(A982,[1]UFZ!$H$2:$H$1709,0))),IF(ISERROR(INDEX([1]WATSON!$G$2:$G$1709,MATCH(A982,[1]WATSON!$B$2:$B$1709,0))),-1,INDEX([1]WATSON!$G$2:$G$1709,MATCH(A982,[1]WATSON!$B$2:$B$1709,0))*1000),IF(ISERROR(INDEX('[1]EF3.0emissions'!$F$2:$F$1709,MATCH(A982,'[1]EF3.0emissions'!$A$2:$A$1709,0))),-1,INDEX('[1]EF3.0emissions'!$F$2:$F$1709,MATCH(A982,'[1]EF3.0emissions'!$A$2:$A$1709))),IF(ISERROR(INDEX(#REF!,MATCH(A982,#REF!,0))),-1,INDEX(#REF!,MATCH(A982,#REF!,0))*1.5*1000),IF(ISERROR(INDEX(#REF!,MATCH(A982,#REF!,0))),-1,INDEX(#REF!,MATCH(A982,#REF!,0))*1.5))</f>
        <v>32600.274763597103</v>
      </c>
      <c r="D982" s="135">
        <v>0.48235483289198938</v>
      </c>
      <c r="E982" s="135">
        <v>7.2374497161248139E-3</v>
      </c>
      <c r="F982" s="135">
        <v>0.99274813924002292</v>
      </c>
      <c r="G982" s="135">
        <v>7.2518607599770532E-3</v>
      </c>
      <c r="H982" s="135">
        <v>1.3952153573009919E-2</v>
      </c>
      <c r="I982" s="135">
        <v>0.98892750514162797</v>
      </c>
      <c r="J982" s="135">
        <v>1.1072494858372171E-2</v>
      </c>
      <c r="K982" s="136">
        <f>IF(ISERROR(INDEX([1]biowin!$J:$J,MATCH(#REF!,[1]biowin!$A:$A,0))),-1,INDEX([1]biowin!$J:$J,MATCH(#REF!,[1]biowin!$A:$A,0)))</f>
        <v>-1</v>
      </c>
    </row>
    <row r="983" spans="1:11">
      <c r="A983" s="142" t="s">
        <v>3106</v>
      </c>
      <c r="B983" s="145" t="s">
        <v>3107</v>
      </c>
      <c r="C983" s="144">
        <f>MAX(IF(ISERROR(INDEX([1]JDS4!$K$2:$K$1709,MATCH(A983,[1]JDS4!$D$2:$D$1709,0))),-1,INDEX([1]JDS4!$K$2:$K$1709,MATCH(A983,[1]JDS4!$D$2:$D$1709,0))),IF(ISERROR(INDEX([1]UFZ!$K$2:$K$1709,MATCH(A983,[1]UFZ!$H$2:$H$1709,0))),-1,INDEX([1]UFZ!$K$2:$K$1709,MATCH(A983,[1]UFZ!$H$2:$H$1709,0))),IF(ISERROR(INDEX([1]WATSON!$G$2:$G$1709,MATCH(A983,[1]WATSON!$B$2:$B$1709,0))),-1,INDEX([1]WATSON!$G$2:$G$1709,MATCH(A983,[1]WATSON!$B$2:$B$1709,0))*1000),IF(ISERROR(INDEX('[1]EF3.0emissions'!$F$2:$F$1709,MATCH(A983,'[1]EF3.0emissions'!$A$2:$A$1709,0))),-1,INDEX('[1]EF3.0emissions'!$F$2:$F$1709,MATCH(A983,'[1]EF3.0emissions'!$A$2:$A$1709))),IF(ISERROR(INDEX(#REF!,MATCH(A983,#REF!,0))),-1,INDEX(#REF!,MATCH(A983,#REF!,0))*1.5*1000),IF(ISERROR(INDEX(#REF!,MATCH(A983,#REF!,0))),-1,INDEX(#REF!,MATCH(A983,#REF!,0))*1.5))</f>
        <v>-1</v>
      </c>
      <c r="H983" s="135"/>
      <c r="I983" s="135"/>
      <c r="J983" s="135"/>
      <c r="K983" s="136">
        <f>IF(ISERROR(INDEX([1]biowin!$J:$J,MATCH(#REF!,[1]biowin!$A:$A,0))),-1,INDEX([1]biowin!$J:$J,MATCH(#REF!,[1]biowin!$A:$A,0)))</f>
        <v>-1</v>
      </c>
    </row>
    <row r="984" spans="1:11">
      <c r="A984" s="142" t="s">
        <v>3108</v>
      </c>
      <c r="B984" s="145" t="s">
        <v>3109</v>
      </c>
      <c r="C984" s="144">
        <f>MAX(IF(ISERROR(INDEX([1]JDS4!$K$2:$K$1709,MATCH(A984,[1]JDS4!$D$2:$D$1709,0))),-1,INDEX([1]JDS4!$K$2:$K$1709,MATCH(A984,[1]JDS4!$D$2:$D$1709,0))),IF(ISERROR(INDEX([1]UFZ!$K$2:$K$1709,MATCH(A984,[1]UFZ!$H$2:$H$1709,0))),-1,INDEX([1]UFZ!$K$2:$K$1709,MATCH(A984,[1]UFZ!$H$2:$H$1709,0))),IF(ISERROR(INDEX([1]WATSON!$G$2:$G$1709,MATCH(A984,[1]WATSON!$B$2:$B$1709,0))),-1,INDEX([1]WATSON!$G$2:$G$1709,MATCH(A984,[1]WATSON!$B$2:$B$1709,0))*1000),IF(ISERROR(INDEX('[1]EF3.0emissions'!$F$2:$F$1709,MATCH(A984,'[1]EF3.0emissions'!$A$2:$A$1709,0))),-1,INDEX('[1]EF3.0emissions'!$F$2:$F$1709,MATCH(A984,'[1]EF3.0emissions'!$A$2:$A$1709))),IF(ISERROR(INDEX(#REF!,MATCH(A984,#REF!,0))),-1,INDEX(#REF!,MATCH(A984,#REF!,0))*1.5*1000),IF(ISERROR(INDEX(#REF!,MATCH(A984,#REF!,0))),-1,INDEX(#REF!,MATCH(A984,#REF!,0))*1.5))</f>
        <v>342.44444444444446</v>
      </c>
      <c r="D984" s="135">
        <v>4.5345234810007094E-2</v>
      </c>
      <c r="E984" s="135">
        <v>2.3913365191072997E-2</v>
      </c>
      <c r="F984" s="135">
        <v>6.9258732953640503E-2</v>
      </c>
      <c r="G984" s="135">
        <v>0.93074126704634852</v>
      </c>
      <c r="H984" s="135">
        <v>2.5103430372641105E-2</v>
      </c>
      <c r="I984" s="135">
        <v>7.0448744419051426E-2</v>
      </c>
      <c r="J984" s="135">
        <v>0.92955125558094887</v>
      </c>
      <c r="K984" s="136">
        <f>IF(ISERROR(INDEX([1]biowin!$J:$J,MATCH(#REF!,[1]biowin!$A:$A,0))),-1,INDEX([1]biowin!$J:$J,MATCH(#REF!,[1]biowin!$A:$A,0)))</f>
        <v>-1</v>
      </c>
    </row>
    <row r="985" spans="1:11">
      <c r="A985" s="142" t="s">
        <v>3110</v>
      </c>
      <c r="B985" s="145" t="s">
        <v>3111</v>
      </c>
      <c r="C985" s="144">
        <f>MAX(IF(ISERROR(INDEX([1]JDS4!$K$2:$K$1709,MATCH(A985,[1]JDS4!$D$2:$D$1709,0))),-1,INDEX([1]JDS4!$K$2:$K$1709,MATCH(A985,[1]JDS4!$D$2:$D$1709,0))),IF(ISERROR(INDEX([1]UFZ!$K$2:$K$1709,MATCH(A985,[1]UFZ!$H$2:$H$1709,0))),-1,INDEX([1]UFZ!$K$2:$K$1709,MATCH(A985,[1]UFZ!$H$2:$H$1709,0))),IF(ISERROR(INDEX([1]WATSON!$G$2:$G$1709,MATCH(A985,[1]WATSON!$B$2:$B$1709,0))),-1,INDEX([1]WATSON!$G$2:$G$1709,MATCH(A985,[1]WATSON!$B$2:$B$1709,0))*1000),IF(ISERROR(INDEX('[1]EF3.0emissions'!$F$2:$F$1709,MATCH(A985,'[1]EF3.0emissions'!$A$2:$A$1709,0))),-1,INDEX('[1]EF3.0emissions'!$F$2:$F$1709,MATCH(A985,'[1]EF3.0emissions'!$A$2:$A$1709))),IF(ISERROR(INDEX(#REF!,MATCH(A985,#REF!,0))),-1,INDEX(#REF!,MATCH(A985,#REF!,0))*1.5*1000),IF(ISERROR(INDEX(#REF!,MATCH(A985,#REF!,0))),-1,INDEX(#REF!,MATCH(A985,#REF!,0))*1.5))</f>
        <v>17.666666666666668</v>
      </c>
      <c r="D985" s="135">
        <v>6.3064346051550091E-2</v>
      </c>
      <c r="E985" s="135">
        <v>3.17839234424524E-2</v>
      </c>
      <c r="F985" s="135">
        <v>0.15389845894241741</v>
      </c>
      <c r="G985" s="135">
        <v>0.8461015410575814</v>
      </c>
      <c r="H985" s="135">
        <v>3.4178875799836868E-2</v>
      </c>
      <c r="I985" s="135">
        <v>0.13434756355834029</v>
      </c>
      <c r="J985" s="135">
        <v>0.86565243644165957</v>
      </c>
      <c r="K985" s="136">
        <f>IF(ISERROR(INDEX([1]biowin!$J:$J,MATCH(#REF!,[1]biowin!$A:$A,0))),-1,INDEX([1]biowin!$J:$J,MATCH(#REF!,[1]biowin!$A:$A,0)))</f>
        <v>-1</v>
      </c>
    </row>
    <row r="986" spans="1:11">
      <c r="A986" s="142" t="s">
        <v>3112</v>
      </c>
      <c r="B986" s="145" t="s">
        <v>3113</v>
      </c>
      <c r="C986" s="144">
        <f>MAX(IF(ISERROR(INDEX([1]JDS4!$K$2:$K$1709,MATCH(A986,[1]JDS4!$D$2:$D$1709,0))),-1,INDEX([1]JDS4!$K$2:$K$1709,MATCH(A986,[1]JDS4!$D$2:$D$1709,0))),IF(ISERROR(INDEX([1]UFZ!$K$2:$K$1709,MATCH(A986,[1]UFZ!$H$2:$H$1709,0))),-1,INDEX([1]UFZ!$K$2:$K$1709,MATCH(A986,[1]UFZ!$H$2:$H$1709,0))),IF(ISERROR(INDEX([1]WATSON!$G$2:$G$1709,MATCH(A986,[1]WATSON!$B$2:$B$1709,0))),-1,INDEX([1]WATSON!$G$2:$G$1709,MATCH(A986,[1]WATSON!$B$2:$B$1709,0))*1000),IF(ISERROR(INDEX('[1]EF3.0emissions'!$F$2:$F$1709,MATCH(A986,'[1]EF3.0emissions'!$A$2:$A$1709,0))),-1,INDEX('[1]EF3.0emissions'!$F$2:$F$1709,MATCH(A986,'[1]EF3.0emissions'!$A$2:$A$1709))),IF(ISERROR(INDEX(#REF!,MATCH(A986,#REF!,0))),-1,INDEX(#REF!,MATCH(A986,#REF!,0))*1.5*1000),IF(ISERROR(INDEX(#REF!,MATCH(A986,#REF!,0))),-1,INDEX(#REF!,MATCH(A986,#REF!,0))*1.5))</f>
        <v>12.333333333333334</v>
      </c>
      <c r="D986" s="135">
        <v>0.12670269599365158</v>
      </c>
      <c r="E986" s="135">
        <v>6.642201900749925E-2</v>
      </c>
      <c r="F986" s="135">
        <v>0.19315218738028447</v>
      </c>
      <c r="G986" s="135">
        <v>0.80684781261972693</v>
      </c>
      <c r="H986" s="135">
        <v>6.9533073213240079E-2</v>
      </c>
      <c r="I986" s="135">
        <v>0.19625211109201857</v>
      </c>
      <c r="J986" s="135">
        <v>0.80374788890798132</v>
      </c>
      <c r="K986" s="136">
        <f>IF(ISERROR(INDEX([1]biowin!$J:$J,MATCH(#REF!,[1]biowin!$A:$A,0))),-1,INDEX([1]biowin!$J:$J,MATCH(#REF!,[1]biowin!$A:$A,0)))</f>
        <v>-1</v>
      </c>
    </row>
    <row r="987" spans="1:11">
      <c r="A987" s="142" t="s">
        <v>3114</v>
      </c>
      <c r="B987" s="145" t="s">
        <v>3115</v>
      </c>
      <c r="C987" s="144">
        <f>MAX(IF(ISERROR(INDEX([1]JDS4!$K$2:$K$1709,MATCH(A987,[1]JDS4!$D$2:$D$1709,0))),-1,INDEX([1]JDS4!$K$2:$K$1709,MATCH(A987,[1]JDS4!$D$2:$D$1709,0))),IF(ISERROR(INDEX([1]UFZ!$K$2:$K$1709,MATCH(A987,[1]UFZ!$H$2:$H$1709,0))),-1,INDEX([1]UFZ!$K$2:$K$1709,MATCH(A987,[1]UFZ!$H$2:$H$1709,0))),IF(ISERROR(INDEX([1]WATSON!$G$2:$G$1709,MATCH(A987,[1]WATSON!$B$2:$B$1709,0))),-1,INDEX([1]WATSON!$G$2:$G$1709,MATCH(A987,[1]WATSON!$B$2:$B$1709,0))*1000),IF(ISERROR(INDEX('[1]EF3.0emissions'!$F$2:$F$1709,MATCH(A987,'[1]EF3.0emissions'!$A$2:$A$1709,0))),-1,INDEX('[1]EF3.0emissions'!$F$2:$F$1709,MATCH(A987,'[1]EF3.0emissions'!$A$2:$A$1709))),IF(ISERROR(INDEX(#REF!,MATCH(A987,#REF!,0))),-1,INDEX(#REF!,MATCH(A987,#REF!,0))*1.5*1000),IF(ISERROR(INDEX(#REF!,MATCH(A987,#REF!,0))),-1,INDEX(#REF!,MATCH(A987,#REF!,0))*1.5))</f>
        <v>13.421875</v>
      </c>
      <c r="D987" s="135">
        <v>1.8527514000421861E-3</v>
      </c>
      <c r="E987" s="135">
        <v>9.7977315713122163E-4</v>
      </c>
      <c r="F987" s="135">
        <v>2.8708907514864625E-3</v>
      </c>
      <c r="G987" s="135">
        <v>0.99712910924851328</v>
      </c>
      <c r="H987" s="135">
        <v>1.0299238666478623E-3</v>
      </c>
      <c r="I987" s="135">
        <v>2.9055622379372094E-3</v>
      </c>
      <c r="J987" s="135">
        <v>0.99709443776206286</v>
      </c>
      <c r="K987" s="136">
        <f>IF(ISERROR(INDEX([1]biowin!$J:$J,MATCH(#REF!,[1]biowin!$A:$A,0))),-1,INDEX([1]biowin!$J:$J,MATCH(#REF!,[1]biowin!$A:$A,0)))</f>
        <v>-1</v>
      </c>
    </row>
    <row r="988" spans="1:11">
      <c r="A988" s="142" t="s">
        <v>3116</v>
      </c>
      <c r="B988" s="145" t="s">
        <v>3117</v>
      </c>
      <c r="C988" s="144">
        <f>MAX(IF(ISERROR(INDEX([1]JDS4!$K$2:$K$1709,MATCH(A988,[1]JDS4!$D$2:$D$1709,0))),-1,INDEX([1]JDS4!$K$2:$K$1709,MATCH(A988,[1]JDS4!$D$2:$D$1709,0))),IF(ISERROR(INDEX([1]UFZ!$K$2:$K$1709,MATCH(A988,[1]UFZ!$H$2:$H$1709,0))),-1,INDEX([1]UFZ!$K$2:$K$1709,MATCH(A988,[1]UFZ!$H$2:$H$1709,0))),IF(ISERROR(INDEX([1]WATSON!$G$2:$G$1709,MATCH(A988,[1]WATSON!$B$2:$B$1709,0))),-1,INDEX([1]WATSON!$G$2:$G$1709,MATCH(A988,[1]WATSON!$B$2:$B$1709,0))*1000),IF(ISERROR(INDEX('[1]EF3.0emissions'!$F$2:$F$1709,MATCH(A988,'[1]EF3.0emissions'!$A$2:$A$1709,0))),-1,INDEX('[1]EF3.0emissions'!$F$2:$F$1709,MATCH(A988,'[1]EF3.0emissions'!$A$2:$A$1709))),IF(ISERROR(INDEX(#REF!,MATCH(A988,#REF!,0))),-1,INDEX(#REF!,MATCH(A988,#REF!,0))*1.5*1000),IF(ISERROR(INDEX(#REF!,MATCH(A988,#REF!,0))),-1,INDEX(#REF!,MATCH(A988,#REF!,0))*1.5))</f>
        <v>8900</v>
      </c>
      <c r="H988" s="135"/>
      <c r="I988" s="135"/>
      <c r="J988" s="135"/>
      <c r="K988" s="136">
        <f>IF(ISERROR(INDEX([1]biowin!$J:$J,MATCH(#REF!,[1]biowin!$A:$A,0))),-1,INDEX([1]biowin!$J:$J,MATCH(#REF!,[1]biowin!$A:$A,0)))</f>
        <v>-1</v>
      </c>
    </row>
    <row r="989" spans="1:11">
      <c r="A989" s="142" t="s">
        <v>3118</v>
      </c>
      <c r="B989" s="145" t="s">
        <v>3119</v>
      </c>
      <c r="C989" s="144">
        <f>MAX(IF(ISERROR(INDEX([1]JDS4!$K$2:$K$1709,MATCH(A989,[1]JDS4!$D$2:$D$1709,0))),-1,INDEX([1]JDS4!$K$2:$K$1709,MATCH(A989,[1]JDS4!$D$2:$D$1709,0))),IF(ISERROR(INDEX([1]UFZ!$K$2:$K$1709,MATCH(A989,[1]UFZ!$H$2:$H$1709,0))),-1,INDEX([1]UFZ!$K$2:$K$1709,MATCH(A989,[1]UFZ!$H$2:$H$1709,0))),IF(ISERROR(INDEX([1]WATSON!$G$2:$G$1709,MATCH(A989,[1]WATSON!$B$2:$B$1709,0))),-1,INDEX([1]WATSON!$G$2:$G$1709,MATCH(A989,[1]WATSON!$B$2:$B$1709,0))*1000),IF(ISERROR(INDEX('[1]EF3.0emissions'!$F$2:$F$1709,MATCH(A989,'[1]EF3.0emissions'!$A$2:$A$1709,0))),-1,INDEX('[1]EF3.0emissions'!$F$2:$F$1709,MATCH(A989,'[1]EF3.0emissions'!$A$2:$A$1709))),IF(ISERROR(INDEX(#REF!,MATCH(A989,#REF!,0))),-1,INDEX(#REF!,MATCH(A989,#REF!,0))*1.5*1000),IF(ISERROR(INDEX(#REF!,MATCH(A989,#REF!,0))),-1,INDEX(#REF!,MATCH(A989,#REF!,0))*1.5))</f>
        <v>7100</v>
      </c>
      <c r="D989" s="135">
        <v>8.8665164775258615E-5</v>
      </c>
      <c r="E989" s="135">
        <v>1.3743730678108385E-6</v>
      </c>
      <c r="F989" s="135">
        <v>0.97519705892699249</v>
      </c>
      <c r="G989" s="135">
        <v>2.4802941073007047E-2</v>
      </c>
      <c r="H989" s="135">
        <v>1.6029272080246141E-6</v>
      </c>
      <c r="I989" s="135">
        <v>0.97304136367382188</v>
      </c>
      <c r="J989" s="135">
        <v>2.6958636326177822E-2</v>
      </c>
      <c r="K989" s="136">
        <f>IF(ISERROR(INDEX([1]biowin!$J:$J,MATCH(#REF!,[1]biowin!$A:$A,0))),-1,INDEX([1]biowin!$J:$J,MATCH(#REF!,[1]biowin!$A:$A,0)))</f>
        <v>-1</v>
      </c>
    </row>
    <row r="990" spans="1:11">
      <c r="A990" s="142" t="s">
        <v>3120</v>
      </c>
      <c r="B990" s="145" t="s">
        <v>3121</v>
      </c>
      <c r="C990" s="144">
        <f>MAX(IF(ISERROR(INDEX([1]JDS4!$K$2:$K$1709,MATCH(A990,[1]JDS4!$D$2:$D$1709,0))),-1,INDEX([1]JDS4!$K$2:$K$1709,MATCH(A990,[1]JDS4!$D$2:$D$1709,0))),IF(ISERROR(INDEX([1]UFZ!$K$2:$K$1709,MATCH(A990,[1]UFZ!$H$2:$H$1709,0))),-1,INDEX([1]UFZ!$K$2:$K$1709,MATCH(A990,[1]UFZ!$H$2:$H$1709,0))),IF(ISERROR(INDEX([1]WATSON!$G$2:$G$1709,MATCH(A990,[1]WATSON!$B$2:$B$1709,0))),-1,INDEX([1]WATSON!$G$2:$G$1709,MATCH(A990,[1]WATSON!$B$2:$B$1709,0))*1000),IF(ISERROR(INDEX('[1]EF3.0emissions'!$F$2:$F$1709,MATCH(A990,'[1]EF3.0emissions'!$A$2:$A$1709,0))),-1,INDEX('[1]EF3.0emissions'!$F$2:$F$1709,MATCH(A990,'[1]EF3.0emissions'!$A$2:$A$1709))),IF(ISERROR(INDEX(#REF!,MATCH(A990,#REF!,0))),-1,INDEX(#REF!,MATCH(A990,#REF!,0))*1.5*1000),IF(ISERROR(INDEX(#REF!,MATCH(A990,#REF!,0))),-1,INDEX(#REF!,MATCH(A990,#REF!,0))*1.5))</f>
        <v>15000</v>
      </c>
      <c r="H990" s="135"/>
      <c r="I990" s="135"/>
      <c r="J990" s="135"/>
      <c r="K990" s="136">
        <f>IF(ISERROR(INDEX([1]biowin!$J:$J,MATCH(#REF!,[1]biowin!$A:$A,0))),-1,INDEX([1]biowin!$J:$J,MATCH(#REF!,[1]biowin!$A:$A,0)))</f>
        <v>-1</v>
      </c>
    </row>
    <row r="991" spans="1:11">
      <c r="A991" s="142" t="s">
        <v>3122</v>
      </c>
      <c r="B991" s="145" t="s">
        <v>830</v>
      </c>
      <c r="C991" s="144">
        <f>MAX(IF(ISERROR(INDEX([1]JDS4!$K$2:$K$1709,MATCH(A991,[1]JDS4!$D$2:$D$1709,0))),-1,INDEX([1]JDS4!$K$2:$K$1709,MATCH(A991,[1]JDS4!$D$2:$D$1709,0))),IF(ISERROR(INDEX([1]UFZ!$K$2:$K$1709,MATCH(A991,[1]UFZ!$H$2:$H$1709,0))),-1,INDEX([1]UFZ!$K$2:$K$1709,MATCH(A991,[1]UFZ!$H$2:$H$1709,0))),IF(ISERROR(INDEX([1]WATSON!$G$2:$G$1709,MATCH(A991,[1]WATSON!$B$2:$B$1709,0))),-1,INDEX([1]WATSON!$G$2:$G$1709,MATCH(A991,[1]WATSON!$B$2:$B$1709,0))*1000),IF(ISERROR(INDEX('[1]EF3.0emissions'!$F$2:$F$1709,MATCH(A991,'[1]EF3.0emissions'!$A$2:$A$1709,0))),-1,INDEX('[1]EF3.0emissions'!$F$2:$F$1709,MATCH(A991,'[1]EF3.0emissions'!$A$2:$A$1709))),IF(ISERROR(INDEX(#REF!,MATCH(A991,#REF!,0))),-1,INDEX(#REF!,MATCH(A991,#REF!,0))*1.5*1000),IF(ISERROR(INDEX(#REF!,MATCH(A991,#REF!,0))),-1,INDEX(#REF!,MATCH(A991,#REF!,0))*1.5))</f>
        <v>-1</v>
      </c>
      <c r="H991" s="135"/>
      <c r="I991" s="135"/>
      <c r="J991" s="135"/>
      <c r="K991" s="136">
        <f>IF(ISERROR(INDEX([1]biowin!$J:$J,MATCH(#REF!,[1]biowin!$A:$A,0))),-1,INDEX([1]biowin!$J:$J,MATCH(#REF!,[1]biowin!$A:$A,0)))</f>
        <v>-1</v>
      </c>
    </row>
    <row r="992" spans="1:11">
      <c r="A992" s="142" t="s">
        <v>3123</v>
      </c>
      <c r="B992" s="145" t="s">
        <v>3124</v>
      </c>
      <c r="C992" s="144">
        <f>MAX(IF(ISERROR(INDEX([1]JDS4!$K$2:$K$1709,MATCH(A992,[1]JDS4!$D$2:$D$1709,0))),-1,INDEX([1]JDS4!$K$2:$K$1709,MATCH(A992,[1]JDS4!$D$2:$D$1709,0))),IF(ISERROR(INDEX([1]UFZ!$K$2:$K$1709,MATCH(A992,[1]UFZ!$H$2:$H$1709,0))),-1,INDEX([1]UFZ!$K$2:$K$1709,MATCH(A992,[1]UFZ!$H$2:$H$1709,0))),IF(ISERROR(INDEX([1]WATSON!$G$2:$G$1709,MATCH(A992,[1]WATSON!$B$2:$B$1709,0))),-1,INDEX([1]WATSON!$G$2:$G$1709,MATCH(A992,[1]WATSON!$B$2:$B$1709,0))*1000),IF(ISERROR(INDEX('[1]EF3.0emissions'!$F$2:$F$1709,MATCH(A992,'[1]EF3.0emissions'!$A$2:$A$1709,0))),-1,INDEX('[1]EF3.0emissions'!$F$2:$F$1709,MATCH(A992,'[1]EF3.0emissions'!$A$2:$A$1709))),IF(ISERROR(INDEX(#REF!,MATCH(A992,#REF!,0))),-1,INDEX(#REF!,MATCH(A992,#REF!,0))*1.5*1000),IF(ISERROR(INDEX(#REF!,MATCH(A992,#REF!,0))),-1,INDEX(#REF!,MATCH(A992,#REF!,0))*1.5))</f>
        <v>-1</v>
      </c>
      <c r="D992" s="135">
        <v>4.4028288250073169E-3</v>
      </c>
      <c r="E992" s="135">
        <v>2.3279836702428335E-3</v>
      </c>
      <c r="F992" s="135">
        <v>6.7416923116926843E-3</v>
      </c>
      <c r="G992" s="135">
        <v>0.99325830768830836</v>
      </c>
      <c r="H992" s="135">
        <v>2.4469318667733474E-3</v>
      </c>
      <c r="I992" s="135">
        <v>6.8562504621956163E-3</v>
      </c>
      <c r="J992" s="135">
        <v>0.99314374953780438</v>
      </c>
      <c r="K992" s="136">
        <f>IF(ISERROR(INDEX([1]biowin!$J:$J,MATCH(#REF!,[1]biowin!$A:$A,0))),-1,INDEX([1]biowin!$J:$J,MATCH(#REF!,[1]biowin!$A:$A,0)))</f>
        <v>-1</v>
      </c>
    </row>
    <row r="993" spans="1:11">
      <c r="A993" s="142" t="s">
        <v>3125</v>
      </c>
      <c r="B993" s="145" t="s">
        <v>3126</v>
      </c>
      <c r="C993" s="144">
        <f>MAX(IF(ISERROR(INDEX([1]JDS4!$K$2:$K$1709,MATCH(A993,[1]JDS4!$D$2:$D$1709,0))),-1,INDEX([1]JDS4!$K$2:$K$1709,MATCH(A993,[1]JDS4!$D$2:$D$1709,0))),IF(ISERROR(INDEX([1]UFZ!$K$2:$K$1709,MATCH(A993,[1]UFZ!$H$2:$H$1709,0))),-1,INDEX([1]UFZ!$K$2:$K$1709,MATCH(A993,[1]UFZ!$H$2:$H$1709,0))),IF(ISERROR(INDEX([1]WATSON!$G$2:$G$1709,MATCH(A993,[1]WATSON!$B$2:$B$1709,0))),-1,INDEX([1]WATSON!$G$2:$G$1709,MATCH(A993,[1]WATSON!$B$2:$B$1709,0))*1000),IF(ISERROR(INDEX('[1]EF3.0emissions'!$F$2:$F$1709,MATCH(A993,'[1]EF3.0emissions'!$A$2:$A$1709,0))),-1,INDEX('[1]EF3.0emissions'!$F$2:$F$1709,MATCH(A993,'[1]EF3.0emissions'!$A$2:$A$1709))),IF(ISERROR(INDEX(#REF!,MATCH(A993,#REF!,0))),-1,INDEX(#REF!,MATCH(A993,#REF!,0))*1.5*1000),IF(ISERROR(INDEX(#REF!,MATCH(A993,#REF!,0))),-1,INDEX(#REF!,MATCH(A993,#REF!,0))*1.5))</f>
        <v>500</v>
      </c>
      <c r="D993" s="135">
        <v>0.61525947799977265</v>
      </c>
      <c r="E993" s="135">
        <v>0.19067876256482186</v>
      </c>
      <c r="F993" s="135">
        <v>0.943228570841396</v>
      </c>
      <c r="G993" s="135">
        <v>5.6771429158604447E-2</v>
      </c>
      <c r="H993" s="135">
        <v>0.25447168927899055</v>
      </c>
      <c r="I993" s="135">
        <v>0.92782103615925138</v>
      </c>
      <c r="J993" s="135">
        <v>7.217896384074883E-2</v>
      </c>
      <c r="K993" s="136">
        <f>IF(ISERROR(INDEX([1]biowin!$J:$J,MATCH(#REF!,[1]biowin!$A:$A,0))),-1,INDEX([1]biowin!$J:$J,MATCH(#REF!,[1]biowin!$A:$A,0)))</f>
        <v>-1</v>
      </c>
    </row>
    <row r="994" spans="1:11">
      <c r="A994" s="142" t="s">
        <v>3127</v>
      </c>
      <c r="B994" s="145" t="s">
        <v>3128</v>
      </c>
      <c r="C994" s="144">
        <f>MAX(IF(ISERROR(INDEX([1]JDS4!$K$2:$K$1709,MATCH(A994,[1]JDS4!$D$2:$D$1709,0))),-1,INDEX([1]JDS4!$K$2:$K$1709,MATCH(A994,[1]JDS4!$D$2:$D$1709,0))),IF(ISERROR(INDEX([1]UFZ!$K$2:$K$1709,MATCH(A994,[1]UFZ!$H$2:$H$1709,0))),-1,INDEX([1]UFZ!$K$2:$K$1709,MATCH(A994,[1]UFZ!$H$2:$H$1709,0))),IF(ISERROR(INDEX([1]WATSON!$G$2:$G$1709,MATCH(A994,[1]WATSON!$B$2:$B$1709,0))),-1,INDEX([1]WATSON!$G$2:$G$1709,MATCH(A994,[1]WATSON!$B$2:$B$1709,0))*1000),IF(ISERROR(INDEX('[1]EF3.0emissions'!$F$2:$F$1709,MATCH(A994,'[1]EF3.0emissions'!$A$2:$A$1709,0))),-1,INDEX('[1]EF3.0emissions'!$F$2:$F$1709,MATCH(A994,'[1]EF3.0emissions'!$A$2:$A$1709))),IF(ISERROR(INDEX(#REF!,MATCH(A994,#REF!,0))),-1,INDEX(#REF!,MATCH(A994,#REF!,0))*1.5*1000),IF(ISERROR(INDEX(#REF!,MATCH(A994,#REF!,0))),-1,INDEX(#REF!,MATCH(A994,#REF!,0))*1.5))</f>
        <v>-1</v>
      </c>
      <c r="D994" s="135">
        <v>5.459511500683481E-2</v>
      </c>
      <c r="E994" s="135">
        <v>2.8724858850452079E-2</v>
      </c>
      <c r="F994" s="135">
        <v>8.5725875083267469E-2</v>
      </c>
      <c r="G994" s="135">
        <v>0.91427412491673277</v>
      </c>
      <c r="H994" s="135">
        <v>3.0176333532529478E-2</v>
      </c>
      <c r="I994" s="135">
        <v>8.6207901596199926E-2</v>
      </c>
      <c r="J994" s="135">
        <v>0.91379209840379549</v>
      </c>
      <c r="K994" s="136">
        <f>IF(ISERROR(INDEX([1]biowin!$J:$J,MATCH(#REF!,[1]biowin!$A:$A,0))),-1,INDEX([1]biowin!$J:$J,MATCH(#REF!,[1]biowin!$A:$A,0)))</f>
        <v>-1</v>
      </c>
    </row>
    <row r="995" spans="1:11">
      <c r="A995" s="142" t="s">
        <v>3129</v>
      </c>
      <c r="B995" s="145" t="s">
        <v>3130</v>
      </c>
      <c r="C995" s="144">
        <f>MAX(IF(ISERROR(INDEX([1]JDS4!$K$2:$K$1709,MATCH(A995,[1]JDS4!$D$2:$D$1709,0))),-1,INDEX([1]JDS4!$K$2:$K$1709,MATCH(A995,[1]JDS4!$D$2:$D$1709,0))),IF(ISERROR(INDEX([1]UFZ!$K$2:$K$1709,MATCH(A995,[1]UFZ!$H$2:$H$1709,0))),-1,INDEX([1]UFZ!$K$2:$K$1709,MATCH(A995,[1]UFZ!$H$2:$H$1709,0))),IF(ISERROR(INDEX([1]WATSON!$G$2:$G$1709,MATCH(A995,[1]WATSON!$B$2:$B$1709,0))),-1,INDEX([1]WATSON!$G$2:$G$1709,MATCH(A995,[1]WATSON!$B$2:$B$1709,0))*1000),IF(ISERROR(INDEX('[1]EF3.0emissions'!$F$2:$F$1709,MATCH(A995,'[1]EF3.0emissions'!$A$2:$A$1709,0))),-1,INDEX('[1]EF3.0emissions'!$F$2:$F$1709,MATCH(A995,'[1]EF3.0emissions'!$A$2:$A$1709))),IF(ISERROR(INDEX(#REF!,MATCH(A995,#REF!,0))),-1,INDEX(#REF!,MATCH(A995,#REF!,0))*1.5*1000),IF(ISERROR(INDEX(#REF!,MATCH(A995,#REF!,0))),-1,INDEX(#REF!,MATCH(A995,#REF!,0))*1.5))</f>
        <v>-1</v>
      </c>
      <c r="D995" s="135">
        <v>0.13759374945773742</v>
      </c>
      <c r="E995" s="135">
        <v>7.2069504563857481E-2</v>
      </c>
      <c r="F995" s="135">
        <v>0.20967124526609027</v>
      </c>
      <c r="G995" s="135">
        <v>0.7903287547339074</v>
      </c>
      <c r="H995" s="135">
        <v>7.541348414745036E-2</v>
      </c>
      <c r="I995" s="135">
        <v>0.21301198576683875</v>
      </c>
      <c r="J995" s="135">
        <v>0.78698801423316134</v>
      </c>
      <c r="K995" s="136">
        <f>IF(ISERROR(INDEX([1]biowin!$J:$J,MATCH(#REF!,[1]biowin!$A:$A,0))),-1,INDEX([1]biowin!$J:$J,MATCH(#REF!,[1]biowin!$A:$A,0)))</f>
        <v>-1</v>
      </c>
    </row>
    <row r="996" spans="1:11">
      <c r="A996" s="142" t="s">
        <v>3131</v>
      </c>
      <c r="B996" s="145" t="s">
        <v>3132</v>
      </c>
      <c r="C996" s="144">
        <f>MAX(IF(ISERROR(INDEX([1]JDS4!$K$2:$K$1709,MATCH(A996,[1]JDS4!$D$2:$D$1709,0))),-1,INDEX([1]JDS4!$K$2:$K$1709,MATCH(A996,[1]JDS4!$D$2:$D$1709,0))),IF(ISERROR(INDEX([1]UFZ!$K$2:$K$1709,MATCH(A996,[1]UFZ!$H$2:$H$1709,0))),-1,INDEX([1]UFZ!$K$2:$K$1709,MATCH(A996,[1]UFZ!$H$2:$H$1709,0))),IF(ISERROR(INDEX([1]WATSON!$G$2:$G$1709,MATCH(A996,[1]WATSON!$B$2:$B$1709,0))),-1,INDEX([1]WATSON!$G$2:$G$1709,MATCH(A996,[1]WATSON!$B$2:$B$1709,0))*1000),IF(ISERROR(INDEX('[1]EF3.0emissions'!$F$2:$F$1709,MATCH(A996,'[1]EF3.0emissions'!$A$2:$A$1709,0))),-1,INDEX('[1]EF3.0emissions'!$F$2:$F$1709,MATCH(A996,'[1]EF3.0emissions'!$A$2:$A$1709))),IF(ISERROR(INDEX(#REF!,MATCH(A996,#REF!,0))),-1,INDEX(#REF!,MATCH(A996,#REF!,0))*1.5*1000),IF(ISERROR(INDEX(#REF!,MATCH(A996,#REF!,0))),-1,INDEX(#REF!,MATCH(A996,#REF!,0))*1.5))</f>
        <v>-1</v>
      </c>
      <c r="D996" s="135">
        <v>5.5923685410322497E-3</v>
      </c>
      <c r="E996" s="135">
        <v>2.9567327185186345E-3</v>
      </c>
      <c r="F996" s="135">
        <v>8.5597468967341557E-3</v>
      </c>
      <c r="G996" s="135">
        <v>0.99144025310326678</v>
      </c>
      <c r="H996" s="135">
        <v>3.1076966281118031E-3</v>
      </c>
      <c r="I996" s="135">
        <v>8.7064150970128373E-3</v>
      </c>
      <c r="J996" s="135">
        <v>0.99129358490298713</v>
      </c>
      <c r="K996" s="136">
        <f>IF(ISERROR(INDEX([1]biowin!$J:$J,MATCH(#REF!,[1]biowin!$A:$A,0))),-1,INDEX([1]biowin!$J:$J,MATCH(#REF!,[1]biowin!$A:$A,0)))</f>
        <v>-1</v>
      </c>
    </row>
    <row r="997" spans="1:11">
      <c r="A997" s="142" t="s">
        <v>3133</v>
      </c>
      <c r="B997" s="143" t="s">
        <v>3134</v>
      </c>
      <c r="C997" s="144">
        <f>MAX(IF(ISERROR(INDEX([1]JDS4!$K$2:$K$1709,MATCH(A997,[1]JDS4!$D$2:$D$1709,0))),-1,INDEX([1]JDS4!$K$2:$K$1709,MATCH(A997,[1]JDS4!$D$2:$D$1709,0))),IF(ISERROR(INDEX([1]UFZ!$K$2:$K$1709,MATCH(A997,[1]UFZ!$H$2:$H$1709,0))),-1,INDEX([1]UFZ!$K$2:$K$1709,MATCH(A997,[1]UFZ!$H$2:$H$1709,0))),IF(ISERROR(INDEX([1]WATSON!$G$2:$G$1709,MATCH(A997,[1]WATSON!$B$2:$B$1709,0))),-1,INDEX([1]WATSON!$G$2:$G$1709,MATCH(A997,[1]WATSON!$B$2:$B$1709,0))*1000),IF(ISERROR(INDEX('[1]EF3.0emissions'!$F$2:$F$1709,MATCH(A997,'[1]EF3.0emissions'!$A$2:$A$1709,0))),-1,INDEX('[1]EF3.0emissions'!$F$2:$F$1709,MATCH(A997,'[1]EF3.0emissions'!$A$2:$A$1709))),IF(ISERROR(INDEX(#REF!,MATCH(A997,#REF!,0))),-1,INDEX(#REF!,MATCH(A997,#REF!,0))*1.5*1000),IF(ISERROR(INDEX(#REF!,MATCH(A997,#REF!,0))),-1,INDEX(#REF!,MATCH(A997,#REF!,0))*1.5))</f>
        <v>-1</v>
      </c>
      <c r="D997" s="135">
        <v>0.26225863774343261</v>
      </c>
      <c r="E997" s="135">
        <v>0.13308003912503127</v>
      </c>
      <c r="F997" s="135">
        <v>0.4166944263926381</v>
      </c>
      <c r="G997" s="135">
        <v>0.5833055736073578</v>
      </c>
      <c r="H997" s="135">
        <v>0.1401086486005757</v>
      </c>
      <c r="I997" s="135">
        <v>0.41535683079881025</v>
      </c>
      <c r="J997" s="135">
        <v>0.58464316920118797</v>
      </c>
      <c r="K997" s="136">
        <f>IF(ISERROR(INDEX([1]biowin!$J:$J,MATCH(#REF!,[1]biowin!$A:$A,0))),-1,INDEX([1]biowin!$J:$J,MATCH(#REF!,[1]biowin!$A:$A,0)))</f>
        <v>-1</v>
      </c>
    </row>
    <row r="998" spans="1:11">
      <c r="A998" s="142" t="s">
        <v>3135</v>
      </c>
      <c r="B998" s="145" t="s">
        <v>3136</v>
      </c>
      <c r="C998" s="144">
        <f>MAX(IF(ISERROR(INDEX([1]JDS4!$K$2:$K$1709,MATCH(A998,[1]JDS4!$D$2:$D$1709,0))),-1,INDEX([1]JDS4!$K$2:$K$1709,MATCH(A998,[1]JDS4!$D$2:$D$1709,0))),IF(ISERROR(INDEX([1]UFZ!$K$2:$K$1709,MATCH(A998,[1]UFZ!$H$2:$H$1709,0))),-1,INDEX([1]UFZ!$K$2:$K$1709,MATCH(A998,[1]UFZ!$H$2:$H$1709,0))),IF(ISERROR(INDEX([1]WATSON!$G$2:$G$1709,MATCH(A998,[1]WATSON!$B$2:$B$1709,0))),-1,INDEX([1]WATSON!$G$2:$G$1709,MATCH(A998,[1]WATSON!$B$2:$B$1709,0))*1000),IF(ISERROR(INDEX('[1]EF3.0emissions'!$F$2:$F$1709,MATCH(A998,'[1]EF3.0emissions'!$A$2:$A$1709,0))),-1,INDEX('[1]EF3.0emissions'!$F$2:$F$1709,MATCH(A998,'[1]EF3.0emissions'!$A$2:$A$1709))),IF(ISERROR(INDEX(#REF!,MATCH(A998,#REF!,0))),-1,INDEX(#REF!,MATCH(A998,#REF!,0))*1.5*1000),IF(ISERROR(INDEX(#REF!,MATCH(A998,#REF!,0))),-1,INDEX(#REF!,MATCH(A998,#REF!,0))*1.5))</f>
        <v>-1</v>
      </c>
      <c r="D998" s="135">
        <v>3.9208676817502879E-3</v>
      </c>
      <c r="E998" s="135">
        <v>1.3806823092074683E-4</v>
      </c>
      <c r="F998" s="135">
        <v>0.92424122223353633</v>
      </c>
      <c r="G998" s="135">
        <v>7.5758777766463975E-2</v>
      </c>
      <c r="H998" s="135">
        <v>3.7788818560746109E-4</v>
      </c>
      <c r="I998" s="135">
        <v>0.80278203276370341</v>
      </c>
      <c r="J998" s="135">
        <v>0.19721796723629628</v>
      </c>
      <c r="K998" s="136">
        <f>IF(ISERROR(INDEX([1]biowin!$J:$J,MATCH(#REF!,[1]biowin!$A:$A,0))),-1,INDEX([1]biowin!$J:$J,MATCH(#REF!,[1]biowin!$A:$A,0)))</f>
        <v>-1</v>
      </c>
    </row>
    <row r="999" spans="1:11">
      <c r="A999" s="142" t="s">
        <v>3137</v>
      </c>
      <c r="B999" s="145" t="s">
        <v>3138</v>
      </c>
      <c r="C999" s="144">
        <f>MAX(IF(ISERROR(INDEX([1]JDS4!$K$2:$K$1709,MATCH(A999,[1]JDS4!$D$2:$D$1709,0))),-1,INDEX([1]JDS4!$K$2:$K$1709,MATCH(A999,[1]JDS4!$D$2:$D$1709,0))),IF(ISERROR(INDEX([1]UFZ!$K$2:$K$1709,MATCH(A999,[1]UFZ!$H$2:$H$1709,0))),-1,INDEX([1]UFZ!$K$2:$K$1709,MATCH(A999,[1]UFZ!$H$2:$H$1709,0))),IF(ISERROR(INDEX([1]WATSON!$G$2:$G$1709,MATCH(A999,[1]WATSON!$B$2:$B$1709,0))),-1,INDEX([1]WATSON!$G$2:$G$1709,MATCH(A999,[1]WATSON!$B$2:$B$1709,0))*1000),IF(ISERROR(INDEX('[1]EF3.0emissions'!$F$2:$F$1709,MATCH(A999,'[1]EF3.0emissions'!$A$2:$A$1709,0))),-1,INDEX('[1]EF3.0emissions'!$F$2:$F$1709,MATCH(A999,'[1]EF3.0emissions'!$A$2:$A$1709))),IF(ISERROR(INDEX(#REF!,MATCH(A999,#REF!,0))),-1,INDEX(#REF!,MATCH(A999,#REF!,0))*1.5*1000),IF(ISERROR(INDEX(#REF!,MATCH(A999,#REF!,0))),-1,INDEX(#REF!,MATCH(A999,#REF!,0))*1.5))</f>
        <v>588.02499999999998</v>
      </c>
      <c r="D999" s="135">
        <v>0.15955434181487521</v>
      </c>
      <c r="E999" s="135">
        <v>8.3416973167202424E-2</v>
      </c>
      <c r="F999" s="135">
        <v>0.24301577538525679</v>
      </c>
      <c r="G999" s="135">
        <v>0.75698422461472958</v>
      </c>
      <c r="H999" s="135">
        <v>8.7214509878112051E-2</v>
      </c>
      <c r="I999" s="135">
        <v>0.24679527659742928</v>
      </c>
      <c r="J999" s="135">
        <v>0.7532047234025695</v>
      </c>
      <c r="K999" s="136">
        <f>IF(ISERROR(INDEX([1]biowin!$J:$J,MATCH(#REF!,[1]biowin!$A:$A,0))),-1,INDEX([1]biowin!$J:$J,MATCH(#REF!,[1]biowin!$A:$A,0)))</f>
        <v>-1</v>
      </c>
    </row>
    <row r="1000" spans="1:11">
      <c r="A1000" s="142" t="s">
        <v>3139</v>
      </c>
      <c r="B1000" s="145" t="s">
        <v>3140</v>
      </c>
      <c r="C1000" s="144">
        <f>MAX(IF(ISERROR(INDEX([1]JDS4!$K$2:$K$1709,MATCH(A1000,[1]JDS4!$D$2:$D$1709,0))),-1,INDEX([1]JDS4!$K$2:$K$1709,MATCH(A1000,[1]JDS4!$D$2:$D$1709,0))),IF(ISERROR(INDEX([1]UFZ!$K$2:$K$1709,MATCH(A1000,[1]UFZ!$H$2:$H$1709,0))),-1,INDEX([1]UFZ!$K$2:$K$1709,MATCH(A1000,[1]UFZ!$H$2:$H$1709,0))),IF(ISERROR(INDEX([1]WATSON!$G$2:$G$1709,MATCH(A1000,[1]WATSON!$B$2:$B$1709,0))),-1,INDEX([1]WATSON!$G$2:$G$1709,MATCH(A1000,[1]WATSON!$B$2:$B$1709,0))*1000),IF(ISERROR(INDEX('[1]EF3.0emissions'!$F$2:$F$1709,MATCH(A1000,'[1]EF3.0emissions'!$A$2:$A$1709,0))),-1,INDEX('[1]EF3.0emissions'!$F$2:$F$1709,MATCH(A1000,'[1]EF3.0emissions'!$A$2:$A$1709))),IF(ISERROR(INDEX(#REF!,MATCH(A1000,#REF!,0))),-1,INDEX(#REF!,MATCH(A1000,#REF!,0))*1.5*1000),IF(ISERROR(INDEX(#REF!,MATCH(A1000,#REF!,0))),-1,INDEX(#REF!,MATCH(A1000,#REF!,0))*1.5))</f>
        <v>-1</v>
      </c>
      <c r="D1000" s="135">
        <v>1.641405983163856E-4</v>
      </c>
      <c r="E1000" s="135">
        <v>8.6811695349995607E-5</v>
      </c>
      <c r="F1000" s="135">
        <v>2.5843664134882042E-4</v>
      </c>
      <c r="G1000" s="135">
        <v>0.99974156335865116</v>
      </c>
      <c r="H1000" s="135">
        <v>9.1258652384489501E-5</v>
      </c>
      <c r="I1000" s="135">
        <v>2.5986400960267603E-4</v>
      </c>
      <c r="J1000" s="135">
        <v>0.99974013599039735</v>
      </c>
      <c r="K1000" s="136">
        <f>IF(ISERROR(INDEX([1]biowin!$J:$J,MATCH(#REF!,[1]biowin!$A:$A,0))),-1,INDEX([1]biowin!$J:$J,MATCH(#REF!,[1]biowin!$A:$A,0)))</f>
        <v>-1</v>
      </c>
    </row>
    <row r="1001" spans="1:11">
      <c r="A1001" s="142" t="s">
        <v>3141</v>
      </c>
      <c r="B1001" s="145" t="s">
        <v>3142</v>
      </c>
      <c r="C1001" s="144">
        <f>MAX(IF(ISERROR(INDEX([1]JDS4!$K$2:$K$1709,MATCH(A1001,[1]JDS4!$D$2:$D$1709,0))),-1,INDEX([1]JDS4!$K$2:$K$1709,MATCH(A1001,[1]JDS4!$D$2:$D$1709,0))),IF(ISERROR(INDEX([1]UFZ!$K$2:$K$1709,MATCH(A1001,[1]UFZ!$H$2:$H$1709,0))),-1,INDEX([1]UFZ!$K$2:$K$1709,MATCH(A1001,[1]UFZ!$H$2:$H$1709,0))),IF(ISERROR(INDEX([1]WATSON!$G$2:$G$1709,MATCH(A1001,[1]WATSON!$B$2:$B$1709,0))),-1,INDEX([1]WATSON!$G$2:$G$1709,MATCH(A1001,[1]WATSON!$B$2:$B$1709,0))*1000),IF(ISERROR(INDEX('[1]EF3.0emissions'!$F$2:$F$1709,MATCH(A1001,'[1]EF3.0emissions'!$A$2:$A$1709,0))),-1,INDEX('[1]EF3.0emissions'!$F$2:$F$1709,MATCH(A1001,'[1]EF3.0emissions'!$A$2:$A$1709))),IF(ISERROR(INDEX(#REF!,MATCH(A1001,#REF!,0))),-1,INDEX(#REF!,MATCH(A1001,#REF!,0))*1.5*1000),IF(ISERROR(INDEX(#REF!,MATCH(A1001,#REF!,0))),-1,INDEX(#REF!,MATCH(A1001,#REF!,0))*1.5))</f>
        <v>1332.5</v>
      </c>
      <c r="D1001" s="135">
        <v>0.1210698138637539</v>
      </c>
      <c r="E1001" s="135">
        <v>6.329676367175914E-2</v>
      </c>
      <c r="F1001" s="135">
        <v>0.18856019164513316</v>
      </c>
      <c r="G1001" s="135">
        <v>0.81143980835485041</v>
      </c>
      <c r="H1001" s="135">
        <v>6.6401981907332E-2</v>
      </c>
      <c r="I1001" s="135">
        <v>0.18997634647258282</v>
      </c>
      <c r="J1001" s="135">
        <v>0.81002365352741701</v>
      </c>
      <c r="K1001" s="136">
        <f>IF(ISERROR(INDEX([1]biowin!$J:$J,MATCH(#REF!,[1]biowin!$A:$A,0))),-1,INDEX([1]biowin!$J:$J,MATCH(#REF!,[1]biowin!$A:$A,0)))</f>
        <v>-1</v>
      </c>
    </row>
    <row r="1002" spans="1:11">
      <c r="A1002" s="142" t="s">
        <v>3143</v>
      </c>
      <c r="B1002" s="145" t="s">
        <v>3144</v>
      </c>
      <c r="C1002" s="144">
        <f>MAX(IF(ISERROR(INDEX([1]JDS4!$K$2:$K$1709,MATCH(A1002,[1]JDS4!$D$2:$D$1709,0))),-1,INDEX([1]JDS4!$K$2:$K$1709,MATCH(A1002,[1]JDS4!$D$2:$D$1709,0))),IF(ISERROR(INDEX([1]UFZ!$K$2:$K$1709,MATCH(A1002,[1]UFZ!$H$2:$H$1709,0))),-1,INDEX([1]UFZ!$K$2:$K$1709,MATCH(A1002,[1]UFZ!$H$2:$H$1709,0))),IF(ISERROR(INDEX([1]WATSON!$G$2:$G$1709,MATCH(A1002,[1]WATSON!$B$2:$B$1709,0))),-1,INDEX([1]WATSON!$G$2:$G$1709,MATCH(A1002,[1]WATSON!$B$2:$B$1709,0))*1000),IF(ISERROR(INDEX('[1]EF3.0emissions'!$F$2:$F$1709,MATCH(A1002,'[1]EF3.0emissions'!$A$2:$A$1709,0))),-1,INDEX('[1]EF3.0emissions'!$F$2:$F$1709,MATCH(A1002,'[1]EF3.0emissions'!$A$2:$A$1709))),IF(ISERROR(INDEX(#REF!,MATCH(A1002,#REF!,0))),-1,INDEX(#REF!,MATCH(A1002,#REF!,0))*1.5*1000),IF(ISERROR(INDEX(#REF!,MATCH(A1002,#REF!,0))),-1,INDEX(#REF!,MATCH(A1002,#REF!,0))*1.5))</f>
        <v>-1</v>
      </c>
      <c r="D1002" s="135">
        <v>0.60384538066847759</v>
      </c>
      <c r="E1002" s="135">
        <v>0.29056421132321164</v>
      </c>
      <c r="F1002" s="135">
        <v>0.89758035949602755</v>
      </c>
      <c r="G1002" s="135">
        <v>0.10241964050397324</v>
      </c>
      <c r="H1002" s="135">
        <v>0.2951456643898539</v>
      </c>
      <c r="I1002" s="135">
        <v>0.90087054490416207</v>
      </c>
      <c r="J1002" s="135">
        <v>9.9129455095837024E-2</v>
      </c>
      <c r="K1002" s="136">
        <f>IF(ISERROR(INDEX([1]biowin!$J:$J,MATCH(#REF!,[1]biowin!$A:$A,0))),-1,INDEX([1]biowin!$J:$J,MATCH(#REF!,[1]biowin!$A:$A,0)))</f>
        <v>-1</v>
      </c>
    </row>
    <row r="1003" spans="1:11">
      <c r="A1003" s="142" t="s">
        <v>3145</v>
      </c>
      <c r="B1003" s="145" t="s">
        <v>3146</v>
      </c>
      <c r="C1003" s="144">
        <f>MAX(IF(ISERROR(INDEX([1]JDS4!$K$2:$K$1709,MATCH(A1003,[1]JDS4!$D$2:$D$1709,0))),-1,INDEX([1]JDS4!$K$2:$K$1709,MATCH(A1003,[1]JDS4!$D$2:$D$1709,0))),IF(ISERROR(INDEX([1]UFZ!$K$2:$K$1709,MATCH(A1003,[1]UFZ!$H$2:$H$1709,0))),-1,INDEX([1]UFZ!$K$2:$K$1709,MATCH(A1003,[1]UFZ!$H$2:$H$1709,0))),IF(ISERROR(INDEX([1]WATSON!$G$2:$G$1709,MATCH(A1003,[1]WATSON!$B$2:$B$1709,0))),-1,INDEX([1]WATSON!$G$2:$G$1709,MATCH(A1003,[1]WATSON!$B$2:$B$1709,0))*1000),IF(ISERROR(INDEX('[1]EF3.0emissions'!$F$2:$F$1709,MATCH(A1003,'[1]EF3.0emissions'!$A$2:$A$1709,0))),-1,INDEX('[1]EF3.0emissions'!$F$2:$F$1709,MATCH(A1003,'[1]EF3.0emissions'!$A$2:$A$1709))),IF(ISERROR(INDEX(#REF!,MATCH(A1003,#REF!,0))),-1,INDEX(#REF!,MATCH(A1003,#REF!,0))*1.5*1000),IF(ISERROR(INDEX(#REF!,MATCH(A1003,#REF!,0))),-1,INDEX(#REF!,MATCH(A1003,#REF!,0))*1.5))</f>
        <v>100</v>
      </c>
      <c r="H1003" s="135"/>
      <c r="I1003" s="135"/>
      <c r="J1003" s="135"/>
      <c r="K1003" s="136">
        <f>IF(ISERROR(INDEX([1]biowin!$J:$J,MATCH(#REF!,[1]biowin!$A:$A,0))),-1,INDEX([1]biowin!$J:$J,MATCH(#REF!,[1]biowin!$A:$A,0)))</f>
        <v>-1</v>
      </c>
    </row>
    <row r="1004" spans="1:11">
      <c r="A1004" s="142" t="s">
        <v>3147</v>
      </c>
      <c r="B1004" s="145" t="s">
        <v>3148</v>
      </c>
      <c r="C1004" s="144">
        <f>MAX(IF(ISERROR(INDEX([1]JDS4!$K$2:$K$1709,MATCH(A1004,[1]JDS4!$D$2:$D$1709,0))),-1,INDEX([1]JDS4!$K$2:$K$1709,MATCH(A1004,[1]JDS4!$D$2:$D$1709,0))),IF(ISERROR(INDEX([1]UFZ!$K$2:$K$1709,MATCH(A1004,[1]UFZ!$H$2:$H$1709,0))),-1,INDEX([1]UFZ!$K$2:$K$1709,MATCH(A1004,[1]UFZ!$H$2:$H$1709,0))),IF(ISERROR(INDEX([1]WATSON!$G$2:$G$1709,MATCH(A1004,[1]WATSON!$B$2:$B$1709,0))),-1,INDEX([1]WATSON!$G$2:$G$1709,MATCH(A1004,[1]WATSON!$B$2:$B$1709,0))*1000),IF(ISERROR(INDEX('[1]EF3.0emissions'!$F$2:$F$1709,MATCH(A1004,'[1]EF3.0emissions'!$A$2:$A$1709,0))),-1,INDEX('[1]EF3.0emissions'!$F$2:$F$1709,MATCH(A1004,'[1]EF3.0emissions'!$A$2:$A$1709))),IF(ISERROR(INDEX(#REF!,MATCH(A1004,#REF!,0))),-1,INDEX(#REF!,MATCH(A1004,#REF!,0))*1.5*1000),IF(ISERROR(INDEX(#REF!,MATCH(A1004,#REF!,0))),-1,INDEX(#REF!,MATCH(A1004,#REF!,0))*1.5))</f>
        <v>-1</v>
      </c>
      <c r="D1004" s="135">
        <v>5.145094688063187E-2</v>
      </c>
      <c r="E1004" s="135">
        <v>1.0677711331673325E-3</v>
      </c>
      <c r="F1004" s="135">
        <v>0.9546519505507417</v>
      </c>
      <c r="G1004" s="135">
        <v>4.5348049449257473E-2</v>
      </c>
      <c r="H1004" s="135">
        <v>3.067431762510195E-3</v>
      </c>
      <c r="I1004" s="135">
        <v>0.87610925752287683</v>
      </c>
      <c r="J1004" s="135">
        <v>0.1238907424771227</v>
      </c>
      <c r="K1004" s="136">
        <f>IF(ISERROR(INDEX([1]biowin!$J:$J,MATCH(#REF!,[1]biowin!$A:$A,0))),-1,INDEX([1]biowin!$J:$J,MATCH(#REF!,[1]biowin!$A:$A,0)))</f>
        <v>-1</v>
      </c>
    </row>
    <row r="1005" spans="1:11">
      <c r="A1005" s="142" t="s">
        <v>3149</v>
      </c>
      <c r="B1005" s="145" t="s">
        <v>3150</v>
      </c>
      <c r="C1005" s="144">
        <f>MAX(IF(ISERROR(INDEX([1]JDS4!$K$2:$K$1709,MATCH(A1005,[1]JDS4!$D$2:$D$1709,0))),-1,INDEX([1]JDS4!$K$2:$K$1709,MATCH(A1005,[1]JDS4!$D$2:$D$1709,0))),IF(ISERROR(INDEX([1]UFZ!$K$2:$K$1709,MATCH(A1005,[1]UFZ!$H$2:$H$1709,0))),-1,INDEX([1]UFZ!$K$2:$K$1709,MATCH(A1005,[1]UFZ!$H$2:$H$1709,0))),IF(ISERROR(INDEX([1]WATSON!$G$2:$G$1709,MATCH(A1005,[1]WATSON!$B$2:$B$1709,0))),-1,INDEX([1]WATSON!$G$2:$G$1709,MATCH(A1005,[1]WATSON!$B$2:$B$1709,0))*1000),IF(ISERROR(INDEX('[1]EF3.0emissions'!$F$2:$F$1709,MATCH(A1005,'[1]EF3.0emissions'!$A$2:$A$1709,0))),-1,INDEX('[1]EF3.0emissions'!$F$2:$F$1709,MATCH(A1005,'[1]EF3.0emissions'!$A$2:$A$1709))),IF(ISERROR(INDEX(#REF!,MATCH(A1005,#REF!,0))),-1,INDEX(#REF!,MATCH(A1005,#REF!,0))*1.5*1000),IF(ISERROR(INDEX(#REF!,MATCH(A1005,#REF!,0))),-1,INDEX(#REF!,MATCH(A1005,#REF!,0))*1.5))</f>
        <v>-1</v>
      </c>
      <c r="H1005" s="135"/>
      <c r="I1005" s="135"/>
      <c r="J1005" s="135"/>
      <c r="K1005" s="136">
        <f>IF(ISERROR(INDEX([1]biowin!$J:$J,MATCH(#REF!,[1]biowin!$A:$A,0))),-1,INDEX([1]biowin!$J:$J,MATCH(#REF!,[1]biowin!$A:$A,0)))</f>
        <v>-1</v>
      </c>
    </row>
    <row r="1006" spans="1:11">
      <c r="A1006" s="142" t="s">
        <v>3151</v>
      </c>
      <c r="B1006" s="145" t="s">
        <v>3152</v>
      </c>
      <c r="C1006" s="144">
        <f>MAX(IF(ISERROR(INDEX([1]JDS4!$K$2:$K$1709,MATCH(A1006,[1]JDS4!$D$2:$D$1709,0))),-1,INDEX([1]JDS4!$K$2:$K$1709,MATCH(A1006,[1]JDS4!$D$2:$D$1709,0))),IF(ISERROR(INDEX([1]UFZ!$K$2:$K$1709,MATCH(A1006,[1]UFZ!$H$2:$H$1709,0))),-1,INDEX([1]UFZ!$K$2:$K$1709,MATCH(A1006,[1]UFZ!$H$2:$H$1709,0))),IF(ISERROR(INDEX([1]WATSON!$G$2:$G$1709,MATCH(A1006,[1]WATSON!$B$2:$B$1709,0))),-1,INDEX([1]WATSON!$G$2:$G$1709,MATCH(A1006,[1]WATSON!$B$2:$B$1709,0))*1000),IF(ISERROR(INDEX('[1]EF3.0emissions'!$F$2:$F$1709,MATCH(A1006,'[1]EF3.0emissions'!$A$2:$A$1709,0))),-1,INDEX('[1]EF3.0emissions'!$F$2:$F$1709,MATCH(A1006,'[1]EF3.0emissions'!$A$2:$A$1709))),IF(ISERROR(INDEX(#REF!,MATCH(A1006,#REF!,0))),-1,INDEX(#REF!,MATCH(A1006,#REF!,0))*1.5*1000),IF(ISERROR(INDEX(#REF!,MATCH(A1006,#REF!,0))),-1,INDEX(#REF!,MATCH(A1006,#REF!,0))*1.5))</f>
        <v>-1</v>
      </c>
      <c r="H1006" s="135"/>
      <c r="I1006" s="135"/>
      <c r="J1006" s="135"/>
      <c r="K1006" s="136">
        <f>IF(ISERROR(INDEX([1]biowin!$J:$J,MATCH(#REF!,[1]biowin!$A:$A,0))),-1,INDEX([1]biowin!$J:$J,MATCH(#REF!,[1]biowin!$A:$A,0)))</f>
        <v>-1</v>
      </c>
    </row>
    <row r="1007" spans="1:11">
      <c r="A1007" s="142" t="s">
        <v>3153</v>
      </c>
      <c r="B1007" s="145" t="s">
        <v>3154</v>
      </c>
      <c r="C1007" s="144">
        <f>MAX(IF(ISERROR(INDEX([1]JDS4!$K$2:$K$1709,MATCH(A1007,[1]JDS4!$D$2:$D$1709,0))),-1,INDEX([1]JDS4!$K$2:$K$1709,MATCH(A1007,[1]JDS4!$D$2:$D$1709,0))),IF(ISERROR(INDEX([1]UFZ!$K$2:$K$1709,MATCH(A1007,[1]UFZ!$H$2:$H$1709,0))),-1,INDEX([1]UFZ!$K$2:$K$1709,MATCH(A1007,[1]UFZ!$H$2:$H$1709,0))),IF(ISERROR(INDEX([1]WATSON!$G$2:$G$1709,MATCH(A1007,[1]WATSON!$B$2:$B$1709,0))),-1,INDEX([1]WATSON!$G$2:$G$1709,MATCH(A1007,[1]WATSON!$B$2:$B$1709,0))*1000),IF(ISERROR(INDEX('[1]EF3.0emissions'!$F$2:$F$1709,MATCH(A1007,'[1]EF3.0emissions'!$A$2:$A$1709,0))),-1,INDEX('[1]EF3.0emissions'!$F$2:$F$1709,MATCH(A1007,'[1]EF3.0emissions'!$A$2:$A$1709))),IF(ISERROR(INDEX(#REF!,MATCH(A1007,#REF!,0))),-1,INDEX(#REF!,MATCH(A1007,#REF!,0))*1.5*1000),IF(ISERROR(INDEX(#REF!,MATCH(A1007,#REF!,0))),-1,INDEX(#REF!,MATCH(A1007,#REF!,0))*1.5))</f>
        <v>-1</v>
      </c>
      <c r="D1007" s="135">
        <v>6.6158126441634192E-3</v>
      </c>
      <c r="E1007" s="135">
        <v>2.2439915872273606E-4</v>
      </c>
      <c r="F1007" s="135">
        <v>0.92701754504560896</v>
      </c>
      <c r="G1007" s="135">
        <v>7.2982454954390819E-2</v>
      </c>
      <c r="H1007" s="135">
        <v>6.1676026503265223E-4</v>
      </c>
      <c r="I1007" s="135">
        <v>0.80921002698943489</v>
      </c>
      <c r="J1007" s="135">
        <v>0.19078997301056544</v>
      </c>
      <c r="K1007" s="136">
        <f>IF(ISERROR(INDEX([1]biowin!$J:$J,MATCH(#REF!,[1]biowin!$A:$A,0))),-1,INDEX([1]biowin!$J:$J,MATCH(#REF!,[1]biowin!$A:$A,0)))</f>
        <v>-1</v>
      </c>
    </row>
    <row r="1008" spans="1:11">
      <c r="A1008" s="142" t="s">
        <v>3155</v>
      </c>
      <c r="B1008" s="145" t="s">
        <v>3156</v>
      </c>
      <c r="C1008" s="144">
        <f>MAX(IF(ISERROR(INDEX([1]JDS4!$K$2:$K$1709,MATCH(A1008,[1]JDS4!$D$2:$D$1709,0))),-1,INDEX([1]JDS4!$K$2:$K$1709,MATCH(A1008,[1]JDS4!$D$2:$D$1709,0))),IF(ISERROR(INDEX([1]UFZ!$K$2:$K$1709,MATCH(A1008,[1]UFZ!$H$2:$H$1709,0))),-1,INDEX([1]UFZ!$K$2:$K$1709,MATCH(A1008,[1]UFZ!$H$2:$H$1709,0))),IF(ISERROR(INDEX([1]WATSON!$G$2:$G$1709,MATCH(A1008,[1]WATSON!$B$2:$B$1709,0))),-1,INDEX([1]WATSON!$G$2:$G$1709,MATCH(A1008,[1]WATSON!$B$2:$B$1709,0))*1000),IF(ISERROR(INDEX('[1]EF3.0emissions'!$F$2:$F$1709,MATCH(A1008,'[1]EF3.0emissions'!$A$2:$A$1709,0))),-1,INDEX('[1]EF3.0emissions'!$F$2:$F$1709,MATCH(A1008,'[1]EF3.0emissions'!$A$2:$A$1709))),IF(ISERROR(INDEX(#REF!,MATCH(A1008,#REF!,0))),-1,INDEX(#REF!,MATCH(A1008,#REF!,0))*1.5*1000),IF(ISERROR(INDEX(#REF!,MATCH(A1008,#REF!,0))),-1,INDEX(#REF!,MATCH(A1008,#REF!,0))*1.5))</f>
        <v>0</v>
      </c>
      <c r="D1008" s="135">
        <v>1.1888592066071655E-2</v>
      </c>
      <c r="E1008" s="135">
        <v>2.4846448155120774E-3</v>
      </c>
      <c r="F1008" s="135">
        <v>0.6232021383811851</v>
      </c>
      <c r="G1008" s="135">
        <v>0.37679786161881584</v>
      </c>
      <c r="H1008" s="135">
        <v>4.2908704185394249E-3</v>
      </c>
      <c r="I1008" s="135">
        <v>0.38100128366734276</v>
      </c>
      <c r="J1008" s="135">
        <v>0.61899871633265791</v>
      </c>
      <c r="K1008" s="136">
        <f>IF(ISERROR(INDEX([1]biowin!$J:$J,MATCH(#REF!,[1]biowin!$A:$A,0))),-1,INDEX([1]biowin!$J:$J,MATCH(#REF!,[1]biowin!$A:$A,0)))</f>
        <v>-1</v>
      </c>
    </row>
    <row r="1009" spans="1:11">
      <c r="A1009" s="142" t="s">
        <v>3157</v>
      </c>
      <c r="B1009" s="145" t="s">
        <v>3158</v>
      </c>
      <c r="C1009" s="144">
        <f>MAX(IF(ISERROR(INDEX([1]JDS4!$K$2:$K$1709,MATCH(A1009,[1]JDS4!$D$2:$D$1709,0))),-1,INDEX([1]JDS4!$K$2:$K$1709,MATCH(A1009,[1]JDS4!$D$2:$D$1709,0))),IF(ISERROR(INDEX([1]UFZ!$K$2:$K$1709,MATCH(A1009,[1]UFZ!$H$2:$H$1709,0))),-1,INDEX([1]UFZ!$K$2:$K$1709,MATCH(A1009,[1]UFZ!$H$2:$H$1709,0))),IF(ISERROR(INDEX([1]WATSON!$G$2:$G$1709,MATCH(A1009,[1]WATSON!$B$2:$B$1709,0))),-1,INDEX([1]WATSON!$G$2:$G$1709,MATCH(A1009,[1]WATSON!$B$2:$B$1709,0))*1000),IF(ISERROR(INDEX('[1]EF3.0emissions'!$F$2:$F$1709,MATCH(A1009,'[1]EF3.0emissions'!$A$2:$A$1709,0))),-1,INDEX('[1]EF3.0emissions'!$F$2:$F$1709,MATCH(A1009,'[1]EF3.0emissions'!$A$2:$A$1709))),IF(ISERROR(INDEX(#REF!,MATCH(A1009,#REF!,0))),-1,INDEX(#REF!,MATCH(A1009,#REF!,0))*1.5*1000),IF(ISERROR(INDEX(#REF!,MATCH(A1009,#REF!,0))),-1,INDEX(#REF!,MATCH(A1009,#REF!,0))*1.5))</f>
        <v>0.54</v>
      </c>
      <c r="D1009" s="135">
        <v>0.62715079093184578</v>
      </c>
      <c r="E1009" s="135">
        <v>0.30105032205821508</v>
      </c>
      <c r="F1009" s="135">
        <v>0.92820477392984357</v>
      </c>
      <c r="G1009" s="135">
        <v>7.1795226070156773E-2</v>
      </c>
      <c r="H1009" s="135">
        <v>0.30382696210997456</v>
      </c>
      <c r="I1009" s="135">
        <v>0.93097987802625148</v>
      </c>
      <c r="J1009" s="135">
        <v>6.9020121973749265E-2</v>
      </c>
      <c r="K1009" s="136">
        <f>IF(ISERROR(INDEX([1]biowin!$J:$J,MATCH(#REF!,[1]biowin!$A:$A,0))),-1,INDEX([1]biowin!$J:$J,MATCH(#REF!,[1]biowin!$A:$A,0)))</f>
        <v>-1</v>
      </c>
    </row>
    <row r="1010" spans="1:11">
      <c r="A1010" s="142" t="s">
        <v>3159</v>
      </c>
      <c r="B1010" s="145" t="s">
        <v>3160</v>
      </c>
      <c r="C1010" s="144">
        <f>MAX(IF(ISERROR(INDEX([1]JDS4!$K$2:$K$1709,MATCH(A1010,[1]JDS4!$D$2:$D$1709,0))),-1,INDEX([1]JDS4!$K$2:$K$1709,MATCH(A1010,[1]JDS4!$D$2:$D$1709,0))),IF(ISERROR(INDEX([1]UFZ!$K$2:$K$1709,MATCH(A1010,[1]UFZ!$H$2:$H$1709,0))),-1,INDEX([1]UFZ!$K$2:$K$1709,MATCH(A1010,[1]UFZ!$H$2:$H$1709,0))),IF(ISERROR(INDEX([1]WATSON!$G$2:$G$1709,MATCH(A1010,[1]WATSON!$B$2:$B$1709,0))),-1,INDEX([1]WATSON!$G$2:$G$1709,MATCH(A1010,[1]WATSON!$B$2:$B$1709,0))*1000),IF(ISERROR(INDEX('[1]EF3.0emissions'!$F$2:$F$1709,MATCH(A1010,'[1]EF3.0emissions'!$A$2:$A$1709,0))),-1,INDEX('[1]EF3.0emissions'!$F$2:$F$1709,MATCH(A1010,'[1]EF3.0emissions'!$A$2:$A$1709))),IF(ISERROR(INDEX(#REF!,MATCH(A1010,#REF!,0))),-1,INDEX(#REF!,MATCH(A1010,#REF!,0))*1.5*1000),IF(ISERROR(INDEX(#REF!,MATCH(A1010,#REF!,0))),-1,INDEX(#REF!,MATCH(A1010,#REF!,0))*1.5))</f>
        <v>0</v>
      </c>
      <c r="H1010" s="135"/>
      <c r="I1010" s="135"/>
      <c r="J1010" s="135"/>
      <c r="K1010" s="136">
        <f>IF(ISERROR(INDEX([1]biowin!$J:$J,MATCH(#REF!,[1]biowin!$A:$A,0))),-1,INDEX([1]biowin!$J:$J,MATCH(#REF!,[1]biowin!$A:$A,0)))</f>
        <v>-1</v>
      </c>
    </row>
    <row r="1011" spans="1:11">
      <c r="A1011" s="142" t="s">
        <v>3161</v>
      </c>
      <c r="B1011" s="145" t="s">
        <v>835</v>
      </c>
      <c r="C1011" s="144">
        <f>MAX(IF(ISERROR(INDEX([1]JDS4!$K$2:$K$1709,MATCH(A1011,[1]JDS4!$D$2:$D$1709,0))),-1,INDEX([1]JDS4!$K$2:$K$1709,MATCH(A1011,[1]JDS4!$D$2:$D$1709,0))),IF(ISERROR(INDEX([1]UFZ!$K$2:$K$1709,MATCH(A1011,[1]UFZ!$H$2:$H$1709,0))),-1,INDEX([1]UFZ!$K$2:$K$1709,MATCH(A1011,[1]UFZ!$H$2:$H$1709,0))),IF(ISERROR(INDEX([1]WATSON!$G$2:$G$1709,MATCH(A1011,[1]WATSON!$B$2:$B$1709,0))),-1,INDEX([1]WATSON!$G$2:$G$1709,MATCH(A1011,[1]WATSON!$B$2:$B$1709,0))*1000),IF(ISERROR(INDEX('[1]EF3.0emissions'!$F$2:$F$1709,MATCH(A1011,'[1]EF3.0emissions'!$A$2:$A$1709,0))),-1,INDEX('[1]EF3.0emissions'!$F$2:$F$1709,MATCH(A1011,'[1]EF3.0emissions'!$A$2:$A$1709))),IF(ISERROR(INDEX(#REF!,MATCH(A1011,#REF!,0))),-1,INDEX(#REF!,MATCH(A1011,#REF!,0))*1.5*1000),IF(ISERROR(INDEX(#REF!,MATCH(A1011,#REF!,0))),-1,INDEX(#REF!,MATCH(A1011,#REF!,0))*1.5))</f>
        <v>-1</v>
      </c>
      <c r="D1011" s="135">
        <v>0.21185719759946839</v>
      </c>
      <c r="E1011" s="135">
        <v>1.5461566635201748E-2</v>
      </c>
      <c r="F1011" s="135">
        <v>0.89927099229735974</v>
      </c>
      <c r="G1011" s="135">
        <v>0.1007290077026386</v>
      </c>
      <c r="H1011" s="135">
        <v>3.7489928081779471E-2</v>
      </c>
      <c r="I1011" s="135">
        <v>0.76760650653247198</v>
      </c>
      <c r="J1011" s="135">
        <v>0.23239349346752797</v>
      </c>
      <c r="K1011" s="136">
        <f>IF(ISERROR(INDEX([1]biowin!$J:$J,MATCH(#REF!,[1]biowin!$A:$A,0))),-1,INDEX([1]biowin!$J:$J,MATCH(#REF!,[1]biowin!$A:$A,0)))</f>
        <v>-1</v>
      </c>
    </row>
    <row r="1012" spans="1:11">
      <c r="A1012" s="142" t="s">
        <v>3162</v>
      </c>
      <c r="B1012" s="145" t="s">
        <v>3163</v>
      </c>
      <c r="C1012" s="144">
        <f>MAX(IF(ISERROR(INDEX([1]JDS4!$K$2:$K$1709,MATCH(A1012,[1]JDS4!$D$2:$D$1709,0))),-1,INDEX([1]JDS4!$K$2:$K$1709,MATCH(A1012,[1]JDS4!$D$2:$D$1709,0))),IF(ISERROR(INDEX([1]UFZ!$K$2:$K$1709,MATCH(A1012,[1]UFZ!$H$2:$H$1709,0))),-1,INDEX([1]UFZ!$K$2:$K$1709,MATCH(A1012,[1]UFZ!$H$2:$H$1709,0))),IF(ISERROR(INDEX([1]WATSON!$G$2:$G$1709,MATCH(A1012,[1]WATSON!$B$2:$B$1709,0))),-1,INDEX([1]WATSON!$G$2:$G$1709,MATCH(A1012,[1]WATSON!$B$2:$B$1709,0))*1000),IF(ISERROR(INDEX('[1]EF3.0emissions'!$F$2:$F$1709,MATCH(A1012,'[1]EF3.0emissions'!$A$2:$A$1709,0))),-1,INDEX('[1]EF3.0emissions'!$F$2:$F$1709,MATCH(A1012,'[1]EF3.0emissions'!$A$2:$A$1709))),IF(ISERROR(INDEX(#REF!,MATCH(A1012,#REF!,0))),-1,INDEX(#REF!,MATCH(A1012,#REF!,0))*1.5*1000),IF(ISERROR(INDEX(#REF!,MATCH(A1012,#REF!,0))),-1,INDEX(#REF!,MATCH(A1012,#REF!,0))*1.5))</f>
        <v>966.1</v>
      </c>
      <c r="D1012" s="135">
        <v>8.2088511067478116E-3</v>
      </c>
      <c r="E1012" s="135">
        <v>4.2280928906858854E-3</v>
      </c>
      <c r="F1012" s="135">
        <v>3.7583771499436647E-2</v>
      </c>
      <c r="G1012" s="135">
        <v>0.96241622850056452</v>
      </c>
      <c r="H1012" s="135">
        <v>4.5200144912672128E-3</v>
      </c>
      <c r="I1012" s="135">
        <v>2.1253979227022688E-2</v>
      </c>
      <c r="J1012" s="135">
        <v>0.97874602077297668</v>
      </c>
      <c r="K1012" s="136">
        <f>IF(ISERROR(INDEX([1]biowin!$J:$J,MATCH(#REF!,[1]biowin!$A:$A,0))),-1,INDEX([1]biowin!$J:$J,MATCH(#REF!,[1]biowin!$A:$A,0)))</f>
        <v>-1</v>
      </c>
    </row>
    <row r="1013" spans="1:11">
      <c r="A1013" s="142" t="s">
        <v>3164</v>
      </c>
      <c r="B1013" s="145" t="s">
        <v>3165</v>
      </c>
      <c r="C1013" s="144">
        <f>MAX(IF(ISERROR(INDEX([1]JDS4!$K$2:$K$1709,MATCH(A1013,[1]JDS4!$D$2:$D$1709,0))),-1,INDEX([1]JDS4!$K$2:$K$1709,MATCH(A1013,[1]JDS4!$D$2:$D$1709,0))),IF(ISERROR(INDEX([1]UFZ!$K$2:$K$1709,MATCH(A1013,[1]UFZ!$H$2:$H$1709,0))),-1,INDEX([1]UFZ!$K$2:$K$1709,MATCH(A1013,[1]UFZ!$H$2:$H$1709,0))),IF(ISERROR(INDEX([1]WATSON!$G$2:$G$1709,MATCH(A1013,[1]WATSON!$B$2:$B$1709,0))),-1,INDEX([1]WATSON!$G$2:$G$1709,MATCH(A1013,[1]WATSON!$B$2:$B$1709,0))*1000),IF(ISERROR(INDEX('[1]EF3.0emissions'!$F$2:$F$1709,MATCH(A1013,'[1]EF3.0emissions'!$A$2:$A$1709,0))),-1,INDEX('[1]EF3.0emissions'!$F$2:$F$1709,MATCH(A1013,'[1]EF3.0emissions'!$A$2:$A$1709))),IF(ISERROR(INDEX(#REF!,MATCH(A1013,#REF!,0))),-1,INDEX(#REF!,MATCH(A1013,#REF!,0))*1.5*1000),IF(ISERROR(INDEX(#REF!,MATCH(A1013,#REF!,0))),-1,INDEX(#REF!,MATCH(A1013,#REF!,0))*1.5))</f>
        <v>-1</v>
      </c>
      <c r="H1013" s="135"/>
      <c r="I1013" s="135"/>
      <c r="J1013" s="135"/>
      <c r="K1013" s="136">
        <f>IF(ISERROR(INDEX([1]biowin!$J:$J,MATCH(#REF!,[1]biowin!$A:$A,0))),-1,INDEX([1]biowin!$J:$J,MATCH(#REF!,[1]biowin!$A:$A,0)))</f>
        <v>-1</v>
      </c>
    </row>
    <row r="1014" spans="1:11">
      <c r="A1014" s="142" t="s">
        <v>3166</v>
      </c>
      <c r="B1014" s="145" t="s">
        <v>3167</v>
      </c>
      <c r="C1014" s="144">
        <f>MAX(IF(ISERROR(INDEX([1]JDS4!$K$2:$K$1709,MATCH(A1014,[1]JDS4!$D$2:$D$1709,0))),-1,INDEX([1]JDS4!$K$2:$K$1709,MATCH(A1014,[1]JDS4!$D$2:$D$1709,0))),IF(ISERROR(INDEX([1]UFZ!$K$2:$K$1709,MATCH(A1014,[1]UFZ!$H$2:$H$1709,0))),-1,INDEX([1]UFZ!$K$2:$K$1709,MATCH(A1014,[1]UFZ!$H$2:$H$1709,0))),IF(ISERROR(INDEX([1]WATSON!$G$2:$G$1709,MATCH(A1014,[1]WATSON!$B$2:$B$1709,0))),-1,INDEX([1]WATSON!$G$2:$G$1709,MATCH(A1014,[1]WATSON!$B$2:$B$1709,0))*1000),IF(ISERROR(INDEX('[1]EF3.0emissions'!$F$2:$F$1709,MATCH(A1014,'[1]EF3.0emissions'!$A$2:$A$1709,0))),-1,INDEX('[1]EF3.0emissions'!$F$2:$F$1709,MATCH(A1014,'[1]EF3.0emissions'!$A$2:$A$1709))),IF(ISERROR(INDEX(#REF!,MATCH(A1014,#REF!,0))),-1,INDEX(#REF!,MATCH(A1014,#REF!,0))*1.5*1000),IF(ISERROR(INDEX(#REF!,MATCH(A1014,#REF!,0))),-1,INDEX(#REF!,MATCH(A1014,#REF!,0))*1.5))</f>
        <v>18000</v>
      </c>
      <c r="D1014" s="135">
        <v>3.4205890021147628E-2</v>
      </c>
      <c r="E1014" s="135">
        <v>8.3832786400419744E-4</v>
      </c>
      <c r="F1014" s="135">
        <v>0.94670659282824532</v>
      </c>
      <c r="G1014" s="135">
        <v>5.3293407171754612E-2</v>
      </c>
      <c r="H1014" s="135">
        <v>2.3774884841171527E-3</v>
      </c>
      <c r="I1014" s="135">
        <v>0.85625613313856519</v>
      </c>
      <c r="J1014" s="135">
        <v>0.14374386686143498</v>
      </c>
      <c r="K1014" s="136">
        <f>IF(ISERROR(INDEX([1]biowin!$J:$J,MATCH(#REF!,[1]biowin!$A:$A,0))),-1,INDEX([1]biowin!$J:$J,MATCH(#REF!,[1]biowin!$A:$A,0)))</f>
        <v>-1</v>
      </c>
    </row>
    <row r="1015" spans="1:11">
      <c r="A1015" s="142" t="s">
        <v>3168</v>
      </c>
      <c r="B1015" s="145" t="s">
        <v>3169</v>
      </c>
      <c r="C1015" s="144">
        <f>MAX(IF(ISERROR(INDEX([1]JDS4!$K$2:$K$1709,MATCH(A1015,[1]JDS4!$D$2:$D$1709,0))),-1,INDEX([1]JDS4!$K$2:$K$1709,MATCH(A1015,[1]JDS4!$D$2:$D$1709,0))),IF(ISERROR(INDEX([1]UFZ!$K$2:$K$1709,MATCH(A1015,[1]UFZ!$H$2:$H$1709,0))),-1,INDEX([1]UFZ!$K$2:$K$1709,MATCH(A1015,[1]UFZ!$H$2:$H$1709,0))),IF(ISERROR(INDEX([1]WATSON!$G$2:$G$1709,MATCH(A1015,[1]WATSON!$B$2:$B$1709,0))),-1,INDEX([1]WATSON!$G$2:$G$1709,MATCH(A1015,[1]WATSON!$B$2:$B$1709,0))*1000),IF(ISERROR(INDEX('[1]EF3.0emissions'!$F$2:$F$1709,MATCH(A1015,'[1]EF3.0emissions'!$A$2:$A$1709,0))),-1,INDEX('[1]EF3.0emissions'!$F$2:$F$1709,MATCH(A1015,'[1]EF3.0emissions'!$A$2:$A$1709))),IF(ISERROR(INDEX(#REF!,MATCH(A1015,#REF!,0))),-1,INDEX(#REF!,MATCH(A1015,#REF!,0))*1.5*1000),IF(ISERROR(INDEX(#REF!,MATCH(A1015,#REF!,0))),-1,INDEX(#REF!,MATCH(A1015,#REF!,0))*1.5))</f>
        <v>-1</v>
      </c>
      <c r="D1015" s="135">
        <v>4.9772060264759027E-2</v>
      </c>
      <c r="E1015" s="135">
        <v>2.624005533039038E-2</v>
      </c>
      <c r="F1015" s="135">
        <v>7.6014741209785089E-2</v>
      </c>
      <c r="G1015" s="135">
        <v>0.92398525879020887</v>
      </c>
      <c r="H1015" s="135">
        <v>2.7542028278854731E-2</v>
      </c>
      <c r="I1015" s="135">
        <v>7.731565319521988E-2</v>
      </c>
      <c r="J1015" s="135">
        <v>0.92268434680478062</v>
      </c>
      <c r="K1015" s="136">
        <f>IF(ISERROR(INDEX([1]biowin!$J:$J,MATCH(#REF!,[1]biowin!$A:$A,0))),-1,INDEX([1]biowin!$J:$J,MATCH(#REF!,[1]biowin!$A:$A,0)))</f>
        <v>-1</v>
      </c>
    </row>
    <row r="1016" spans="1:11">
      <c r="A1016" s="142" t="s">
        <v>3170</v>
      </c>
      <c r="B1016" s="143" t="s">
        <v>3171</v>
      </c>
      <c r="C1016" s="144">
        <f>MAX(IF(ISERROR(INDEX([1]JDS4!$K$2:$K$1709,MATCH(A1016,[1]JDS4!$D$2:$D$1709,0))),-1,INDEX([1]JDS4!$K$2:$K$1709,MATCH(A1016,[1]JDS4!$D$2:$D$1709,0))),IF(ISERROR(INDEX([1]UFZ!$K$2:$K$1709,MATCH(A1016,[1]UFZ!$H$2:$H$1709,0))),-1,INDEX([1]UFZ!$K$2:$K$1709,MATCH(A1016,[1]UFZ!$H$2:$H$1709,0))),IF(ISERROR(INDEX([1]WATSON!$G$2:$G$1709,MATCH(A1016,[1]WATSON!$B$2:$B$1709,0))),-1,INDEX([1]WATSON!$G$2:$G$1709,MATCH(A1016,[1]WATSON!$B$2:$B$1709,0))*1000),IF(ISERROR(INDEX('[1]EF3.0emissions'!$F$2:$F$1709,MATCH(A1016,'[1]EF3.0emissions'!$A$2:$A$1709,0))),-1,INDEX('[1]EF3.0emissions'!$F$2:$F$1709,MATCH(A1016,'[1]EF3.0emissions'!$A$2:$A$1709))),IF(ISERROR(INDEX(#REF!,MATCH(A1016,#REF!,0))),-1,INDEX(#REF!,MATCH(A1016,#REF!,0))*1.5*1000),IF(ISERROR(INDEX(#REF!,MATCH(A1016,#REF!,0))),-1,INDEX(#REF!,MATCH(A1016,#REF!,0))*1.5))</f>
        <v>-1</v>
      </c>
      <c r="D1016" s="135">
        <v>4.361260115867549E-2</v>
      </c>
      <c r="E1016" s="135">
        <v>2.2863857918084998E-2</v>
      </c>
      <c r="F1016" s="135">
        <v>7.513017423331822E-2</v>
      </c>
      <c r="G1016" s="135">
        <v>0.92486982576668064</v>
      </c>
      <c r="H1016" s="135">
        <v>2.4090526328960613E-2</v>
      </c>
      <c r="I1016" s="135">
        <v>7.2897907624979566E-2</v>
      </c>
      <c r="J1016" s="135">
        <v>0.9271020923750205</v>
      </c>
      <c r="K1016" s="136">
        <f>IF(ISERROR(INDEX([1]biowin!$J:$J,MATCH(#REF!,[1]biowin!$A:$A,0))),-1,INDEX([1]biowin!$J:$J,MATCH(#REF!,[1]biowin!$A:$A,0)))</f>
        <v>-1</v>
      </c>
    </row>
    <row r="1017" spans="1:11">
      <c r="A1017" s="142" t="s">
        <v>3172</v>
      </c>
      <c r="B1017" s="145" t="s">
        <v>3173</v>
      </c>
      <c r="C1017" s="144">
        <f>MAX(IF(ISERROR(INDEX([1]JDS4!$K$2:$K$1709,MATCH(A1017,[1]JDS4!$D$2:$D$1709,0))),-1,INDEX([1]JDS4!$K$2:$K$1709,MATCH(A1017,[1]JDS4!$D$2:$D$1709,0))),IF(ISERROR(INDEX([1]UFZ!$K$2:$K$1709,MATCH(A1017,[1]UFZ!$H$2:$H$1709,0))),-1,INDEX([1]UFZ!$K$2:$K$1709,MATCH(A1017,[1]UFZ!$H$2:$H$1709,0))),IF(ISERROR(INDEX([1]WATSON!$G$2:$G$1709,MATCH(A1017,[1]WATSON!$B$2:$B$1709,0))),-1,INDEX([1]WATSON!$G$2:$G$1709,MATCH(A1017,[1]WATSON!$B$2:$B$1709,0))*1000),IF(ISERROR(INDEX('[1]EF3.0emissions'!$F$2:$F$1709,MATCH(A1017,'[1]EF3.0emissions'!$A$2:$A$1709,0))),-1,INDEX('[1]EF3.0emissions'!$F$2:$F$1709,MATCH(A1017,'[1]EF3.0emissions'!$A$2:$A$1709))),IF(ISERROR(INDEX(#REF!,MATCH(A1017,#REF!,0))),-1,INDEX(#REF!,MATCH(A1017,#REF!,0))*1.5*1000),IF(ISERROR(INDEX(#REF!,MATCH(A1017,#REF!,0))),-1,INDEX(#REF!,MATCH(A1017,#REF!,0))*1.5))</f>
        <v>5.3218749999999986</v>
      </c>
      <c r="D1017" s="135">
        <v>0.25611873780148769</v>
      </c>
      <c r="E1017" s="135">
        <v>0.13267096355975125</v>
      </c>
      <c r="F1017" s="135">
        <v>0.38880158753797234</v>
      </c>
      <c r="G1017" s="135">
        <v>0.61119841246203099</v>
      </c>
      <c r="H1017" s="135">
        <v>0.13812016107988839</v>
      </c>
      <c r="I1017" s="135">
        <v>0.39424594287652748</v>
      </c>
      <c r="J1017" s="135">
        <v>0.60575405712347485</v>
      </c>
      <c r="K1017" s="136">
        <f>IF(ISERROR(INDEX([1]biowin!$J:$J,MATCH(#REF!,[1]biowin!$A:$A,0))),-1,INDEX([1]biowin!$J:$J,MATCH(#REF!,[1]biowin!$A:$A,0)))</f>
        <v>-1</v>
      </c>
    </row>
    <row r="1018" spans="1:11">
      <c r="A1018" s="142" t="s">
        <v>3174</v>
      </c>
      <c r="B1018" s="145" t="s">
        <v>3175</v>
      </c>
      <c r="C1018" s="144">
        <f>MAX(IF(ISERROR(INDEX([1]JDS4!$K$2:$K$1709,MATCH(A1018,[1]JDS4!$D$2:$D$1709,0))),-1,INDEX([1]JDS4!$K$2:$K$1709,MATCH(A1018,[1]JDS4!$D$2:$D$1709,0))),IF(ISERROR(INDEX([1]UFZ!$K$2:$K$1709,MATCH(A1018,[1]UFZ!$H$2:$H$1709,0))),-1,INDEX([1]UFZ!$K$2:$K$1709,MATCH(A1018,[1]UFZ!$H$2:$H$1709,0))),IF(ISERROR(INDEX([1]WATSON!$G$2:$G$1709,MATCH(A1018,[1]WATSON!$B$2:$B$1709,0))),-1,INDEX([1]WATSON!$G$2:$G$1709,MATCH(A1018,[1]WATSON!$B$2:$B$1709,0))*1000),IF(ISERROR(INDEX('[1]EF3.0emissions'!$F$2:$F$1709,MATCH(A1018,'[1]EF3.0emissions'!$A$2:$A$1709,0))),-1,INDEX('[1]EF3.0emissions'!$F$2:$F$1709,MATCH(A1018,'[1]EF3.0emissions'!$A$2:$A$1709))),IF(ISERROR(INDEX(#REF!,MATCH(A1018,#REF!,0))),-1,INDEX(#REF!,MATCH(A1018,#REF!,0))*1.5*1000),IF(ISERROR(INDEX(#REF!,MATCH(A1018,#REF!,0))),-1,INDEX(#REF!,MATCH(A1018,#REF!,0))*1.5))</f>
        <v>-1</v>
      </c>
      <c r="D1018" s="135">
        <v>0.20387492211752878</v>
      </c>
      <c r="E1018" s="135">
        <v>0.10514349831245406</v>
      </c>
      <c r="F1018" s="135">
        <v>0.32043293463092859</v>
      </c>
      <c r="G1018" s="135">
        <v>0.67956706536907108</v>
      </c>
      <c r="H1018" s="135">
        <v>0.11035863946673884</v>
      </c>
      <c r="I1018" s="135">
        <v>0.3210926742242412</v>
      </c>
      <c r="J1018" s="135">
        <v>0.67890732577575763</v>
      </c>
      <c r="K1018" s="136">
        <f>IF(ISERROR(INDEX([1]biowin!$J:$J,MATCH(#REF!,[1]biowin!$A:$A,0))),-1,INDEX([1]biowin!$J:$J,MATCH(#REF!,[1]biowin!$A:$A,0)))</f>
        <v>-1</v>
      </c>
    </row>
    <row r="1019" spans="1:11">
      <c r="A1019" s="142" t="s">
        <v>3176</v>
      </c>
      <c r="B1019" s="145" t="s">
        <v>3177</v>
      </c>
      <c r="C1019" s="144">
        <f>MAX(IF(ISERROR(INDEX([1]JDS4!$K$2:$K$1709,MATCH(A1019,[1]JDS4!$D$2:$D$1709,0))),-1,INDEX([1]JDS4!$K$2:$K$1709,MATCH(A1019,[1]JDS4!$D$2:$D$1709,0))),IF(ISERROR(INDEX([1]UFZ!$K$2:$K$1709,MATCH(A1019,[1]UFZ!$H$2:$H$1709,0))),-1,INDEX([1]UFZ!$K$2:$K$1709,MATCH(A1019,[1]UFZ!$H$2:$H$1709,0))),IF(ISERROR(INDEX([1]WATSON!$G$2:$G$1709,MATCH(A1019,[1]WATSON!$B$2:$B$1709,0))),-1,INDEX([1]WATSON!$G$2:$G$1709,MATCH(A1019,[1]WATSON!$B$2:$B$1709,0))*1000),IF(ISERROR(INDEX('[1]EF3.0emissions'!$F$2:$F$1709,MATCH(A1019,'[1]EF3.0emissions'!$A$2:$A$1709,0))),-1,INDEX('[1]EF3.0emissions'!$F$2:$F$1709,MATCH(A1019,'[1]EF3.0emissions'!$A$2:$A$1709))),IF(ISERROR(INDEX(#REF!,MATCH(A1019,#REF!,0))),-1,INDEX(#REF!,MATCH(A1019,#REF!,0))*1.5*1000),IF(ISERROR(INDEX(#REF!,MATCH(A1019,#REF!,0))),-1,INDEX(#REF!,MATCH(A1019,#REF!,0))*1.5))</f>
        <v>25.5</v>
      </c>
      <c r="D1019" s="135">
        <v>0.63195549823014818</v>
      </c>
      <c r="E1019" s="135">
        <v>3.3673722805220166E-3</v>
      </c>
      <c r="F1019" s="135">
        <v>0.99899889174055212</v>
      </c>
      <c r="G1019" s="135">
        <v>1.0011082594479476E-3</v>
      </c>
      <c r="H1019" s="135">
        <v>1.0361534664950137E-2</v>
      </c>
      <c r="I1019" s="135">
        <v>0.99708458056169769</v>
      </c>
      <c r="J1019" s="135">
        <v>2.9154194383023526E-3</v>
      </c>
      <c r="K1019" s="136">
        <f>IF(ISERROR(INDEX([1]biowin!$J:$J,MATCH(#REF!,[1]biowin!$A:$A,0))),-1,INDEX([1]biowin!$J:$J,MATCH(#REF!,[1]biowin!$A:$A,0)))</f>
        <v>-1</v>
      </c>
    </row>
    <row r="1020" spans="1:11">
      <c r="A1020" s="142" t="s">
        <v>3178</v>
      </c>
      <c r="B1020" s="145" t="s">
        <v>3179</v>
      </c>
      <c r="C1020" s="144">
        <f>MAX(IF(ISERROR(INDEX([1]JDS4!$K$2:$K$1709,MATCH(A1020,[1]JDS4!$D$2:$D$1709,0))),-1,INDEX([1]JDS4!$K$2:$K$1709,MATCH(A1020,[1]JDS4!$D$2:$D$1709,0))),IF(ISERROR(INDEX([1]UFZ!$K$2:$K$1709,MATCH(A1020,[1]UFZ!$H$2:$H$1709,0))),-1,INDEX([1]UFZ!$K$2:$K$1709,MATCH(A1020,[1]UFZ!$H$2:$H$1709,0))),IF(ISERROR(INDEX([1]WATSON!$G$2:$G$1709,MATCH(A1020,[1]WATSON!$B$2:$B$1709,0))),-1,INDEX([1]WATSON!$G$2:$G$1709,MATCH(A1020,[1]WATSON!$B$2:$B$1709,0))*1000),IF(ISERROR(INDEX('[1]EF3.0emissions'!$F$2:$F$1709,MATCH(A1020,'[1]EF3.0emissions'!$A$2:$A$1709,0))),-1,INDEX('[1]EF3.0emissions'!$F$2:$F$1709,MATCH(A1020,'[1]EF3.0emissions'!$A$2:$A$1709))),IF(ISERROR(INDEX(#REF!,MATCH(A1020,#REF!,0))),-1,INDEX(#REF!,MATCH(A1020,#REF!,0))*1.5*1000),IF(ISERROR(INDEX(#REF!,MATCH(A1020,#REF!,0))),-1,INDEX(#REF!,MATCH(A1020,#REF!,0))*1.5))</f>
        <v>111.64672564493151</v>
      </c>
      <c r="D1020" s="135">
        <v>4.1529847527944147E-3</v>
      </c>
      <c r="E1020" s="135">
        <v>2.1959279059709704E-3</v>
      </c>
      <c r="F1020" s="135">
        <v>6.349671000347834E-3</v>
      </c>
      <c r="G1020" s="135">
        <v>0.99365032899965244</v>
      </c>
      <c r="H1020" s="135">
        <v>2.3081363764330979E-3</v>
      </c>
      <c r="I1020" s="135">
        <v>6.4615734759223952E-3</v>
      </c>
      <c r="J1020" s="135">
        <v>0.99353842652407753</v>
      </c>
      <c r="K1020" s="136">
        <f>IF(ISERROR(INDEX([1]biowin!$J:$J,MATCH(#REF!,[1]biowin!$A:$A,0))),-1,INDEX([1]biowin!$J:$J,MATCH(#REF!,[1]biowin!$A:$A,0)))</f>
        <v>-1</v>
      </c>
    </row>
    <row r="1021" spans="1:11">
      <c r="A1021" s="142" t="s">
        <v>3180</v>
      </c>
      <c r="B1021" s="145" t="s">
        <v>3181</v>
      </c>
      <c r="C1021" s="144">
        <f>MAX(IF(ISERROR(INDEX([1]JDS4!$K$2:$K$1709,MATCH(A1021,[1]JDS4!$D$2:$D$1709,0))),-1,INDEX([1]JDS4!$K$2:$K$1709,MATCH(A1021,[1]JDS4!$D$2:$D$1709,0))),IF(ISERROR(INDEX([1]UFZ!$K$2:$K$1709,MATCH(A1021,[1]UFZ!$H$2:$H$1709,0))),-1,INDEX([1]UFZ!$K$2:$K$1709,MATCH(A1021,[1]UFZ!$H$2:$H$1709,0))),IF(ISERROR(INDEX([1]WATSON!$G$2:$G$1709,MATCH(A1021,[1]WATSON!$B$2:$B$1709,0))),-1,INDEX([1]WATSON!$G$2:$G$1709,MATCH(A1021,[1]WATSON!$B$2:$B$1709,0))*1000),IF(ISERROR(INDEX('[1]EF3.0emissions'!$F$2:$F$1709,MATCH(A1021,'[1]EF3.0emissions'!$A$2:$A$1709,0))),-1,INDEX('[1]EF3.0emissions'!$F$2:$F$1709,MATCH(A1021,'[1]EF3.0emissions'!$A$2:$A$1709))),IF(ISERROR(INDEX(#REF!,MATCH(A1021,#REF!,0))),-1,INDEX(#REF!,MATCH(A1021,#REF!,0))*1.5*1000),IF(ISERROR(INDEX(#REF!,MATCH(A1021,#REF!,0))),-1,INDEX(#REF!,MATCH(A1021,#REF!,0))*1.5))</f>
        <v>8.4864683134931518</v>
      </c>
      <c r="D1021" s="135">
        <v>0.46144516021506121</v>
      </c>
      <c r="E1021" s="135">
        <v>0.23195245048655111</v>
      </c>
      <c r="F1021" s="135">
        <v>0.69345921937808463</v>
      </c>
      <c r="G1021" s="135">
        <v>0.30654078062191475</v>
      </c>
      <c r="H1021" s="135">
        <v>0.2383699034039112</v>
      </c>
      <c r="I1021" s="135">
        <v>0.69985126327251113</v>
      </c>
      <c r="J1021" s="135">
        <v>0.30014873672748865</v>
      </c>
      <c r="K1021" s="136">
        <f>IF(ISERROR(INDEX([1]biowin!$J:$J,MATCH(#REF!,[1]biowin!$A:$A,0))),-1,INDEX([1]biowin!$J:$J,MATCH(#REF!,[1]biowin!$A:$A,0)))</f>
        <v>-1</v>
      </c>
    </row>
    <row r="1022" spans="1:11">
      <c r="A1022" s="142" t="s">
        <v>3182</v>
      </c>
      <c r="B1022" s="145" t="s">
        <v>3183</v>
      </c>
      <c r="C1022" s="144">
        <f>MAX(IF(ISERROR(INDEX([1]JDS4!$K$2:$K$1709,MATCH(A1022,[1]JDS4!$D$2:$D$1709,0))),-1,INDEX([1]JDS4!$K$2:$K$1709,MATCH(A1022,[1]JDS4!$D$2:$D$1709,0))),IF(ISERROR(INDEX([1]UFZ!$K$2:$K$1709,MATCH(A1022,[1]UFZ!$H$2:$H$1709,0))),-1,INDEX([1]UFZ!$K$2:$K$1709,MATCH(A1022,[1]UFZ!$H$2:$H$1709,0))),IF(ISERROR(INDEX([1]WATSON!$G$2:$G$1709,MATCH(A1022,[1]WATSON!$B$2:$B$1709,0))),-1,INDEX([1]WATSON!$G$2:$G$1709,MATCH(A1022,[1]WATSON!$B$2:$B$1709,0))*1000),IF(ISERROR(INDEX('[1]EF3.0emissions'!$F$2:$F$1709,MATCH(A1022,'[1]EF3.0emissions'!$A$2:$A$1709,0))),-1,INDEX('[1]EF3.0emissions'!$F$2:$F$1709,MATCH(A1022,'[1]EF3.0emissions'!$A$2:$A$1709))),IF(ISERROR(INDEX(#REF!,MATCH(A1022,#REF!,0))),-1,INDEX(#REF!,MATCH(A1022,#REF!,0))*1.5*1000),IF(ISERROR(INDEX(#REF!,MATCH(A1022,#REF!,0))),-1,INDEX(#REF!,MATCH(A1022,#REF!,0))*1.5))</f>
        <v>669.8</v>
      </c>
      <c r="D1022" s="135">
        <v>3.8792563074154783E-3</v>
      </c>
      <c r="E1022" s="135">
        <v>1.701557708961624E-3</v>
      </c>
      <c r="F1022" s="135">
        <v>0.17340084561082822</v>
      </c>
      <c r="G1022" s="135">
        <v>0.82659915438917231</v>
      </c>
      <c r="H1022" s="135">
        <v>2.0148344248492305E-3</v>
      </c>
      <c r="I1022" s="135">
        <v>6.8905336464960429E-2</v>
      </c>
      <c r="J1022" s="135">
        <v>0.93109466353503989</v>
      </c>
      <c r="K1022" s="136">
        <f>IF(ISERROR(INDEX([1]biowin!$J:$J,MATCH(#REF!,[1]biowin!$A:$A,0))),-1,INDEX([1]biowin!$J:$J,MATCH(#REF!,[1]biowin!$A:$A,0)))</f>
        <v>-1</v>
      </c>
    </row>
    <row r="1023" spans="1:11">
      <c r="A1023" s="142" t="s">
        <v>3184</v>
      </c>
      <c r="B1023" s="145" t="s">
        <v>3185</v>
      </c>
      <c r="C1023" s="144">
        <f>MAX(IF(ISERROR(INDEX([1]JDS4!$K$2:$K$1709,MATCH(A1023,[1]JDS4!$D$2:$D$1709,0))),-1,INDEX([1]JDS4!$K$2:$K$1709,MATCH(A1023,[1]JDS4!$D$2:$D$1709,0))),IF(ISERROR(INDEX([1]UFZ!$K$2:$K$1709,MATCH(A1023,[1]UFZ!$H$2:$H$1709,0))),-1,INDEX([1]UFZ!$K$2:$K$1709,MATCH(A1023,[1]UFZ!$H$2:$H$1709,0))),IF(ISERROR(INDEX([1]WATSON!$G$2:$G$1709,MATCH(A1023,[1]WATSON!$B$2:$B$1709,0))),-1,INDEX([1]WATSON!$G$2:$G$1709,MATCH(A1023,[1]WATSON!$B$2:$B$1709,0))*1000),IF(ISERROR(INDEX('[1]EF3.0emissions'!$F$2:$F$1709,MATCH(A1023,'[1]EF3.0emissions'!$A$2:$A$1709,0))),-1,INDEX('[1]EF3.0emissions'!$F$2:$F$1709,MATCH(A1023,'[1]EF3.0emissions'!$A$2:$A$1709))),IF(ISERROR(INDEX(#REF!,MATCH(A1023,#REF!,0))),-1,INDEX(#REF!,MATCH(A1023,#REF!,0))*1.5*1000),IF(ISERROR(INDEX(#REF!,MATCH(A1023,#REF!,0))),-1,INDEX(#REF!,MATCH(A1023,#REF!,0))*1.5))</f>
        <v>542680</v>
      </c>
      <c r="D1023" s="135">
        <v>3.1508876706167546E-2</v>
      </c>
      <c r="E1023" s="135">
        <v>1.6631713682031545E-2</v>
      </c>
      <c r="F1023" s="135">
        <v>4.8145240025452563E-2</v>
      </c>
      <c r="G1023" s="135">
        <v>0.95185475997454516</v>
      </c>
      <c r="H1023" s="135">
        <v>1.7467058337462791E-2</v>
      </c>
      <c r="I1023" s="135">
        <v>4.8978706951375822E-2</v>
      </c>
      <c r="J1023" s="135">
        <v>0.95102129304862504</v>
      </c>
      <c r="K1023" s="136">
        <f>IF(ISERROR(INDEX([1]biowin!$J:$J,MATCH(#REF!,[1]biowin!$A:$A,0))),-1,INDEX([1]biowin!$J:$J,MATCH(#REF!,[1]biowin!$A:$A,0)))</f>
        <v>-1</v>
      </c>
    </row>
    <row r="1024" spans="1:11">
      <c r="A1024" s="142" t="s">
        <v>3186</v>
      </c>
      <c r="B1024" s="145" t="s">
        <v>3187</v>
      </c>
      <c r="C1024" s="144">
        <f>MAX(IF(ISERROR(INDEX([1]JDS4!$K$2:$K$1709,MATCH(A1024,[1]JDS4!$D$2:$D$1709,0))),-1,INDEX([1]JDS4!$K$2:$K$1709,MATCH(A1024,[1]JDS4!$D$2:$D$1709,0))),IF(ISERROR(INDEX([1]UFZ!$K$2:$K$1709,MATCH(A1024,[1]UFZ!$H$2:$H$1709,0))),-1,INDEX([1]UFZ!$K$2:$K$1709,MATCH(A1024,[1]UFZ!$H$2:$H$1709,0))),IF(ISERROR(INDEX([1]WATSON!$G$2:$G$1709,MATCH(A1024,[1]WATSON!$B$2:$B$1709,0))),-1,INDEX([1]WATSON!$G$2:$G$1709,MATCH(A1024,[1]WATSON!$B$2:$B$1709,0))*1000),IF(ISERROR(INDEX('[1]EF3.0emissions'!$F$2:$F$1709,MATCH(A1024,'[1]EF3.0emissions'!$A$2:$A$1709,0))),-1,INDEX('[1]EF3.0emissions'!$F$2:$F$1709,MATCH(A1024,'[1]EF3.0emissions'!$A$2:$A$1709))),IF(ISERROR(INDEX(#REF!,MATCH(A1024,#REF!,0))),-1,INDEX(#REF!,MATCH(A1024,#REF!,0))*1.5*1000),IF(ISERROR(INDEX(#REF!,MATCH(A1024,#REF!,0))),-1,INDEX(#REF!,MATCH(A1024,#REF!,0))*1.5))</f>
        <v>-1</v>
      </c>
      <c r="H1024" s="135"/>
      <c r="I1024" s="135"/>
      <c r="J1024" s="135"/>
      <c r="K1024" s="136">
        <f>IF(ISERROR(INDEX([1]biowin!$J:$J,MATCH(#REF!,[1]biowin!$A:$A,0))),-1,INDEX([1]biowin!$J:$J,MATCH(#REF!,[1]biowin!$A:$A,0)))</f>
        <v>-1</v>
      </c>
    </row>
    <row r="1025" spans="1:11">
      <c r="A1025" s="142" t="s">
        <v>3188</v>
      </c>
      <c r="B1025" s="145" t="s">
        <v>3189</v>
      </c>
      <c r="C1025" s="144">
        <f>MAX(IF(ISERROR(INDEX([1]JDS4!$K$2:$K$1709,MATCH(A1025,[1]JDS4!$D$2:$D$1709,0))),-1,INDEX([1]JDS4!$K$2:$K$1709,MATCH(A1025,[1]JDS4!$D$2:$D$1709,0))),IF(ISERROR(INDEX([1]UFZ!$K$2:$K$1709,MATCH(A1025,[1]UFZ!$H$2:$H$1709,0))),-1,INDEX([1]UFZ!$K$2:$K$1709,MATCH(A1025,[1]UFZ!$H$2:$H$1709,0))),IF(ISERROR(INDEX([1]WATSON!$G$2:$G$1709,MATCH(A1025,[1]WATSON!$B$2:$B$1709,0))),-1,INDEX([1]WATSON!$G$2:$G$1709,MATCH(A1025,[1]WATSON!$B$2:$B$1709,0))*1000),IF(ISERROR(INDEX('[1]EF3.0emissions'!$F$2:$F$1709,MATCH(A1025,'[1]EF3.0emissions'!$A$2:$A$1709,0))),-1,INDEX('[1]EF3.0emissions'!$F$2:$F$1709,MATCH(A1025,'[1]EF3.0emissions'!$A$2:$A$1709))),IF(ISERROR(INDEX(#REF!,MATCH(A1025,#REF!,0))),-1,INDEX(#REF!,MATCH(A1025,#REF!,0))*1.5*1000),IF(ISERROR(INDEX(#REF!,MATCH(A1025,#REF!,0))),-1,INDEX(#REF!,MATCH(A1025,#REF!,0))*1.5))</f>
        <v>45.090909090909093</v>
      </c>
      <c r="D1025" s="135">
        <v>0.17590157845887391</v>
      </c>
      <c r="E1025" s="135">
        <v>9.183289661669905E-2</v>
      </c>
      <c r="F1025" s="135">
        <v>0.26777707476779022</v>
      </c>
      <c r="G1025" s="135">
        <v>0.73222292523220733</v>
      </c>
      <c r="H1025" s="135">
        <v>9.5950117118323214E-2</v>
      </c>
      <c r="I1025" s="135">
        <v>0.27187700319440078</v>
      </c>
      <c r="J1025" s="135">
        <v>0.728122996805597</v>
      </c>
      <c r="K1025" s="136">
        <f>IF(ISERROR(INDEX([1]biowin!$J:$J,MATCH(#REF!,[1]biowin!$A:$A,0))),-1,INDEX([1]biowin!$J:$J,MATCH(#REF!,[1]biowin!$A:$A,0)))</f>
        <v>-1</v>
      </c>
    </row>
    <row r="1026" spans="1:11">
      <c r="A1026" s="142" t="s">
        <v>3190</v>
      </c>
      <c r="B1026" s="143" t="s">
        <v>3191</v>
      </c>
      <c r="C1026" s="144">
        <f>MAX(IF(ISERROR(INDEX([1]JDS4!$K$2:$K$1709,MATCH(A1026,[1]JDS4!$D$2:$D$1709,0))),-1,INDEX([1]JDS4!$K$2:$K$1709,MATCH(A1026,[1]JDS4!$D$2:$D$1709,0))),IF(ISERROR(INDEX([1]UFZ!$K$2:$K$1709,MATCH(A1026,[1]UFZ!$H$2:$H$1709,0))),-1,INDEX([1]UFZ!$K$2:$K$1709,MATCH(A1026,[1]UFZ!$H$2:$H$1709,0))),IF(ISERROR(INDEX([1]WATSON!$G$2:$G$1709,MATCH(A1026,[1]WATSON!$B$2:$B$1709,0))),-1,INDEX([1]WATSON!$G$2:$G$1709,MATCH(A1026,[1]WATSON!$B$2:$B$1709,0))*1000),IF(ISERROR(INDEX('[1]EF3.0emissions'!$F$2:$F$1709,MATCH(A1026,'[1]EF3.0emissions'!$A$2:$A$1709,0))),-1,INDEX('[1]EF3.0emissions'!$F$2:$F$1709,MATCH(A1026,'[1]EF3.0emissions'!$A$2:$A$1709))),IF(ISERROR(INDEX(#REF!,MATCH(A1026,#REF!,0))),-1,INDEX(#REF!,MATCH(A1026,#REF!,0))*1.5*1000),IF(ISERROR(INDEX(#REF!,MATCH(A1026,#REF!,0))),-1,INDEX(#REF!,MATCH(A1026,#REF!,0))*1.5))</f>
        <v>-1</v>
      </c>
      <c r="D1026" s="135">
        <v>0.50943801058862948</v>
      </c>
      <c r="E1026" s="135">
        <v>0.25345451263971119</v>
      </c>
      <c r="F1026" s="135">
        <v>0.76289253124436651</v>
      </c>
      <c r="G1026" s="135">
        <v>0.2371074687556339</v>
      </c>
      <c r="H1026" s="135">
        <v>0.25935226577479054</v>
      </c>
      <c r="I1026" s="135">
        <v>0.76879028105966207</v>
      </c>
      <c r="J1026" s="135">
        <v>0.23120971894033751</v>
      </c>
      <c r="K1026" s="136">
        <f>IF(ISERROR(INDEX([1]biowin!$J:$J,MATCH(#REF!,[1]biowin!$A:$A,0))),-1,INDEX([1]biowin!$J:$J,MATCH(#REF!,[1]biowin!$A:$A,0)))</f>
        <v>-1</v>
      </c>
    </row>
    <row r="1027" spans="1:11">
      <c r="A1027" s="142" t="s">
        <v>3192</v>
      </c>
      <c r="B1027" s="145" t="s">
        <v>3193</v>
      </c>
      <c r="C1027" s="144">
        <f>MAX(IF(ISERROR(INDEX([1]JDS4!$K$2:$K$1709,MATCH(A1027,[1]JDS4!$D$2:$D$1709,0))),-1,INDEX([1]JDS4!$K$2:$K$1709,MATCH(A1027,[1]JDS4!$D$2:$D$1709,0))),IF(ISERROR(INDEX([1]UFZ!$K$2:$K$1709,MATCH(A1027,[1]UFZ!$H$2:$H$1709,0))),-1,INDEX([1]UFZ!$K$2:$K$1709,MATCH(A1027,[1]UFZ!$H$2:$H$1709,0))),IF(ISERROR(INDEX([1]WATSON!$G$2:$G$1709,MATCH(A1027,[1]WATSON!$B$2:$B$1709,0))),-1,INDEX([1]WATSON!$G$2:$G$1709,MATCH(A1027,[1]WATSON!$B$2:$B$1709,0))*1000),IF(ISERROR(INDEX('[1]EF3.0emissions'!$F$2:$F$1709,MATCH(A1027,'[1]EF3.0emissions'!$A$2:$A$1709,0))),-1,INDEX('[1]EF3.0emissions'!$F$2:$F$1709,MATCH(A1027,'[1]EF3.0emissions'!$A$2:$A$1709))),IF(ISERROR(INDEX(#REF!,MATCH(A1027,#REF!,0))),-1,INDEX(#REF!,MATCH(A1027,#REF!,0))*1.5*1000),IF(ISERROR(INDEX(#REF!,MATCH(A1027,#REF!,0))),-1,INDEX(#REF!,MATCH(A1027,#REF!,0))*1.5))</f>
        <v>1257.8218750000003</v>
      </c>
      <c r="D1027" s="135">
        <v>3.5109734155431822E-4</v>
      </c>
      <c r="E1027" s="135">
        <v>1.8568254542969864E-4</v>
      </c>
      <c r="F1027" s="135">
        <v>5.9200619956225372E-4</v>
      </c>
      <c r="G1027" s="135">
        <v>0.99940799380043743</v>
      </c>
      <c r="H1027" s="135">
        <v>1.9519687858023181E-4</v>
      </c>
      <c r="I1027" s="135">
        <v>5.7924036094310143E-4</v>
      </c>
      <c r="J1027" s="135">
        <v>0.99942075963905697</v>
      </c>
      <c r="K1027" s="136">
        <f>IF(ISERROR(INDEX([1]biowin!$J:$J,MATCH(#REF!,[1]biowin!$A:$A,0))),-1,INDEX([1]biowin!$J:$J,MATCH(#REF!,[1]biowin!$A:$A,0)))</f>
        <v>-1</v>
      </c>
    </row>
    <row r="1028" spans="1:11">
      <c r="A1028" s="142" t="s">
        <v>3194</v>
      </c>
      <c r="B1028" s="145" t="s">
        <v>3195</v>
      </c>
      <c r="C1028" s="144">
        <f>MAX(IF(ISERROR(INDEX([1]JDS4!$K$2:$K$1709,MATCH(A1028,[1]JDS4!$D$2:$D$1709,0))),-1,INDEX([1]JDS4!$K$2:$K$1709,MATCH(A1028,[1]JDS4!$D$2:$D$1709,0))),IF(ISERROR(INDEX([1]UFZ!$K$2:$K$1709,MATCH(A1028,[1]UFZ!$H$2:$H$1709,0))),-1,INDEX([1]UFZ!$K$2:$K$1709,MATCH(A1028,[1]UFZ!$H$2:$H$1709,0))),IF(ISERROR(INDEX([1]WATSON!$G$2:$G$1709,MATCH(A1028,[1]WATSON!$B$2:$B$1709,0))),-1,INDEX([1]WATSON!$G$2:$G$1709,MATCH(A1028,[1]WATSON!$B$2:$B$1709,0))*1000),IF(ISERROR(INDEX('[1]EF3.0emissions'!$F$2:$F$1709,MATCH(A1028,'[1]EF3.0emissions'!$A$2:$A$1709,0))),-1,INDEX('[1]EF3.0emissions'!$F$2:$F$1709,MATCH(A1028,'[1]EF3.0emissions'!$A$2:$A$1709))),IF(ISERROR(INDEX(#REF!,MATCH(A1028,#REF!,0))),-1,INDEX(#REF!,MATCH(A1028,#REF!,0))*1.5*1000),IF(ISERROR(INDEX(#REF!,MATCH(A1028,#REF!,0))),-1,INDEX(#REF!,MATCH(A1028,#REF!,0))*1.5))</f>
        <v>0</v>
      </c>
      <c r="D1028" s="135">
        <v>0.47451496058265863</v>
      </c>
      <c r="E1028" s="135">
        <v>0.23641012578209777</v>
      </c>
      <c r="F1028" s="135">
        <v>0.71562484942210669</v>
      </c>
      <c r="G1028" s="135">
        <v>0.28437515057789303</v>
      </c>
      <c r="H1028" s="135">
        <v>0.2435501302168428</v>
      </c>
      <c r="I1028" s="135">
        <v>0.72085319606082621</v>
      </c>
      <c r="J1028" s="135">
        <v>0.27914680393917385</v>
      </c>
      <c r="K1028" s="136">
        <f>IF(ISERROR(INDEX([1]biowin!$J:$J,MATCH(#REF!,[1]biowin!$A:$A,0))),-1,INDEX([1]biowin!$J:$J,MATCH(#REF!,[1]biowin!$A:$A,0)))</f>
        <v>-1</v>
      </c>
    </row>
    <row r="1029" spans="1:11">
      <c r="A1029" s="142" t="s">
        <v>3196</v>
      </c>
      <c r="B1029" s="145" t="s">
        <v>3197</v>
      </c>
      <c r="C1029" s="144">
        <f>MAX(IF(ISERROR(INDEX([1]JDS4!$K$2:$K$1709,MATCH(A1029,[1]JDS4!$D$2:$D$1709,0))),-1,INDEX([1]JDS4!$K$2:$K$1709,MATCH(A1029,[1]JDS4!$D$2:$D$1709,0))),IF(ISERROR(INDEX([1]UFZ!$K$2:$K$1709,MATCH(A1029,[1]UFZ!$H$2:$H$1709,0))),-1,INDEX([1]UFZ!$K$2:$K$1709,MATCH(A1029,[1]UFZ!$H$2:$H$1709,0))),IF(ISERROR(INDEX([1]WATSON!$G$2:$G$1709,MATCH(A1029,[1]WATSON!$B$2:$B$1709,0))),-1,INDEX([1]WATSON!$G$2:$G$1709,MATCH(A1029,[1]WATSON!$B$2:$B$1709,0))*1000),IF(ISERROR(INDEX('[1]EF3.0emissions'!$F$2:$F$1709,MATCH(A1029,'[1]EF3.0emissions'!$A$2:$A$1709,0))),-1,INDEX('[1]EF3.0emissions'!$F$2:$F$1709,MATCH(A1029,'[1]EF3.0emissions'!$A$2:$A$1709))),IF(ISERROR(INDEX(#REF!,MATCH(A1029,#REF!,0))),-1,INDEX(#REF!,MATCH(A1029,#REF!,0))*1.5*1000),IF(ISERROR(INDEX(#REF!,MATCH(A1029,#REF!,0))),-1,INDEX(#REF!,MATCH(A1029,#REF!,0))*1.5))</f>
        <v>1.2</v>
      </c>
      <c r="D1029" s="135">
        <v>0.60085988619918473</v>
      </c>
      <c r="E1029" s="135">
        <v>0.28606220648277519</v>
      </c>
      <c r="F1029" s="135">
        <v>0.89594238780948299</v>
      </c>
      <c r="G1029" s="135">
        <v>0.1040576121905145</v>
      </c>
      <c r="H1029" s="135">
        <v>0.29229136959721047</v>
      </c>
      <c r="I1029" s="135">
        <v>0.89869338831989454</v>
      </c>
      <c r="J1029" s="135">
        <v>0.10130661168010546</v>
      </c>
      <c r="K1029" s="136">
        <f>IF(ISERROR(INDEX([1]biowin!$J:$J,MATCH(#REF!,[1]biowin!$A:$A,0))),-1,INDEX([1]biowin!$J:$J,MATCH(#REF!,[1]biowin!$A:$A,0)))</f>
        <v>-1</v>
      </c>
    </row>
    <row r="1030" spans="1:11">
      <c r="A1030" s="142" t="s">
        <v>3198</v>
      </c>
      <c r="B1030" s="145" t="s">
        <v>3199</v>
      </c>
      <c r="C1030" s="144">
        <f>MAX(IF(ISERROR(INDEX([1]JDS4!$K$2:$K$1709,MATCH(A1030,[1]JDS4!$D$2:$D$1709,0))),-1,INDEX([1]JDS4!$K$2:$K$1709,MATCH(A1030,[1]JDS4!$D$2:$D$1709,0))),IF(ISERROR(INDEX([1]UFZ!$K$2:$K$1709,MATCH(A1030,[1]UFZ!$H$2:$H$1709,0))),-1,INDEX([1]UFZ!$K$2:$K$1709,MATCH(A1030,[1]UFZ!$H$2:$H$1709,0))),IF(ISERROR(INDEX([1]WATSON!$G$2:$G$1709,MATCH(A1030,[1]WATSON!$B$2:$B$1709,0))),-1,INDEX([1]WATSON!$G$2:$G$1709,MATCH(A1030,[1]WATSON!$B$2:$B$1709,0))*1000),IF(ISERROR(INDEX('[1]EF3.0emissions'!$F$2:$F$1709,MATCH(A1030,'[1]EF3.0emissions'!$A$2:$A$1709,0))),-1,INDEX('[1]EF3.0emissions'!$F$2:$F$1709,MATCH(A1030,'[1]EF3.0emissions'!$A$2:$A$1709))),IF(ISERROR(INDEX(#REF!,MATCH(A1030,#REF!,0))),-1,INDEX(#REF!,MATCH(A1030,#REF!,0))*1.5*1000),IF(ISERROR(INDEX(#REF!,MATCH(A1030,#REF!,0))),-1,INDEX(#REF!,MATCH(A1030,#REF!,0))*1.5))</f>
        <v>0.50753424657534252</v>
      </c>
      <c r="D1030" s="135">
        <v>0.61619981899304188</v>
      </c>
      <c r="E1030" s="135">
        <v>0.29611885787569897</v>
      </c>
      <c r="F1030" s="135">
        <v>0.91382225521811855</v>
      </c>
      <c r="G1030" s="135">
        <v>8.6177744781881255E-2</v>
      </c>
      <c r="H1030" s="135">
        <v>0.29979430496725501</v>
      </c>
      <c r="I1030" s="135">
        <v>0.91687715852871654</v>
      </c>
      <c r="J1030" s="135">
        <v>8.3122841471283015E-2</v>
      </c>
      <c r="K1030" s="136">
        <f>IF(ISERROR(INDEX([1]biowin!$J:$J,MATCH(#REF!,[1]biowin!$A:$A,0))),-1,INDEX([1]biowin!$J:$J,MATCH(#REF!,[1]biowin!$A:$A,0)))</f>
        <v>-1</v>
      </c>
    </row>
    <row r="1031" spans="1:11">
      <c r="A1031" s="142" t="s">
        <v>3200</v>
      </c>
      <c r="B1031" s="145" t="s">
        <v>3201</v>
      </c>
      <c r="C1031" s="144">
        <f>MAX(IF(ISERROR(INDEX([1]JDS4!$K$2:$K$1709,MATCH(A1031,[1]JDS4!$D$2:$D$1709,0))),-1,INDEX([1]JDS4!$K$2:$K$1709,MATCH(A1031,[1]JDS4!$D$2:$D$1709,0))),IF(ISERROR(INDEX([1]UFZ!$K$2:$K$1709,MATCH(A1031,[1]UFZ!$H$2:$H$1709,0))),-1,INDEX([1]UFZ!$K$2:$K$1709,MATCH(A1031,[1]UFZ!$H$2:$H$1709,0))),IF(ISERROR(INDEX([1]WATSON!$G$2:$G$1709,MATCH(A1031,[1]WATSON!$B$2:$B$1709,0))),-1,INDEX([1]WATSON!$G$2:$G$1709,MATCH(A1031,[1]WATSON!$B$2:$B$1709,0))*1000),IF(ISERROR(INDEX('[1]EF3.0emissions'!$F$2:$F$1709,MATCH(A1031,'[1]EF3.0emissions'!$A$2:$A$1709,0))),-1,INDEX('[1]EF3.0emissions'!$F$2:$F$1709,MATCH(A1031,'[1]EF3.0emissions'!$A$2:$A$1709))),IF(ISERROR(INDEX(#REF!,MATCH(A1031,#REF!,0))),-1,INDEX(#REF!,MATCH(A1031,#REF!,0))*1.5*1000),IF(ISERROR(INDEX(#REF!,MATCH(A1031,#REF!,0))),-1,INDEX(#REF!,MATCH(A1031,#REF!,0))*1.5))</f>
        <v>760</v>
      </c>
      <c r="H1031" s="135"/>
      <c r="I1031" s="135"/>
      <c r="J1031" s="135"/>
      <c r="K1031" s="136">
        <f>IF(ISERROR(INDEX([1]biowin!$J:$J,MATCH(#REF!,[1]biowin!$A:$A,0))),-1,INDEX([1]biowin!$J:$J,MATCH(#REF!,[1]biowin!$A:$A,0)))</f>
        <v>-1</v>
      </c>
    </row>
    <row r="1032" spans="1:11">
      <c r="A1032" s="142" t="s">
        <v>3202</v>
      </c>
      <c r="B1032" s="145" t="s">
        <v>3203</v>
      </c>
      <c r="C1032" s="144">
        <f>MAX(IF(ISERROR(INDEX([1]JDS4!$K$2:$K$1709,MATCH(A1032,[1]JDS4!$D$2:$D$1709,0))),-1,INDEX([1]JDS4!$K$2:$K$1709,MATCH(A1032,[1]JDS4!$D$2:$D$1709,0))),IF(ISERROR(INDEX([1]UFZ!$K$2:$K$1709,MATCH(A1032,[1]UFZ!$H$2:$H$1709,0))),-1,INDEX([1]UFZ!$K$2:$K$1709,MATCH(A1032,[1]UFZ!$H$2:$H$1709,0))),IF(ISERROR(INDEX([1]WATSON!$G$2:$G$1709,MATCH(A1032,[1]WATSON!$B$2:$B$1709,0))),-1,INDEX([1]WATSON!$G$2:$G$1709,MATCH(A1032,[1]WATSON!$B$2:$B$1709,0))*1000),IF(ISERROR(INDEX('[1]EF3.0emissions'!$F$2:$F$1709,MATCH(A1032,'[1]EF3.0emissions'!$A$2:$A$1709,0))),-1,INDEX('[1]EF3.0emissions'!$F$2:$F$1709,MATCH(A1032,'[1]EF3.0emissions'!$A$2:$A$1709))),IF(ISERROR(INDEX(#REF!,MATCH(A1032,#REF!,0))),-1,INDEX(#REF!,MATCH(A1032,#REF!,0))*1.5*1000),IF(ISERROR(INDEX(#REF!,MATCH(A1032,#REF!,0))),-1,INDEX(#REF!,MATCH(A1032,#REF!,0))*1.5))</f>
        <v>-1</v>
      </c>
      <c r="D1032" s="135">
        <v>0.44223003046433951</v>
      </c>
      <c r="E1032" s="135">
        <v>4.7408759757180284E-3</v>
      </c>
      <c r="F1032" s="135">
        <v>0.9896882616303867</v>
      </c>
      <c r="G1032" s="135">
        <v>1.0311738369613395E-2</v>
      </c>
      <c r="H1032" s="135">
        <v>1.4174194754424618E-2</v>
      </c>
      <c r="I1032" s="135">
        <v>0.97075223914819109</v>
      </c>
      <c r="J1032" s="135">
        <v>2.9247760851808961E-2</v>
      </c>
      <c r="K1032" s="136">
        <f>IF(ISERROR(INDEX([1]biowin!$J:$J,MATCH(#REF!,[1]biowin!$A:$A,0))),-1,INDEX([1]biowin!$J:$J,MATCH(#REF!,[1]biowin!$A:$A,0)))</f>
        <v>-1</v>
      </c>
    </row>
    <row r="1033" spans="1:11">
      <c r="A1033" s="142" t="s">
        <v>3204</v>
      </c>
      <c r="B1033" s="145" t="s">
        <v>3205</v>
      </c>
      <c r="C1033" s="144">
        <f>MAX(IF(ISERROR(INDEX([1]JDS4!$K$2:$K$1709,MATCH(A1033,[1]JDS4!$D$2:$D$1709,0))),-1,INDEX([1]JDS4!$K$2:$K$1709,MATCH(A1033,[1]JDS4!$D$2:$D$1709,0))),IF(ISERROR(INDEX([1]UFZ!$K$2:$K$1709,MATCH(A1033,[1]UFZ!$H$2:$H$1709,0))),-1,INDEX([1]UFZ!$K$2:$K$1709,MATCH(A1033,[1]UFZ!$H$2:$H$1709,0))),IF(ISERROR(INDEX([1]WATSON!$G$2:$G$1709,MATCH(A1033,[1]WATSON!$B$2:$B$1709,0))),-1,INDEX([1]WATSON!$G$2:$G$1709,MATCH(A1033,[1]WATSON!$B$2:$B$1709,0))*1000),IF(ISERROR(INDEX('[1]EF3.0emissions'!$F$2:$F$1709,MATCH(A1033,'[1]EF3.0emissions'!$A$2:$A$1709,0))),-1,INDEX('[1]EF3.0emissions'!$F$2:$F$1709,MATCH(A1033,'[1]EF3.0emissions'!$A$2:$A$1709))),IF(ISERROR(INDEX(#REF!,MATCH(A1033,#REF!,0))),-1,INDEX(#REF!,MATCH(A1033,#REF!,0))*1.5*1000),IF(ISERROR(INDEX(#REF!,MATCH(A1033,#REF!,0))),-1,INDEX(#REF!,MATCH(A1033,#REF!,0))*1.5))</f>
        <v>-1</v>
      </c>
      <c r="D1033" s="135">
        <v>1.5888889979801996E-2</v>
      </c>
      <c r="E1033" s="135">
        <v>1.5103167568659486E-3</v>
      </c>
      <c r="F1033" s="135">
        <v>0.81545523424210464</v>
      </c>
      <c r="G1033" s="135">
        <v>0.1845447657578955</v>
      </c>
      <c r="H1033" s="135">
        <v>3.455751861761806E-3</v>
      </c>
      <c r="I1033" s="135">
        <v>0.59833209878006777</v>
      </c>
      <c r="J1033" s="135">
        <v>0.40166790121993245</v>
      </c>
      <c r="K1033" s="136">
        <f>IF(ISERROR(INDEX([1]biowin!$J:$J,MATCH(#REF!,[1]biowin!$A:$A,0))),-1,INDEX([1]biowin!$J:$J,MATCH(#REF!,[1]biowin!$A:$A,0)))</f>
        <v>-1</v>
      </c>
    </row>
    <row r="1034" spans="1:11">
      <c r="A1034" s="142" t="s">
        <v>3206</v>
      </c>
      <c r="B1034" s="143" t="s">
        <v>3207</v>
      </c>
      <c r="C1034" s="144">
        <f>MAX(IF(ISERROR(INDEX([1]JDS4!$K$2:$K$1709,MATCH(A1034,[1]JDS4!$D$2:$D$1709,0))),-1,INDEX([1]JDS4!$K$2:$K$1709,MATCH(A1034,[1]JDS4!$D$2:$D$1709,0))),IF(ISERROR(INDEX([1]UFZ!$K$2:$K$1709,MATCH(A1034,[1]UFZ!$H$2:$H$1709,0))),-1,INDEX([1]UFZ!$K$2:$K$1709,MATCH(A1034,[1]UFZ!$H$2:$H$1709,0))),IF(ISERROR(INDEX([1]WATSON!$G$2:$G$1709,MATCH(A1034,[1]WATSON!$B$2:$B$1709,0))),-1,INDEX([1]WATSON!$G$2:$G$1709,MATCH(A1034,[1]WATSON!$B$2:$B$1709,0))*1000),IF(ISERROR(INDEX('[1]EF3.0emissions'!$F$2:$F$1709,MATCH(A1034,'[1]EF3.0emissions'!$A$2:$A$1709,0))),-1,INDEX('[1]EF3.0emissions'!$F$2:$F$1709,MATCH(A1034,'[1]EF3.0emissions'!$A$2:$A$1709))),IF(ISERROR(INDEX(#REF!,MATCH(A1034,#REF!,0))),-1,INDEX(#REF!,MATCH(A1034,#REF!,0))*1.5*1000),IF(ISERROR(INDEX(#REF!,MATCH(A1034,#REF!,0))),-1,INDEX(#REF!,MATCH(A1034,#REF!,0))*1.5))</f>
        <v>-1</v>
      </c>
      <c r="H1034" s="135"/>
      <c r="I1034" s="135"/>
      <c r="J1034" s="135"/>
      <c r="K1034" s="136">
        <f>IF(ISERROR(INDEX([1]biowin!$J:$J,MATCH(#REF!,[1]biowin!$A:$A,0))),-1,INDEX([1]biowin!$J:$J,MATCH(#REF!,[1]biowin!$A:$A,0)))</f>
        <v>-1</v>
      </c>
    </row>
    <row r="1035" spans="1:11">
      <c r="A1035" s="142" t="s">
        <v>3208</v>
      </c>
      <c r="B1035" s="145" t="s">
        <v>3209</v>
      </c>
      <c r="C1035" s="144">
        <f>MAX(IF(ISERROR(INDEX([1]JDS4!$K$2:$K$1709,MATCH(A1035,[1]JDS4!$D$2:$D$1709,0))),-1,INDEX([1]JDS4!$K$2:$K$1709,MATCH(A1035,[1]JDS4!$D$2:$D$1709,0))),IF(ISERROR(INDEX([1]UFZ!$K$2:$K$1709,MATCH(A1035,[1]UFZ!$H$2:$H$1709,0))),-1,INDEX([1]UFZ!$K$2:$K$1709,MATCH(A1035,[1]UFZ!$H$2:$H$1709,0))),IF(ISERROR(INDEX([1]WATSON!$G$2:$G$1709,MATCH(A1035,[1]WATSON!$B$2:$B$1709,0))),-1,INDEX([1]WATSON!$G$2:$G$1709,MATCH(A1035,[1]WATSON!$B$2:$B$1709,0))*1000),IF(ISERROR(INDEX('[1]EF3.0emissions'!$F$2:$F$1709,MATCH(A1035,'[1]EF3.0emissions'!$A$2:$A$1709,0))),-1,INDEX('[1]EF3.0emissions'!$F$2:$F$1709,MATCH(A1035,'[1]EF3.0emissions'!$A$2:$A$1709))),IF(ISERROR(INDEX(#REF!,MATCH(A1035,#REF!,0))),-1,INDEX(#REF!,MATCH(A1035,#REF!,0))*1.5*1000),IF(ISERROR(INDEX(#REF!,MATCH(A1035,#REF!,0))),-1,INDEX(#REF!,MATCH(A1035,#REF!,0))*1.5))</f>
        <v>-1</v>
      </c>
      <c r="D1035" s="135">
        <v>1.7610778294564907E-4</v>
      </c>
      <c r="E1035" s="135">
        <v>9.3140932596939269E-5</v>
      </c>
      <c r="F1035" s="135">
        <v>2.7629798024268385E-4</v>
      </c>
      <c r="G1035" s="135">
        <v>0.99972370201975758</v>
      </c>
      <c r="H1035" s="135">
        <v>9.7912055117321833E-5</v>
      </c>
      <c r="I1035" s="135">
        <v>2.7822504744096679E-4</v>
      </c>
      <c r="J1035" s="135">
        <v>0.99972177495255932</v>
      </c>
      <c r="K1035" s="136">
        <f>IF(ISERROR(INDEX([1]biowin!$J:$J,MATCH(#REF!,[1]biowin!$A:$A,0))),-1,INDEX([1]biowin!$J:$J,MATCH(#REF!,[1]biowin!$A:$A,0)))</f>
        <v>-1</v>
      </c>
    </row>
    <row r="1036" spans="1:11">
      <c r="A1036" s="142" t="s">
        <v>3210</v>
      </c>
      <c r="B1036" s="145" t="s">
        <v>3211</v>
      </c>
      <c r="C1036" s="144">
        <f>MAX(IF(ISERROR(INDEX([1]JDS4!$K$2:$K$1709,MATCH(A1036,[1]JDS4!$D$2:$D$1709,0))),-1,INDEX([1]JDS4!$K$2:$K$1709,MATCH(A1036,[1]JDS4!$D$2:$D$1709,0))),IF(ISERROR(INDEX([1]UFZ!$K$2:$K$1709,MATCH(A1036,[1]UFZ!$H$2:$H$1709,0))),-1,INDEX([1]UFZ!$K$2:$K$1709,MATCH(A1036,[1]UFZ!$H$2:$H$1709,0))),IF(ISERROR(INDEX([1]WATSON!$G$2:$G$1709,MATCH(A1036,[1]WATSON!$B$2:$B$1709,0))),-1,INDEX([1]WATSON!$G$2:$G$1709,MATCH(A1036,[1]WATSON!$B$2:$B$1709,0))*1000),IF(ISERROR(INDEX('[1]EF3.0emissions'!$F$2:$F$1709,MATCH(A1036,'[1]EF3.0emissions'!$A$2:$A$1709,0))),-1,INDEX('[1]EF3.0emissions'!$F$2:$F$1709,MATCH(A1036,'[1]EF3.0emissions'!$A$2:$A$1709))),IF(ISERROR(INDEX(#REF!,MATCH(A1036,#REF!,0))),-1,INDEX(#REF!,MATCH(A1036,#REF!,0))*1.5*1000),IF(ISERROR(INDEX(#REF!,MATCH(A1036,#REF!,0))),-1,INDEX(#REF!,MATCH(A1036,#REF!,0))*1.5))</f>
        <v>24</v>
      </c>
      <c r="D1036" s="135">
        <v>6.854143907158626E-2</v>
      </c>
      <c r="E1036" s="135">
        <v>3.6062927676262221E-2</v>
      </c>
      <c r="F1036" s="135">
        <v>0.10561114830146109</v>
      </c>
      <c r="G1036" s="135">
        <v>0.89438885169853732</v>
      </c>
      <c r="H1036" s="135">
        <v>3.7845478984472644E-2</v>
      </c>
      <c r="I1036" s="135">
        <v>0.10698713813798828</v>
      </c>
      <c r="J1036" s="135">
        <v>0.89301286186201412</v>
      </c>
      <c r="K1036" s="136">
        <f>IF(ISERROR(INDEX([1]biowin!$J:$J,MATCH(#REF!,[1]biowin!$A:$A,0))),-1,INDEX([1]biowin!$J:$J,MATCH(#REF!,[1]biowin!$A:$A,0)))</f>
        <v>-1</v>
      </c>
    </row>
    <row r="1037" spans="1:11">
      <c r="A1037" s="142" t="s">
        <v>3212</v>
      </c>
      <c r="B1037" s="145" t="s">
        <v>3213</v>
      </c>
      <c r="C1037" s="144">
        <f>MAX(IF(ISERROR(INDEX([1]JDS4!$K$2:$K$1709,MATCH(A1037,[1]JDS4!$D$2:$D$1709,0))),-1,INDEX([1]JDS4!$K$2:$K$1709,MATCH(A1037,[1]JDS4!$D$2:$D$1709,0))),IF(ISERROR(INDEX([1]UFZ!$K$2:$K$1709,MATCH(A1037,[1]UFZ!$H$2:$H$1709,0))),-1,INDEX([1]UFZ!$K$2:$K$1709,MATCH(A1037,[1]UFZ!$H$2:$H$1709,0))),IF(ISERROR(INDEX([1]WATSON!$G$2:$G$1709,MATCH(A1037,[1]WATSON!$B$2:$B$1709,0))),-1,INDEX([1]WATSON!$G$2:$G$1709,MATCH(A1037,[1]WATSON!$B$2:$B$1709,0))*1000),IF(ISERROR(INDEX('[1]EF3.0emissions'!$F$2:$F$1709,MATCH(A1037,'[1]EF3.0emissions'!$A$2:$A$1709,0))),-1,INDEX('[1]EF3.0emissions'!$F$2:$F$1709,MATCH(A1037,'[1]EF3.0emissions'!$A$2:$A$1709))),IF(ISERROR(INDEX(#REF!,MATCH(A1037,#REF!,0))),-1,INDEX(#REF!,MATCH(A1037,#REF!,0))*1.5*1000),IF(ISERROR(INDEX(#REF!,MATCH(A1037,#REF!,0))),-1,INDEX(#REF!,MATCH(A1037,#REF!,0))*1.5))</f>
        <v>19376.769530036716</v>
      </c>
      <c r="D1037" s="135">
        <v>0.60614901713274272</v>
      </c>
      <c r="E1037" s="135">
        <v>5.2825885317003426E-2</v>
      </c>
      <c r="F1037" s="135">
        <v>0.98536446329534588</v>
      </c>
      <c r="G1037" s="135">
        <v>1.4635536704653939E-2</v>
      </c>
      <c r="H1037" s="135">
        <v>7.26392449081113E-2</v>
      </c>
      <c r="I1037" s="135">
        <v>0.98307620110591709</v>
      </c>
      <c r="J1037" s="135">
        <v>1.6923798894083693E-2</v>
      </c>
      <c r="K1037" s="136">
        <f>IF(ISERROR(INDEX([1]biowin!$J:$J,MATCH(#REF!,[1]biowin!$A:$A,0))),-1,INDEX([1]biowin!$J:$J,MATCH(#REF!,[1]biowin!$A:$A,0)))</f>
        <v>-1</v>
      </c>
    </row>
    <row r="1038" spans="1:11">
      <c r="A1038" s="142" t="s">
        <v>3214</v>
      </c>
      <c r="B1038" s="145" t="s">
        <v>3215</v>
      </c>
      <c r="C1038" s="144">
        <f>MAX(IF(ISERROR(INDEX([1]JDS4!$K$2:$K$1709,MATCH(A1038,[1]JDS4!$D$2:$D$1709,0))),-1,INDEX([1]JDS4!$K$2:$K$1709,MATCH(A1038,[1]JDS4!$D$2:$D$1709,0))),IF(ISERROR(INDEX([1]UFZ!$K$2:$K$1709,MATCH(A1038,[1]UFZ!$H$2:$H$1709,0))),-1,INDEX([1]UFZ!$K$2:$K$1709,MATCH(A1038,[1]UFZ!$H$2:$H$1709,0))),IF(ISERROR(INDEX([1]WATSON!$G$2:$G$1709,MATCH(A1038,[1]WATSON!$B$2:$B$1709,0))),-1,INDEX([1]WATSON!$G$2:$G$1709,MATCH(A1038,[1]WATSON!$B$2:$B$1709,0))*1000),IF(ISERROR(INDEX('[1]EF3.0emissions'!$F$2:$F$1709,MATCH(A1038,'[1]EF3.0emissions'!$A$2:$A$1709,0))),-1,INDEX('[1]EF3.0emissions'!$F$2:$F$1709,MATCH(A1038,'[1]EF3.0emissions'!$A$2:$A$1709))),IF(ISERROR(INDEX(#REF!,MATCH(A1038,#REF!,0))),-1,INDEX(#REF!,MATCH(A1038,#REF!,0))*1.5*1000),IF(ISERROR(INDEX(#REF!,MATCH(A1038,#REF!,0))),-1,INDEX(#REF!,MATCH(A1038,#REF!,0))*1.5))</f>
        <v>0</v>
      </c>
      <c r="D1038" s="135">
        <v>0.62400011075492012</v>
      </c>
      <c r="E1038" s="135">
        <v>0.29216177091364581</v>
      </c>
      <c r="F1038" s="135">
        <v>0.92785414469468763</v>
      </c>
      <c r="G1038" s="135">
        <v>7.2145855305312007E-2</v>
      </c>
      <c r="H1038" s="135">
        <v>0.29828046980463641</v>
      </c>
      <c r="I1038" s="135">
        <v>0.9298530300022404</v>
      </c>
      <c r="J1038" s="135">
        <v>7.0146969997760253E-2</v>
      </c>
      <c r="K1038" s="136">
        <f>IF(ISERROR(INDEX([1]biowin!$J:$J,MATCH(#REF!,[1]biowin!$A:$A,0))),-1,INDEX([1]biowin!$J:$J,MATCH(#REF!,[1]biowin!$A:$A,0)))</f>
        <v>-1</v>
      </c>
    </row>
    <row r="1039" spans="1:11">
      <c r="A1039" s="142" t="s">
        <v>3216</v>
      </c>
      <c r="B1039" s="145" t="s">
        <v>3217</v>
      </c>
      <c r="C1039" s="144">
        <f>MAX(IF(ISERROR(INDEX([1]JDS4!$K$2:$K$1709,MATCH(A1039,[1]JDS4!$D$2:$D$1709,0))),-1,INDEX([1]JDS4!$K$2:$K$1709,MATCH(A1039,[1]JDS4!$D$2:$D$1709,0))),IF(ISERROR(INDEX([1]UFZ!$K$2:$K$1709,MATCH(A1039,[1]UFZ!$H$2:$H$1709,0))),-1,INDEX([1]UFZ!$K$2:$K$1709,MATCH(A1039,[1]UFZ!$H$2:$H$1709,0))),IF(ISERROR(INDEX([1]WATSON!$G$2:$G$1709,MATCH(A1039,[1]WATSON!$B$2:$B$1709,0))),-1,INDEX([1]WATSON!$G$2:$G$1709,MATCH(A1039,[1]WATSON!$B$2:$B$1709,0))*1000),IF(ISERROR(INDEX('[1]EF3.0emissions'!$F$2:$F$1709,MATCH(A1039,'[1]EF3.0emissions'!$A$2:$A$1709,0))),-1,INDEX('[1]EF3.0emissions'!$F$2:$F$1709,MATCH(A1039,'[1]EF3.0emissions'!$A$2:$A$1709))),IF(ISERROR(INDEX(#REF!,MATCH(A1039,#REF!,0))),-1,INDEX(#REF!,MATCH(A1039,#REF!,0))*1.5*1000),IF(ISERROR(INDEX(#REF!,MATCH(A1039,#REF!,0))),-1,INDEX(#REF!,MATCH(A1039,#REF!,0))*1.5))</f>
        <v>0</v>
      </c>
      <c r="D1039" s="135">
        <v>0.63065794674734732</v>
      </c>
      <c r="E1039" s="135">
        <v>0.29630721599123477</v>
      </c>
      <c r="F1039" s="135">
        <v>0.93575867908761445</v>
      </c>
      <c r="G1039" s="135">
        <v>6.4241320912387115E-2</v>
      </c>
      <c r="H1039" s="135">
        <v>0.30148370527096996</v>
      </c>
      <c r="I1039" s="135">
        <v>0.93775445082400632</v>
      </c>
      <c r="J1039" s="135">
        <v>6.2245549175992461E-2</v>
      </c>
      <c r="K1039" s="136">
        <f>IF(ISERROR(INDEX([1]biowin!$J:$J,MATCH(#REF!,[1]biowin!$A:$A,0))),-1,INDEX([1]biowin!$J:$J,MATCH(#REF!,[1]biowin!$A:$A,0)))</f>
        <v>-1</v>
      </c>
    </row>
    <row r="1040" spans="1:11">
      <c r="A1040" s="142" t="s">
        <v>3218</v>
      </c>
      <c r="B1040" s="145" t="s">
        <v>3219</v>
      </c>
      <c r="C1040" s="144">
        <f>MAX(IF(ISERROR(INDEX([1]JDS4!$K$2:$K$1709,MATCH(A1040,[1]JDS4!$D$2:$D$1709,0))),-1,INDEX([1]JDS4!$K$2:$K$1709,MATCH(A1040,[1]JDS4!$D$2:$D$1709,0))),IF(ISERROR(INDEX([1]UFZ!$K$2:$K$1709,MATCH(A1040,[1]UFZ!$H$2:$H$1709,0))),-1,INDEX([1]UFZ!$K$2:$K$1709,MATCH(A1040,[1]UFZ!$H$2:$H$1709,0))),IF(ISERROR(INDEX([1]WATSON!$G$2:$G$1709,MATCH(A1040,[1]WATSON!$B$2:$B$1709,0))),-1,INDEX([1]WATSON!$G$2:$G$1709,MATCH(A1040,[1]WATSON!$B$2:$B$1709,0))*1000),IF(ISERROR(INDEX('[1]EF3.0emissions'!$F$2:$F$1709,MATCH(A1040,'[1]EF3.0emissions'!$A$2:$A$1709,0))),-1,INDEX('[1]EF3.0emissions'!$F$2:$F$1709,MATCH(A1040,'[1]EF3.0emissions'!$A$2:$A$1709))),IF(ISERROR(INDEX(#REF!,MATCH(A1040,#REF!,0))),-1,INDEX(#REF!,MATCH(A1040,#REF!,0))*1.5*1000),IF(ISERROR(INDEX(#REF!,MATCH(A1040,#REF!,0))),-1,INDEX(#REF!,MATCH(A1040,#REF!,0))*1.5))</f>
        <v>0</v>
      </c>
      <c r="D1040" s="135">
        <v>0.65163135043709064</v>
      </c>
      <c r="E1040" s="135">
        <v>0.30878090107935235</v>
      </c>
      <c r="F1040" s="135">
        <v>0.96151810456661058</v>
      </c>
      <c r="G1040" s="135">
        <v>3.8481895433390319E-2</v>
      </c>
      <c r="H1040" s="135">
        <v>0.31083806292228622</v>
      </c>
      <c r="I1040" s="135">
        <v>0.96312577706119573</v>
      </c>
      <c r="J1040" s="135">
        <v>3.6874222938803845E-2</v>
      </c>
      <c r="K1040" s="136">
        <f>IF(ISERROR(INDEX([1]biowin!$J:$J,MATCH(#REF!,[1]biowin!$A:$A,0))),-1,INDEX([1]biowin!$J:$J,MATCH(#REF!,[1]biowin!$A:$A,0)))</f>
        <v>-1</v>
      </c>
    </row>
    <row r="1041" spans="1:11">
      <c r="A1041" s="142" t="s">
        <v>3220</v>
      </c>
      <c r="B1041" s="145" t="s">
        <v>3221</v>
      </c>
      <c r="C1041" s="144">
        <f>MAX(IF(ISERROR(INDEX([1]JDS4!$K$2:$K$1709,MATCH(A1041,[1]JDS4!$D$2:$D$1709,0))),-1,INDEX([1]JDS4!$K$2:$K$1709,MATCH(A1041,[1]JDS4!$D$2:$D$1709,0))),IF(ISERROR(INDEX([1]UFZ!$K$2:$K$1709,MATCH(A1041,[1]UFZ!$H$2:$H$1709,0))),-1,INDEX([1]UFZ!$K$2:$K$1709,MATCH(A1041,[1]UFZ!$H$2:$H$1709,0))),IF(ISERROR(INDEX([1]WATSON!$G$2:$G$1709,MATCH(A1041,[1]WATSON!$B$2:$B$1709,0))),-1,INDEX([1]WATSON!$G$2:$G$1709,MATCH(A1041,[1]WATSON!$B$2:$B$1709,0))*1000),IF(ISERROR(INDEX('[1]EF3.0emissions'!$F$2:$F$1709,MATCH(A1041,'[1]EF3.0emissions'!$A$2:$A$1709,0))),-1,INDEX('[1]EF3.0emissions'!$F$2:$F$1709,MATCH(A1041,'[1]EF3.0emissions'!$A$2:$A$1709))),IF(ISERROR(INDEX(#REF!,MATCH(A1041,#REF!,0))),-1,INDEX(#REF!,MATCH(A1041,#REF!,0))*1.5*1000),IF(ISERROR(INDEX(#REF!,MATCH(A1041,#REF!,0))),-1,INDEX(#REF!,MATCH(A1041,#REF!,0))*1.5))</f>
        <v>0</v>
      </c>
      <c r="D1041" s="135">
        <v>0.64502774991013101</v>
      </c>
      <c r="E1041" s="135">
        <v>0.30611157496855923</v>
      </c>
      <c r="F1041" s="135">
        <v>0.95286906626743262</v>
      </c>
      <c r="G1041" s="135">
        <v>4.7130933732566396E-2</v>
      </c>
      <c r="H1041" s="135">
        <v>0.30869015264742183</v>
      </c>
      <c r="I1041" s="135">
        <v>0.95474832220089578</v>
      </c>
      <c r="J1041" s="135">
        <v>4.52516777991036E-2</v>
      </c>
      <c r="K1041" s="136">
        <f>IF(ISERROR(INDEX([1]biowin!$J:$J,MATCH(#REF!,[1]biowin!$A:$A,0))),-1,INDEX([1]biowin!$J:$J,MATCH(#REF!,[1]biowin!$A:$A,0)))</f>
        <v>-1</v>
      </c>
    </row>
    <row r="1042" spans="1:11">
      <c r="A1042" s="142" t="s">
        <v>3222</v>
      </c>
      <c r="B1042" s="145" t="s">
        <v>3223</v>
      </c>
      <c r="C1042" s="144">
        <f>MAX(IF(ISERROR(INDEX([1]JDS4!$K$2:$K$1709,MATCH(A1042,[1]JDS4!$D$2:$D$1709,0))),-1,INDEX([1]JDS4!$K$2:$K$1709,MATCH(A1042,[1]JDS4!$D$2:$D$1709,0))),IF(ISERROR(INDEX([1]UFZ!$K$2:$K$1709,MATCH(A1042,[1]UFZ!$H$2:$H$1709,0))),-1,INDEX([1]UFZ!$K$2:$K$1709,MATCH(A1042,[1]UFZ!$H$2:$H$1709,0))),IF(ISERROR(INDEX([1]WATSON!$G$2:$G$1709,MATCH(A1042,[1]WATSON!$B$2:$B$1709,0))),-1,INDEX([1]WATSON!$G$2:$G$1709,MATCH(A1042,[1]WATSON!$B$2:$B$1709,0))*1000),IF(ISERROR(INDEX('[1]EF3.0emissions'!$F$2:$F$1709,MATCH(A1042,'[1]EF3.0emissions'!$A$2:$A$1709,0))),-1,INDEX('[1]EF3.0emissions'!$F$2:$F$1709,MATCH(A1042,'[1]EF3.0emissions'!$A$2:$A$1709))),IF(ISERROR(INDEX(#REF!,MATCH(A1042,#REF!,0))),-1,INDEX(#REF!,MATCH(A1042,#REF!,0))*1.5*1000),IF(ISERROR(INDEX(#REF!,MATCH(A1042,#REF!,0))),-1,INDEX(#REF!,MATCH(A1042,#REF!,0))*1.5))</f>
        <v>0</v>
      </c>
      <c r="H1042" s="135"/>
      <c r="I1042" s="135"/>
      <c r="J1042" s="135"/>
      <c r="K1042" s="136">
        <f>IF(ISERROR(INDEX([1]biowin!$J:$J,MATCH(#REF!,[1]biowin!$A:$A,0))),-1,INDEX([1]biowin!$J:$J,MATCH(#REF!,[1]biowin!$A:$A,0)))</f>
        <v>-1</v>
      </c>
    </row>
    <row r="1043" spans="1:11">
      <c r="A1043" s="142" t="s">
        <v>3224</v>
      </c>
      <c r="B1043" s="145" t="s">
        <v>3225</v>
      </c>
      <c r="C1043" s="144">
        <f>MAX(IF(ISERROR(INDEX([1]JDS4!$K$2:$K$1709,MATCH(A1043,[1]JDS4!$D$2:$D$1709,0))),-1,INDEX([1]JDS4!$K$2:$K$1709,MATCH(A1043,[1]JDS4!$D$2:$D$1709,0))),IF(ISERROR(INDEX([1]UFZ!$K$2:$K$1709,MATCH(A1043,[1]UFZ!$H$2:$H$1709,0))),-1,INDEX([1]UFZ!$K$2:$K$1709,MATCH(A1043,[1]UFZ!$H$2:$H$1709,0))),IF(ISERROR(INDEX([1]WATSON!$G$2:$G$1709,MATCH(A1043,[1]WATSON!$B$2:$B$1709,0))),-1,INDEX([1]WATSON!$G$2:$G$1709,MATCH(A1043,[1]WATSON!$B$2:$B$1709,0))*1000),IF(ISERROR(INDEX('[1]EF3.0emissions'!$F$2:$F$1709,MATCH(A1043,'[1]EF3.0emissions'!$A$2:$A$1709,0))),-1,INDEX('[1]EF3.0emissions'!$F$2:$F$1709,MATCH(A1043,'[1]EF3.0emissions'!$A$2:$A$1709))),IF(ISERROR(INDEX(#REF!,MATCH(A1043,#REF!,0))),-1,INDEX(#REF!,MATCH(A1043,#REF!,0))*1.5*1000),IF(ISERROR(INDEX(#REF!,MATCH(A1043,#REF!,0))),-1,INDEX(#REF!,MATCH(A1043,#REF!,0))*1.5))</f>
        <v>0</v>
      </c>
      <c r="D1043" s="135">
        <v>0.54622862628651325</v>
      </c>
      <c r="E1043" s="135">
        <v>0.23792935577398516</v>
      </c>
      <c r="F1043" s="135">
        <v>0.84802483474645118</v>
      </c>
      <c r="G1043" s="135">
        <v>0.15197516525354937</v>
      </c>
      <c r="H1043" s="135">
        <v>0.25282021650917086</v>
      </c>
      <c r="I1043" s="135">
        <v>0.84631747418175252</v>
      </c>
      <c r="J1043" s="135">
        <v>0.15368252581824782</v>
      </c>
      <c r="K1043" s="136">
        <f>IF(ISERROR(INDEX([1]biowin!$J:$J,MATCH(#REF!,[1]biowin!$A:$A,0))),-1,INDEX([1]biowin!$J:$J,MATCH(#REF!,[1]biowin!$A:$A,0)))</f>
        <v>-1</v>
      </c>
    </row>
    <row r="1044" spans="1:11">
      <c r="A1044" s="142" t="s">
        <v>3226</v>
      </c>
      <c r="B1044" s="145" t="s">
        <v>3227</v>
      </c>
      <c r="C1044" s="144">
        <f>MAX(IF(ISERROR(INDEX([1]JDS4!$K$2:$K$1709,MATCH(A1044,[1]JDS4!$D$2:$D$1709,0))),-1,INDEX([1]JDS4!$K$2:$K$1709,MATCH(A1044,[1]JDS4!$D$2:$D$1709,0))),IF(ISERROR(INDEX([1]UFZ!$K$2:$K$1709,MATCH(A1044,[1]UFZ!$H$2:$H$1709,0))),-1,INDEX([1]UFZ!$K$2:$K$1709,MATCH(A1044,[1]UFZ!$H$2:$H$1709,0))),IF(ISERROR(INDEX([1]WATSON!$G$2:$G$1709,MATCH(A1044,[1]WATSON!$B$2:$B$1709,0))),-1,INDEX([1]WATSON!$G$2:$G$1709,MATCH(A1044,[1]WATSON!$B$2:$B$1709,0))*1000),IF(ISERROR(INDEX('[1]EF3.0emissions'!$F$2:$F$1709,MATCH(A1044,'[1]EF3.0emissions'!$A$2:$A$1709,0))),-1,INDEX('[1]EF3.0emissions'!$F$2:$F$1709,MATCH(A1044,'[1]EF3.0emissions'!$A$2:$A$1709))),IF(ISERROR(INDEX(#REF!,MATCH(A1044,#REF!,0))),-1,INDEX(#REF!,MATCH(A1044,#REF!,0))*1.5*1000),IF(ISERROR(INDEX(#REF!,MATCH(A1044,#REF!,0))),-1,INDEX(#REF!,MATCH(A1044,#REF!,0))*1.5))</f>
        <v>0</v>
      </c>
      <c r="D1044" s="135">
        <v>0.60435572082065447</v>
      </c>
      <c r="E1044" s="135">
        <v>0.27113874229851614</v>
      </c>
      <c r="F1044" s="135">
        <v>0.90954089036850894</v>
      </c>
      <c r="G1044" s="135">
        <v>9.0459109631493909E-2</v>
      </c>
      <c r="H1044" s="135">
        <v>0.28157257085324883</v>
      </c>
      <c r="I1044" s="135">
        <v>0.91060611361926225</v>
      </c>
      <c r="J1044" s="135">
        <v>8.9393886380738238E-2</v>
      </c>
      <c r="K1044" s="136">
        <f>IF(ISERROR(INDEX([1]biowin!$J:$J,MATCH(#REF!,[1]biowin!$A:$A,0))),-1,INDEX([1]biowin!$J:$J,MATCH(#REF!,[1]biowin!$A:$A,0)))</f>
        <v>-1</v>
      </c>
    </row>
    <row r="1045" spans="1:11">
      <c r="A1045" s="142" t="s">
        <v>3228</v>
      </c>
      <c r="B1045" s="145" t="s">
        <v>3229</v>
      </c>
      <c r="C1045" s="144">
        <f>MAX(IF(ISERROR(INDEX([1]JDS4!$K$2:$K$1709,MATCH(A1045,[1]JDS4!$D$2:$D$1709,0))),-1,INDEX([1]JDS4!$K$2:$K$1709,MATCH(A1045,[1]JDS4!$D$2:$D$1709,0))),IF(ISERROR(INDEX([1]UFZ!$K$2:$K$1709,MATCH(A1045,[1]UFZ!$H$2:$H$1709,0))),-1,INDEX([1]UFZ!$K$2:$K$1709,MATCH(A1045,[1]UFZ!$H$2:$H$1709,0))),IF(ISERROR(INDEX([1]WATSON!$G$2:$G$1709,MATCH(A1045,[1]WATSON!$B$2:$B$1709,0))),-1,INDEX([1]WATSON!$G$2:$G$1709,MATCH(A1045,[1]WATSON!$B$2:$B$1709,0))*1000),IF(ISERROR(INDEX('[1]EF3.0emissions'!$F$2:$F$1709,MATCH(A1045,'[1]EF3.0emissions'!$A$2:$A$1709,0))),-1,INDEX('[1]EF3.0emissions'!$F$2:$F$1709,MATCH(A1045,'[1]EF3.0emissions'!$A$2:$A$1709))),IF(ISERROR(INDEX(#REF!,MATCH(A1045,#REF!,0))),-1,INDEX(#REF!,MATCH(A1045,#REF!,0))*1.5*1000),IF(ISERROR(INDEX(#REF!,MATCH(A1045,#REF!,0))),-1,INDEX(#REF!,MATCH(A1045,#REF!,0))*1.5))</f>
        <v>-1</v>
      </c>
      <c r="H1045" s="135"/>
      <c r="I1045" s="135"/>
      <c r="J1045" s="135"/>
      <c r="K1045" s="136">
        <f>IF(ISERROR(INDEX([1]biowin!$J:$J,MATCH(#REF!,[1]biowin!$A:$A,0))),-1,INDEX([1]biowin!$J:$J,MATCH(#REF!,[1]biowin!$A:$A,0)))</f>
        <v>-1</v>
      </c>
    </row>
    <row r="1046" spans="1:11">
      <c r="A1046" s="142" t="s">
        <v>3230</v>
      </c>
      <c r="B1046" s="145" t="s">
        <v>3231</v>
      </c>
      <c r="C1046" s="144">
        <f>MAX(IF(ISERROR(INDEX([1]JDS4!$K$2:$K$1709,MATCH(A1046,[1]JDS4!$D$2:$D$1709,0))),-1,INDEX([1]JDS4!$K$2:$K$1709,MATCH(A1046,[1]JDS4!$D$2:$D$1709,0))),IF(ISERROR(INDEX([1]UFZ!$K$2:$K$1709,MATCH(A1046,[1]UFZ!$H$2:$H$1709,0))),-1,INDEX([1]UFZ!$K$2:$K$1709,MATCH(A1046,[1]UFZ!$H$2:$H$1709,0))),IF(ISERROR(INDEX([1]WATSON!$G$2:$G$1709,MATCH(A1046,[1]WATSON!$B$2:$B$1709,0))),-1,INDEX([1]WATSON!$G$2:$G$1709,MATCH(A1046,[1]WATSON!$B$2:$B$1709,0))*1000),IF(ISERROR(INDEX('[1]EF3.0emissions'!$F$2:$F$1709,MATCH(A1046,'[1]EF3.0emissions'!$A$2:$A$1709,0))),-1,INDEX('[1]EF3.0emissions'!$F$2:$F$1709,MATCH(A1046,'[1]EF3.0emissions'!$A$2:$A$1709))),IF(ISERROR(INDEX(#REF!,MATCH(A1046,#REF!,0))),-1,INDEX(#REF!,MATCH(A1046,#REF!,0))*1.5*1000),IF(ISERROR(INDEX(#REF!,MATCH(A1046,#REF!,0))),-1,INDEX(#REF!,MATCH(A1046,#REF!,0))*1.5))</f>
        <v>0</v>
      </c>
      <c r="D1046" s="135">
        <v>0.16052384606340855</v>
      </c>
      <c r="E1046" s="135">
        <v>8.3919844376672062E-2</v>
      </c>
      <c r="F1046" s="135">
        <v>0.2444437002602346</v>
      </c>
      <c r="G1046" s="135">
        <v>0.75555629973976657</v>
      </c>
      <c r="H1046" s="135">
        <v>8.7735016055652773E-2</v>
      </c>
      <c r="I1046" s="135">
        <v>0.24825886795523294</v>
      </c>
      <c r="J1046" s="135">
        <v>0.75174113204476656</v>
      </c>
      <c r="K1046" s="136">
        <f>IF(ISERROR(INDEX([1]biowin!$J:$J,MATCH(#REF!,[1]biowin!$A:$A,0))),-1,INDEX([1]biowin!$J:$J,MATCH(#REF!,[1]biowin!$A:$A,0)))</f>
        <v>-1</v>
      </c>
    </row>
    <row r="1047" spans="1:11">
      <c r="A1047" s="142" t="s">
        <v>3232</v>
      </c>
      <c r="B1047" s="145" t="s">
        <v>3233</v>
      </c>
      <c r="C1047" s="144">
        <f>MAX(IF(ISERROR(INDEX([1]JDS4!$K$2:$K$1709,MATCH(A1047,[1]JDS4!$D$2:$D$1709,0))),-1,INDEX([1]JDS4!$K$2:$K$1709,MATCH(A1047,[1]JDS4!$D$2:$D$1709,0))),IF(ISERROR(INDEX([1]UFZ!$K$2:$K$1709,MATCH(A1047,[1]UFZ!$H$2:$H$1709,0))),-1,INDEX([1]UFZ!$K$2:$K$1709,MATCH(A1047,[1]UFZ!$H$2:$H$1709,0))),IF(ISERROR(INDEX([1]WATSON!$G$2:$G$1709,MATCH(A1047,[1]WATSON!$B$2:$B$1709,0))),-1,INDEX([1]WATSON!$G$2:$G$1709,MATCH(A1047,[1]WATSON!$B$2:$B$1709,0))*1000),IF(ISERROR(INDEX('[1]EF3.0emissions'!$F$2:$F$1709,MATCH(A1047,'[1]EF3.0emissions'!$A$2:$A$1709,0))),-1,INDEX('[1]EF3.0emissions'!$F$2:$F$1709,MATCH(A1047,'[1]EF3.0emissions'!$A$2:$A$1709))),IF(ISERROR(INDEX(#REF!,MATCH(A1047,#REF!,0))),-1,INDEX(#REF!,MATCH(A1047,#REF!,0))*1.5*1000),IF(ISERROR(INDEX(#REF!,MATCH(A1047,#REF!,0))),-1,INDEX(#REF!,MATCH(A1047,#REF!,0))*1.5))</f>
        <v>599.17240210787656</v>
      </c>
      <c r="D1047" s="135">
        <v>0.51393391511932118</v>
      </c>
      <c r="E1047" s="135">
        <v>0.2552519911623729</v>
      </c>
      <c r="F1047" s="135">
        <v>0.76962890424926056</v>
      </c>
      <c r="G1047" s="135">
        <v>0.23037109575073719</v>
      </c>
      <c r="H1047" s="135">
        <v>0.26117590776698141</v>
      </c>
      <c r="I1047" s="135">
        <v>0.77536958644193299</v>
      </c>
      <c r="J1047" s="135">
        <v>0.22463041355806795</v>
      </c>
      <c r="K1047" s="136">
        <f>IF(ISERROR(INDEX([1]biowin!$J:$J,MATCH(#REF!,[1]biowin!$A:$A,0))),-1,INDEX([1]biowin!$J:$J,MATCH(#REF!,[1]biowin!$A:$A,0)))</f>
        <v>-1</v>
      </c>
    </row>
    <row r="1048" spans="1:11">
      <c r="A1048" s="142" t="s">
        <v>3234</v>
      </c>
      <c r="B1048" s="145" t="s">
        <v>3235</v>
      </c>
      <c r="C1048" s="144">
        <f>MAX(IF(ISERROR(INDEX([1]JDS4!$K$2:$K$1709,MATCH(A1048,[1]JDS4!$D$2:$D$1709,0))),-1,INDEX([1]JDS4!$K$2:$K$1709,MATCH(A1048,[1]JDS4!$D$2:$D$1709,0))),IF(ISERROR(INDEX([1]UFZ!$K$2:$K$1709,MATCH(A1048,[1]UFZ!$H$2:$H$1709,0))),-1,INDEX([1]UFZ!$K$2:$K$1709,MATCH(A1048,[1]UFZ!$H$2:$H$1709,0))),IF(ISERROR(INDEX([1]WATSON!$G$2:$G$1709,MATCH(A1048,[1]WATSON!$B$2:$B$1709,0))),-1,INDEX([1]WATSON!$G$2:$G$1709,MATCH(A1048,[1]WATSON!$B$2:$B$1709,0))*1000),IF(ISERROR(INDEX('[1]EF3.0emissions'!$F$2:$F$1709,MATCH(A1048,'[1]EF3.0emissions'!$A$2:$A$1709,0))),-1,INDEX('[1]EF3.0emissions'!$F$2:$F$1709,MATCH(A1048,'[1]EF3.0emissions'!$A$2:$A$1709))),IF(ISERROR(INDEX(#REF!,MATCH(A1048,#REF!,0))),-1,INDEX(#REF!,MATCH(A1048,#REF!,0))*1.5*1000),IF(ISERROR(INDEX(#REF!,MATCH(A1048,#REF!,0))),-1,INDEX(#REF!,MATCH(A1048,#REF!,0))*1.5))</f>
        <v>-1</v>
      </c>
      <c r="H1048" s="135"/>
      <c r="I1048" s="135"/>
      <c r="J1048" s="135"/>
      <c r="K1048" s="136">
        <f>IF(ISERROR(INDEX([1]biowin!$J:$J,MATCH(#REF!,[1]biowin!$A:$A,0))),-1,INDEX([1]biowin!$J:$J,MATCH(#REF!,[1]biowin!$A:$A,0)))</f>
        <v>-1</v>
      </c>
    </row>
    <row r="1049" spans="1:11">
      <c r="A1049" s="142" t="s">
        <v>3236</v>
      </c>
      <c r="B1049" s="145" t="s">
        <v>3237</v>
      </c>
      <c r="C1049" s="144">
        <f>MAX(IF(ISERROR(INDEX([1]JDS4!$K$2:$K$1709,MATCH(A1049,[1]JDS4!$D$2:$D$1709,0))),-1,INDEX([1]JDS4!$K$2:$K$1709,MATCH(A1049,[1]JDS4!$D$2:$D$1709,0))),IF(ISERROR(INDEX([1]UFZ!$K$2:$K$1709,MATCH(A1049,[1]UFZ!$H$2:$H$1709,0))),-1,INDEX([1]UFZ!$K$2:$K$1709,MATCH(A1049,[1]UFZ!$H$2:$H$1709,0))),IF(ISERROR(INDEX([1]WATSON!$G$2:$G$1709,MATCH(A1049,[1]WATSON!$B$2:$B$1709,0))),-1,INDEX([1]WATSON!$G$2:$G$1709,MATCH(A1049,[1]WATSON!$B$2:$B$1709,0))*1000),IF(ISERROR(INDEX('[1]EF3.0emissions'!$F$2:$F$1709,MATCH(A1049,'[1]EF3.0emissions'!$A$2:$A$1709,0))),-1,INDEX('[1]EF3.0emissions'!$F$2:$F$1709,MATCH(A1049,'[1]EF3.0emissions'!$A$2:$A$1709))),IF(ISERROR(INDEX(#REF!,MATCH(A1049,#REF!,0))),-1,INDEX(#REF!,MATCH(A1049,#REF!,0))*1.5*1000),IF(ISERROR(INDEX(#REF!,MATCH(A1049,#REF!,0))),-1,INDEX(#REF!,MATCH(A1049,#REF!,0))*1.5))</f>
        <v>-1</v>
      </c>
      <c r="H1049" s="135"/>
      <c r="I1049" s="135"/>
      <c r="J1049" s="135"/>
      <c r="K1049" s="136">
        <f>IF(ISERROR(INDEX([1]biowin!$J:$J,MATCH(#REF!,[1]biowin!$A:$A,0))),-1,INDEX([1]biowin!$J:$J,MATCH(#REF!,[1]biowin!$A:$A,0)))</f>
        <v>-1</v>
      </c>
    </row>
    <row r="1050" spans="1:11">
      <c r="A1050" s="142" t="s">
        <v>3238</v>
      </c>
      <c r="B1050" s="145" t="s">
        <v>3239</v>
      </c>
      <c r="C1050" s="144">
        <f>MAX(IF(ISERROR(INDEX([1]JDS4!$K$2:$K$1709,MATCH(A1050,[1]JDS4!$D$2:$D$1709,0))),-1,INDEX([1]JDS4!$K$2:$K$1709,MATCH(A1050,[1]JDS4!$D$2:$D$1709,0))),IF(ISERROR(INDEX([1]UFZ!$K$2:$K$1709,MATCH(A1050,[1]UFZ!$H$2:$H$1709,0))),-1,INDEX([1]UFZ!$K$2:$K$1709,MATCH(A1050,[1]UFZ!$H$2:$H$1709,0))),IF(ISERROR(INDEX([1]WATSON!$G$2:$G$1709,MATCH(A1050,[1]WATSON!$B$2:$B$1709,0))),-1,INDEX([1]WATSON!$G$2:$G$1709,MATCH(A1050,[1]WATSON!$B$2:$B$1709,0))*1000),IF(ISERROR(INDEX('[1]EF3.0emissions'!$F$2:$F$1709,MATCH(A1050,'[1]EF3.0emissions'!$A$2:$A$1709,0))),-1,INDEX('[1]EF3.0emissions'!$F$2:$F$1709,MATCH(A1050,'[1]EF3.0emissions'!$A$2:$A$1709))),IF(ISERROR(INDEX(#REF!,MATCH(A1050,#REF!,0))),-1,INDEX(#REF!,MATCH(A1050,#REF!,0))*1.5*1000),IF(ISERROR(INDEX(#REF!,MATCH(A1050,#REF!,0))),-1,INDEX(#REF!,MATCH(A1050,#REF!,0))*1.5))</f>
        <v>1194.0047300560559</v>
      </c>
      <c r="D1050" s="135">
        <v>0.26361098066685423</v>
      </c>
      <c r="E1050" s="135">
        <v>6.2537500203933741E-2</v>
      </c>
      <c r="F1050" s="135">
        <v>0.76250627539944971</v>
      </c>
      <c r="G1050" s="135">
        <v>0.23749372460054971</v>
      </c>
      <c r="H1050" s="135">
        <v>7.0736591479712133E-2</v>
      </c>
      <c r="I1050" s="135">
        <v>0.74561396364033883</v>
      </c>
      <c r="J1050" s="135">
        <v>0.25438603635966084</v>
      </c>
      <c r="K1050" s="136">
        <f>IF(ISERROR(INDEX([1]biowin!$J:$J,MATCH(#REF!,[1]biowin!$A:$A,0))),-1,INDEX([1]biowin!$J:$J,MATCH(#REF!,[1]biowin!$A:$A,0)))</f>
        <v>-1</v>
      </c>
    </row>
    <row r="1051" spans="1:11">
      <c r="A1051" s="142" t="s">
        <v>3240</v>
      </c>
      <c r="B1051" s="145" t="s">
        <v>3241</v>
      </c>
      <c r="C1051" s="144">
        <f>MAX(IF(ISERROR(INDEX([1]JDS4!$K$2:$K$1709,MATCH(A1051,[1]JDS4!$D$2:$D$1709,0))),-1,INDEX([1]JDS4!$K$2:$K$1709,MATCH(A1051,[1]JDS4!$D$2:$D$1709,0))),IF(ISERROR(INDEX([1]UFZ!$K$2:$K$1709,MATCH(A1051,[1]UFZ!$H$2:$H$1709,0))),-1,INDEX([1]UFZ!$K$2:$K$1709,MATCH(A1051,[1]UFZ!$H$2:$H$1709,0))),IF(ISERROR(INDEX([1]WATSON!$G$2:$G$1709,MATCH(A1051,[1]WATSON!$B$2:$B$1709,0))),-1,INDEX([1]WATSON!$G$2:$G$1709,MATCH(A1051,[1]WATSON!$B$2:$B$1709,0))*1000),IF(ISERROR(INDEX('[1]EF3.0emissions'!$F$2:$F$1709,MATCH(A1051,'[1]EF3.0emissions'!$A$2:$A$1709,0))),-1,INDEX('[1]EF3.0emissions'!$F$2:$F$1709,MATCH(A1051,'[1]EF3.0emissions'!$A$2:$A$1709))),IF(ISERROR(INDEX(#REF!,MATCH(A1051,#REF!,0))),-1,INDEX(#REF!,MATCH(A1051,#REF!,0))*1.5*1000),IF(ISERROR(INDEX(#REF!,MATCH(A1051,#REF!,0))),-1,INDEX(#REF!,MATCH(A1051,#REF!,0))*1.5))</f>
        <v>0</v>
      </c>
      <c r="D1051" s="135">
        <v>0.3718668970008866</v>
      </c>
      <c r="E1051" s="135">
        <v>0.18982696627105047</v>
      </c>
      <c r="F1051" s="135">
        <v>0.56172163596427749</v>
      </c>
      <c r="G1051" s="135">
        <v>0.43827836403571696</v>
      </c>
      <c r="H1051" s="135">
        <v>0.19634835511641052</v>
      </c>
      <c r="I1051" s="135">
        <v>0.56823163988998382</v>
      </c>
      <c r="J1051" s="135">
        <v>0.43176836011001851</v>
      </c>
      <c r="K1051" s="136">
        <f>IF(ISERROR(INDEX([1]biowin!$J:$J,MATCH(#REF!,[1]biowin!$A:$A,0))),-1,INDEX([1]biowin!$J:$J,MATCH(#REF!,[1]biowin!$A:$A,0)))</f>
        <v>-1</v>
      </c>
    </row>
    <row r="1052" spans="1:11">
      <c r="A1052" s="142" t="s">
        <v>3242</v>
      </c>
      <c r="B1052" s="145" t="s">
        <v>3243</v>
      </c>
      <c r="C1052" s="144">
        <f>MAX(IF(ISERROR(INDEX([1]JDS4!$K$2:$K$1709,MATCH(A1052,[1]JDS4!$D$2:$D$1709,0))),-1,INDEX([1]JDS4!$K$2:$K$1709,MATCH(A1052,[1]JDS4!$D$2:$D$1709,0))),IF(ISERROR(INDEX([1]UFZ!$K$2:$K$1709,MATCH(A1052,[1]UFZ!$H$2:$H$1709,0))),-1,INDEX([1]UFZ!$K$2:$K$1709,MATCH(A1052,[1]UFZ!$H$2:$H$1709,0))),IF(ISERROR(INDEX([1]WATSON!$G$2:$G$1709,MATCH(A1052,[1]WATSON!$B$2:$B$1709,0))),-1,INDEX([1]WATSON!$G$2:$G$1709,MATCH(A1052,[1]WATSON!$B$2:$B$1709,0))*1000),IF(ISERROR(INDEX('[1]EF3.0emissions'!$F$2:$F$1709,MATCH(A1052,'[1]EF3.0emissions'!$A$2:$A$1709,0))),-1,INDEX('[1]EF3.0emissions'!$F$2:$F$1709,MATCH(A1052,'[1]EF3.0emissions'!$A$2:$A$1709))),IF(ISERROR(INDEX(#REF!,MATCH(A1052,#REF!,0))),-1,INDEX(#REF!,MATCH(A1052,#REF!,0))*1.5*1000),IF(ISERROR(INDEX(#REF!,MATCH(A1052,#REF!,0))),-1,INDEX(#REF!,MATCH(A1052,#REF!,0))*1.5))</f>
        <v>471.13437499999992</v>
      </c>
      <c r="D1052" s="135">
        <v>2.4822202424735194E-3</v>
      </c>
      <c r="E1052" s="135">
        <v>1.3126270534219036E-3</v>
      </c>
      <c r="F1052" s="135">
        <v>3.8003858532801721E-3</v>
      </c>
      <c r="G1052" s="135">
        <v>0.99619961414671954</v>
      </c>
      <c r="H1052" s="135">
        <v>1.3797712362583791E-3</v>
      </c>
      <c r="I1052" s="135">
        <v>3.8652953233636782E-3</v>
      </c>
      <c r="J1052" s="135">
        <v>0.99613470467663567</v>
      </c>
      <c r="K1052" s="136">
        <f>IF(ISERROR(INDEX([1]biowin!$J:$J,MATCH(#REF!,[1]biowin!$A:$A,0))),-1,INDEX([1]biowin!$J:$J,MATCH(#REF!,[1]biowin!$A:$A,0)))</f>
        <v>-1</v>
      </c>
    </row>
    <row r="1053" spans="1:11">
      <c r="A1053" s="142" t="s">
        <v>3244</v>
      </c>
      <c r="B1053" s="145" t="s">
        <v>3245</v>
      </c>
      <c r="C1053" s="144">
        <f>MAX(IF(ISERROR(INDEX([1]JDS4!$K$2:$K$1709,MATCH(A1053,[1]JDS4!$D$2:$D$1709,0))),-1,INDEX([1]JDS4!$K$2:$K$1709,MATCH(A1053,[1]JDS4!$D$2:$D$1709,0))),IF(ISERROR(INDEX([1]UFZ!$K$2:$K$1709,MATCH(A1053,[1]UFZ!$H$2:$H$1709,0))),-1,INDEX([1]UFZ!$K$2:$K$1709,MATCH(A1053,[1]UFZ!$H$2:$H$1709,0))),IF(ISERROR(INDEX([1]WATSON!$G$2:$G$1709,MATCH(A1053,[1]WATSON!$B$2:$B$1709,0))),-1,INDEX([1]WATSON!$G$2:$G$1709,MATCH(A1053,[1]WATSON!$B$2:$B$1709,0))*1000),IF(ISERROR(INDEX('[1]EF3.0emissions'!$F$2:$F$1709,MATCH(A1053,'[1]EF3.0emissions'!$A$2:$A$1709,0))),-1,INDEX('[1]EF3.0emissions'!$F$2:$F$1709,MATCH(A1053,'[1]EF3.0emissions'!$A$2:$A$1709))),IF(ISERROR(INDEX(#REF!,MATCH(A1053,#REF!,0))),-1,INDEX(#REF!,MATCH(A1053,#REF!,0))*1.5*1000),IF(ISERROR(INDEX(#REF!,MATCH(A1053,#REF!,0))),-1,INDEX(#REF!,MATCH(A1053,#REF!,0))*1.5))</f>
        <v>41.099999999999994</v>
      </c>
      <c r="D1053" s="135">
        <v>1.4295475543504809E-2</v>
      </c>
      <c r="E1053" s="135">
        <v>7.5540484626456265E-3</v>
      </c>
      <c r="F1053" s="135">
        <v>2.1858055471030331E-2</v>
      </c>
      <c r="G1053" s="135">
        <v>0.97814194452896985</v>
      </c>
      <c r="H1053" s="135">
        <v>7.9376620697677609E-3</v>
      </c>
      <c r="I1053" s="135">
        <v>2.2238225555174074E-2</v>
      </c>
      <c r="J1053" s="135">
        <v>0.97776177444482626</v>
      </c>
      <c r="K1053" s="136">
        <f>IF(ISERROR(INDEX([1]biowin!$J:$J,MATCH(#REF!,[1]biowin!$A:$A,0))),-1,INDEX([1]biowin!$J:$J,MATCH(#REF!,[1]biowin!$A:$A,0)))</f>
        <v>-1</v>
      </c>
    </row>
    <row r="1054" spans="1:11">
      <c r="A1054" s="142" t="s">
        <v>3246</v>
      </c>
      <c r="B1054" s="145" t="s">
        <v>3247</v>
      </c>
      <c r="C1054" s="144">
        <f>MAX(IF(ISERROR(INDEX([1]JDS4!$K$2:$K$1709,MATCH(A1054,[1]JDS4!$D$2:$D$1709,0))),-1,INDEX([1]JDS4!$K$2:$K$1709,MATCH(A1054,[1]JDS4!$D$2:$D$1709,0))),IF(ISERROR(INDEX([1]UFZ!$K$2:$K$1709,MATCH(A1054,[1]UFZ!$H$2:$H$1709,0))),-1,INDEX([1]UFZ!$K$2:$K$1709,MATCH(A1054,[1]UFZ!$H$2:$H$1709,0))),IF(ISERROR(INDEX([1]WATSON!$G$2:$G$1709,MATCH(A1054,[1]WATSON!$B$2:$B$1709,0))),-1,INDEX([1]WATSON!$G$2:$G$1709,MATCH(A1054,[1]WATSON!$B$2:$B$1709,0))*1000),IF(ISERROR(INDEX('[1]EF3.0emissions'!$F$2:$F$1709,MATCH(A1054,'[1]EF3.0emissions'!$A$2:$A$1709,0))),-1,INDEX('[1]EF3.0emissions'!$F$2:$F$1709,MATCH(A1054,'[1]EF3.0emissions'!$A$2:$A$1709))),IF(ISERROR(INDEX(#REF!,MATCH(A1054,#REF!,0))),-1,INDEX(#REF!,MATCH(A1054,#REF!,0))*1.5*1000),IF(ISERROR(INDEX(#REF!,MATCH(A1054,#REF!,0))),-1,INDEX(#REF!,MATCH(A1054,#REF!,0))*1.5))</f>
        <v>0</v>
      </c>
      <c r="D1054" s="135">
        <v>6.7207972225008074E-3</v>
      </c>
      <c r="E1054" s="135">
        <v>3.5531183822676356E-3</v>
      </c>
      <c r="F1054" s="135">
        <v>1.0274382396939929E-2</v>
      </c>
      <c r="G1054" s="135">
        <v>0.98972561760305877</v>
      </c>
      <c r="H1054" s="135">
        <v>3.7343913988994938E-3</v>
      </c>
      <c r="I1054" s="135">
        <v>1.0455467045743809E-2</v>
      </c>
      <c r="J1054" s="135">
        <v>0.98954453295425548</v>
      </c>
      <c r="K1054" s="136">
        <f>IF(ISERROR(INDEX([1]biowin!$J:$J,MATCH(#REF!,[1]biowin!$A:$A,0))),-1,INDEX([1]biowin!$J:$J,MATCH(#REF!,[1]biowin!$A:$A,0)))</f>
        <v>-1</v>
      </c>
    </row>
    <row r="1055" spans="1:11">
      <c r="A1055" s="142" t="s">
        <v>3248</v>
      </c>
      <c r="B1055" s="145" t="s">
        <v>3249</v>
      </c>
      <c r="C1055" s="144">
        <f>MAX(IF(ISERROR(INDEX([1]JDS4!$K$2:$K$1709,MATCH(A1055,[1]JDS4!$D$2:$D$1709,0))),-1,INDEX([1]JDS4!$K$2:$K$1709,MATCH(A1055,[1]JDS4!$D$2:$D$1709,0))),IF(ISERROR(INDEX([1]UFZ!$K$2:$K$1709,MATCH(A1055,[1]UFZ!$H$2:$H$1709,0))),-1,INDEX([1]UFZ!$K$2:$K$1709,MATCH(A1055,[1]UFZ!$H$2:$H$1709,0))),IF(ISERROR(INDEX([1]WATSON!$G$2:$G$1709,MATCH(A1055,[1]WATSON!$B$2:$B$1709,0))),-1,INDEX([1]WATSON!$G$2:$G$1709,MATCH(A1055,[1]WATSON!$B$2:$B$1709,0))*1000),IF(ISERROR(INDEX('[1]EF3.0emissions'!$F$2:$F$1709,MATCH(A1055,'[1]EF3.0emissions'!$A$2:$A$1709,0))),-1,INDEX('[1]EF3.0emissions'!$F$2:$F$1709,MATCH(A1055,'[1]EF3.0emissions'!$A$2:$A$1709))),IF(ISERROR(INDEX(#REF!,MATCH(A1055,#REF!,0))),-1,INDEX(#REF!,MATCH(A1055,#REF!,0))*1.5*1000),IF(ISERROR(INDEX(#REF!,MATCH(A1055,#REF!,0))),-1,INDEX(#REF!,MATCH(A1055,#REF!,0))*1.5))</f>
        <v>-1</v>
      </c>
      <c r="H1055" s="135"/>
      <c r="I1055" s="135"/>
      <c r="J1055" s="135"/>
      <c r="K1055" s="136">
        <f>IF(ISERROR(INDEX([1]biowin!$J:$J,MATCH(#REF!,[1]biowin!$A:$A,0))),-1,INDEX([1]biowin!$J:$J,MATCH(#REF!,[1]biowin!$A:$A,0)))</f>
        <v>-1</v>
      </c>
    </row>
    <row r="1056" spans="1:11">
      <c r="A1056" s="142" t="s">
        <v>3250</v>
      </c>
      <c r="B1056" s="145" t="s">
        <v>3251</v>
      </c>
      <c r="C1056" s="144">
        <f>MAX(IF(ISERROR(INDEX([1]JDS4!$K$2:$K$1709,MATCH(A1056,[1]JDS4!$D$2:$D$1709,0))),-1,INDEX([1]JDS4!$K$2:$K$1709,MATCH(A1056,[1]JDS4!$D$2:$D$1709,0))),IF(ISERROR(INDEX([1]UFZ!$K$2:$K$1709,MATCH(A1056,[1]UFZ!$H$2:$H$1709,0))),-1,INDEX([1]UFZ!$K$2:$K$1709,MATCH(A1056,[1]UFZ!$H$2:$H$1709,0))),IF(ISERROR(INDEX([1]WATSON!$G$2:$G$1709,MATCH(A1056,[1]WATSON!$B$2:$B$1709,0))),-1,INDEX([1]WATSON!$G$2:$G$1709,MATCH(A1056,[1]WATSON!$B$2:$B$1709,0))*1000),IF(ISERROR(INDEX('[1]EF3.0emissions'!$F$2:$F$1709,MATCH(A1056,'[1]EF3.0emissions'!$A$2:$A$1709,0))),-1,INDEX('[1]EF3.0emissions'!$F$2:$F$1709,MATCH(A1056,'[1]EF3.0emissions'!$A$2:$A$1709))),IF(ISERROR(INDEX(#REF!,MATCH(A1056,#REF!,0))),-1,INDEX(#REF!,MATCH(A1056,#REF!,0))*1.5*1000),IF(ISERROR(INDEX(#REF!,MATCH(A1056,#REF!,0))),-1,INDEX(#REF!,MATCH(A1056,#REF!,0))*1.5))</f>
        <v>-1</v>
      </c>
      <c r="D1056" s="135">
        <v>4.7129187125079979E-3</v>
      </c>
      <c r="E1056" s="135">
        <v>2.4919118921565443E-3</v>
      </c>
      <c r="F1056" s="135">
        <v>7.2056021641231137E-3</v>
      </c>
      <c r="G1056" s="135">
        <v>0.9927943978358762</v>
      </c>
      <c r="H1056" s="135">
        <v>2.6192011355628615E-3</v>
      </c>
      <c r="I1056" s="135">
        <v>7.3325800739004899E-3</v>
      </c>
      <c r="J1056" s="135">
        <v>0.99266741992609908</v>
      </c>
      <c r="K1056" s="136">
        <f>IF(ISERROR(INDEX([1]biowin!$J:$J,MATCH(#REF!,[1]biowin!$A:$A,0))),-1,INDEX([1]biowin!$J:$J,MATCH(#REF!,[1]biowin!$A:$A,0)))</f>
        <v>-1</v>
      </c>
    </row>
    <row r="1057" spans="1:11">
      <c r="A1057" s="142" t="s">
        <v>3252</v>
      </c>
      <c r="B1057" s="145" t="s">
        <v>3253</v>
      </c>
      <c r="C1057" s="144">
        <f>MAX(IF(ISERROR(INDEX([1]JDS4!$K$2:$K$1709,MATCH(A1057,[1]JDS4!$D$2:$D$1709,0))),-1,INDEX([1]JDS4!$K$2:$K$1709,MATCH(A1057,[1]JDS4!$D$2:$D$1709,0))),IF(ISERROR(INDEX([1]UFZ!$K$2:$K$1709,MATCH(A1057,[1]UFZ!$H$2:$H$1709,0))),-1,INDEX([1]UFZ!$K$2:$K$1709,MATCH(A1057,[1]UFZ!$H$2:$H$1709,0))),IF(ISERROR(INDEX([1]WATSON!$G$2:$G$1709,MATCH(A1057,[1]WATSON!$B$2:$B$1709,0))),-1,INDEX([1]WATSON!$G$2:$G$1709,MATCH(A1057,[1]WATSON!$B$2:$B$1709,0))*1000),IF(ISERROR(INDEX('[1]EF3.0emissions'!$F$2:$F$1709,MATCH(A1057,'[1]EF3.0emissions'!$A$2:$A$1709,0))),-1,INDEX('[1]EF3.0emissions'!$F$2:$F$1709,MATCH(A1057,'[1]EF3.0emissions'!$A$2:$A$1709))),IF(ISERROR(INDEX(#REF!,MATCH(A1057,#REF!,0))),-1,INDEX(#REF!,MATCH(A1057,#REF!,0))*1.5*1000),IF(ISERROR(INDEX(#REF!,MATCH(A1057,#REF!,0))),-1,INDEX(#REF!,MATCH(A1057,#REF!,0))*1.5))</f>
        <v>0</v>
      </c>
      <c r="D1057" s="135">
        <v>4.6032640437649796E-3</v>
      </c>
      <c r="E1057" s="135">
        <v>4.8595854416742091E-4</v>
      </c>
      <c r="F1057" s="135">
        <v>0.80042899848083793</v>
      </c>
      <c r="G1057" s="135">
        <v>0.19957100151916218</v>
      </c>
      <c r="H1057" s="135">
        <v>1.076220040550212E-3</v>
      </c>
      <c r="I1057" s="135">
        <v>0.57958045177636441</v>
      </c>
      <c r="J1057" s="135">
        <v>0.42041954822363542</v>
      </c>
      <c r="K1057" s="136">
        <f>IF(ISERROR(INDEX([1]biowin!$J:$J,MATCH(#REF!,[1]biowin!$A:$A,0))),-1,INDEX([1]biowin!$J:$J,MATCH(#REF!,[1]biowin!$A:$A,0)))</f>
        <v>-1</v>
      </c>
    </row>
    <row r="1058" spans="1:11">
      <c r="A1058" s="142" t="s">
        <v>3254</v>
      </c>
      <c r="B1058" s="145" t="s">
        <v>3255</v>
      </c>
      <c r="C1058" s="144">
        <f>MAX(IF(ISERROR(INDEX([1]JDS4!$K$2:$K$1709,MATCH(A1058,[1]JDS4!$D$2:$D$1709,0))),-1,INDEX([1]JDS4!$K$2:$K$1709,MATCH(A1058,[1]JDS4!$D$2:$D$1709,0))),IF(ISERROR(INDEX([1]UFZ!$K$2:$K$1709,MATCH(A1058,[1]UFZ!$H$2:$H$1709,0))),-1,INDEX([1]UFZ!$K$2:$K$1709,MATCH(A1058,[1]UFZ!$H$2:$H$1709,0))),IF(ISERROR(INDEX([1]WATSON!$G$2:$G$1709,MATCH(A1058,[1]WATSON!$B$2:$B$1709,0))),-1,INDEX([1]WATSON!$G$2:$G$1709,MATCH(A1058,[1]WATSON!$B$2:$B$1709,0))*1000),IF(ISERROR(INDEX('[1]EF3.0emissions'!$F$2:$F$1709,MATCH(A1058,'[1]EF3.0emissions'!$A$2:$A$1709,0))),-1,INDEX('[1]EF3.0emissions'!$F$2:$F$1709,MATCH(A1058,'[1]EF3.0emissions'!$A$2:$A$1709))),IF(ISERROR(INDEX(#REF!,MATCH(A1058,#REF!,0))),-1,INDEX(#REF!,MATCH(A1058,#REF!,0))*1.5*1000),IF(ISERROR(INDEX(#REF!,MATCH(A1058,#REF!,0))),-1,INDEX(#REF!,MATCH(A1058,#REF!,0))*1.5))</f>
        <v>0.4</v>
      </c>
      <c r="D1058" s="135">
        <v>1.0343313277451374E-2</v>
      </c>
      <c r="E1058" s="135">
        <v>5.4670210400903779E-3</v>
      </c>
      <c r="F1058" s="135">
        <v>1.5810723270773017E-2</v>
      </c>
      <c r="G1058" s="135">
        <v>0.98418927672922729</v>
      </c>
      <c r="H1058" s="135">
        <v>5.7453147415069588E-3</v>
      </c>
      <c r="I1058" s="135">
        <v>1.6088859997945099E-2</v>
      </c>
      <c r="J1058" s="135">
        <v>0.98391114000205504</v>
      </c>
      <c r="K1058" s="136">
        <f>IF(ISERROR(INDEX([1]biowin!$J:$J,MATCH(#REF!,[1]biowin!$A:$A,0))),-1,INDEX([1]biowin!$J:$J,MATCH(#REF!,[1]biowin!$A:$A,0)))</f>
        <v>-1</v>
      </c>
    </row>
    <row r="1059" spans="1:11">
      <c r="A1059" s="142" t="s">
        <v>3256</v>
      </c>
      <c r="B1059" s="145" t="s">
        <v>3257</v>
      </c>
      <c r="C1059" s="144">
        <f>MAX(IF(ISERROR(INDEX([1]JDS4!$K$2:$K$1709,MATCH(A1059,[1]JDS4!$D$2:$D$1709,0))),-1,INDEX([1]JDS4!$K$2:$K$1709,MATCH(A1059,[1]JDS4!$D$2:$D$1709,0))),IF(ISERROR(INDEX([1]UFZ!$K$2:$K$1709,MATCH(A1059,[1]UFZ!$H$2:$H$1709,0))),-1,INDEX([1]UFZ!$K$2:$K$1709,MATCH(A1059,[1]UFZ!$H$2:$H$1709,0))),IF(ISERROR(INDEX([1]WATSON!$G$2:$G$1709,MATCH(A1059,[1]WATSON!$B$2:$B$1709,0))),-1,INDEX([1]WATSON!$G$2:$G$1709,MATCH(A1059,[1]WATSON!$B$2:$B$1709,0))*1000),IF(ISERROR(INDEX('[1]EF3.0emissions'!$F$2:$F$1709,MATCH(A1059,'[1]EF3.0emissions'!$A$2:$A$1709,0))),-1,INDEX('[1]EF3.0emissions'!$F$2:$F$1709,MATCH(A1059,'[1]EF3.0emissions'!$A$2:$A$1709))),IF(ISERROR(INDEX(#REF!,MATCH(A1059,#REF!,0))),-1,INDEX(#REF!,MATCH(A1059,#REF!,0))*1.5*1000),IF(ISERROR(INDEX(#REF!,MATCH(A1059,#REF!,0))),-1,INDEX(#REF!,MATCH(A1059,#REF!,0))*1.5))</f>
        <v>60.575000000000017</v>
      </c>
      <c r="D1059" s="135">
        <v>6.1524902861566132E-3</v>
      </c>
      <c r="E1059" s="135">
        <v>3.2527829593161613E-3</v>
      </c>
      <c r="F1059" s="135">
        <v>9.4058200323661016E-3</v>
      </c>
      <c r="G1059" s="135">
        <v>0.99059417996763421</v>
      </c>
      <c r="H1059" s="135">
        <v>3.4187914804311203E-3</v>
      </c>
      <c r="I1059" s="135">
        <v>9.5716079086557056E-3</v>
      </c>
      <c r="J1059" s="135">
        <v>0.9904283920913447</v>
      </c>
      <c r="K1059" s="136">
        <f>IF(ISERROR(INDEX([1]biowin!$J:$J,MATCH(#REF!,[1]biowin!$A:$A,0))),-1,INDEX([1]biowin!$J:$J,MATCH(#REF!,[1]biowin!$A:$A,0)))</f>
        <v>-1</v>
      </c>
    </row>
    <row r="1060" spans="1:11">
      <c r="A1060" s="142" t="s">
        <v>3258</v>
      </c>
      <c r="B1060" s="145" t="s">
        <v>3259</v>
      </c>
      <c r="C1060" s="144">
        <f>MAX(IF(ISERROR(INDEX([1]JDS4!$K$2:$K$1709,MATCH(A1060,[1]JDS4!$D$2:$D$1709,0))),-1,INDEX([1]JDS4!$K$2:$K$1709,MATCH(A1060,[1]JDS4!$D$2:$D$1709,0))),IF(ISERROR(INDEX([1]UFZ!$K$2:$K$1709,MATCH(A1060,[1]UFZ!$H$2:$H$1709,0))),-1,INDEX([1]UFZ!$K$2:$K$1709,MATCH(A1060,[1]UFZ!$H$2:$H$1709,0))),IF(ISERROR(INDEX([1]WATSON!$G$2:$G$1709,MATCH(A1060,[1]WATSON!$B$2:$B$1709,0))),-1,INDEX([1]WATSON!$G$2:$G$1709,MATCH(A1060,[1]WATSON!$B$2:$B$1709,0))*1000),IF(ISERROR(INDEX('[1]EF3.0emissions'!$F$2:$F$1709,MATCH(A1060,'[1]EF3.0emissions'!$A$2:$A$1709,0))),-1,INDEX('[1]EF3.0emissions'!$F$2:$F$1709,MATCH(A1060,'[1]EF3.0emissions'!$A$2:$A$1709))),IF(ISERROR(INDEX(#REF!,MATCH(A1060,#REF!,0))),-1,INDEX(#REF!,MATCH(A1060,#REF!,0))*1.5*1000),IF(ISERROR(INDEX(#REF!,MATCH(A1060,#REF!,0))),-1,INDEX(#REF!,MATCH(A1060,#REF!,0))*1.5))</f>
        <v>28.274999999999999</v>
      </c>
      <c r="D1060" s="135">
        <v>6.2780827603229287E-3</v>
      </c>
      <c r="E1060" s="135">
        <v>3.3191569526460551E-3</v>
      </c>
      <c r="F1060" s="135">
        <v>9.5978542856655236E-3</v>
      </c>
      <c r="G1060" s="135">
        <v>0.99040214571433405</v>
      </c>
      <c r="H1060" s="135">
        <v>3.4885399690143316E-3</v>
      </c>
      <c r="I1060" s="135">
        <v>9.7669893026908396E-3</v>
      </c>
      <c r="J1060" s="135">
        <v>0.99023301069730985</v>
      </c>
      <c r="K1060" s="136">
        <f>IF(ISERROR(INDEX([1]biowin!$J:$J,MATCH(#REF!,[1]biowin!$A:$A,0))),-1,INDEX([1]biowin!$J:$J,MATCH(#REF!,[1]biowin!$A:$A,0)))</f>
        <v>-1</v>
      </c>
    </row>
    <row r="1061" spans="1:11">
      <c r="A1061" s="142" t="s">
        <v>3260</v>
      </c>
      <c r="B1061" s="145" t="s">
        <v>3261</v>
      </c>
      <c r="C1061" s="144">
        <f>MAX(IF(ISERROR(INDEX([1]JDS4!$K$2:$K$1709,MATCH(A1061,[1]JDS4!$D$2:$D$1709,0))),-1,INDEX([1]JDS4!$K$2:$K$1709,MATCH(A1061,[1]JDS4!$D$2:$D$1709,0))),IF(ISERROR(INDEX([1]UFZ!$K$2:$K$1709,MATCH(A1061,[1]UFZ!$H$2:$H$1709,0))),-1,INDEX([1]UFZ!$K$2:$K$1709,MATCH(A1061,[1]UFZ!$H$2:$H$1709,0))),IF(ISERROR(INDEX([1]WATSON!$G$2:$G$1709,MATCH(A1061,[1]WATSON!$B$2:$B$1709,0))),-1,INDEX([1]WATSON!$G$2:$G$1709,MATCH(A1061,[1]WATSON!$B$2:$B$1709,0))*1000),IF(ISERROR(INDEX('[1]EF3.0emissions'!$F$2:$F$1709,MATCH(A1061,'[1]EF3.0emissions'!$A$2:$A$1709,0))),-1,INDEX('[1]EF3.0emissions'!$F$2:$F$1709,MATCH(A1061,'[1]EF3.0emissions'!$A$2:$A$1709))),IF(ISERROR(INDEX(#REF!,MATCH(A1061,#REF!,0))),-1,INDEX(#REF!,MATCH(A1061,#REF!,0))*1.5*1000),IF(ISERROR(INDEX(#REF!,MATCH(A1061,#REF!,0))),-1,INDEX(#REF!,MATCH(A1061,#REF!,0))*1.5))</f>
        <v>-1</v>
      </c>
      <c r="D1061" s="135">
        <v>4.7579335767100345E-3</v>
      </c>
      <c r="E1061" s="135">
        <v>2.5157065343995011E-3</v>
      </c>
      <c r="F1061" s="135">
        <v>7.2741466197983953E-3</v>
      </c>
      <c r="G1061" s="135">
        <v>0.99272585338019936</v>
      </c>
      <c r="H1061" s="135">
        <v>2.6442074097155436E-3</v>
      </c>
      <c r="I1061" s="135">
        <v>7.4024431123555275E-3</v>
      </c>
      <c r="J1061" s="135">
        <v>0.99259755688764451</v>
      </c>
      <c r="K1061" s="136">
        <f>IF(ISERROR(INDEX([1]biowin!$J:$J,MATCH(#REF!,[1]biowin!$A:$A,0))),-1,INDEX([1]biowin!$J:$J,MATCH(#REF!,[1]biowin!$A:$A,0)))</f>
        <v>-1</v>
      </c>
    </row>
    <row r="1062" spans="1:11">
      <c r="A1062" s="142" t="s">
        <v>3262</v>
      </c>
      <c r="B1062" s="145" t="s">
        <v>3263</v>
      </c>
      <c r="C1062" s="144">
        <f>MAX(IF(ISERROR(INDEX([1]JDS4!$K$2:$K$1709,MATCH(A1062,[1]JDS4!$D$2:$D$1709,0))),-1,INDEX([1]JDS4!$K$2:$K$1709,MATCH(A1062,[1]JDS4!$D$2:$D$1709,0))),IF(ISERROR(INDEX([1]UFZ!$K$2:$K$1709,MATCH(A1062,[1]UFZ!$H$2:$H$1709,0))),-1,INDEX([1]UFZ!$K$2:$K$1709,MATCH(A1062,[1]UFZ!$H$2:$H$1709,0))),IF(ISERROR(INDEX([1]WATSON!$G$2:$G$1709,MATCH(A1062,[1]WATSON!$B$2:$B$1709,0))),-1,INDEX([1]WATSON!$G$2:$G$1709,MATCH(A1062,[1]WATSON!$B$2:$B$1709,0))*1000),IF(ISERROR(INDEX('[1]EF3.0emissions'!$F$2:$F$1709,MATCH(A1062,'[1]EF3.0emissions'!$A$2:$A$1709,0))),-1,INDEX('[1]EF3.0emissions'!$F$2:$F$1709,MATCH(A1062,'[1]EF3.0emissions'!$A$2:$A$1709))),IF(ISERROR(INDEX(#REF!,MATCH(A1062,#REF!,0))),-1,INDEX(#REF!,MATCH(A1062,#REF!,0))*1.5*1000),IF(ISERROR(INDEX(#REF!,MATCH(A1062,#REF!,0))),-1,INDEX(#REF!,MATCH(A1062,#REF!,0))*1.5))</f>
        <v>1.65</v>
      </c>
      <c r="D1062" s="135">
        <v>8.8783741057429436E-3</v>
      </c>
      <c r="E1062" s="135">
        <v>4.6931386140334885E-3</v>
      </c>
      <c r="F1062" s="135">
        <v>1.3574577505348372E-2</v>
      </c>
      <c r="G1062" s="135">
        <v>0.9864254224946517</v>
      </c>
      <c r="H1062" s="135">
        <v>4.9322604627420816E-3</v>
      </c>
      <c r="I1062" s="135">
        <v>1.3812462522962705E-2</v>
      </c>
      <c r="J1062" s="135">
        <v>0.98618753747703869</v>
      </c>
      <c r="K1062" s="136">
        <f>IF(ISERROR(INDEX([1]biowin!$J:$J,MATCH(#REF!,[1]biowin!$A:$A,0))),-1,INDEX([1]biowin!$J:$J,MATCH(#REF!,[1]biowin!$A:$A,0)))</f>
        <v>-1</v>
      </c>
    </row>
    <row r="1063" spans="1:11">
      <c r="A1063" s="142" t="s">
        <v>3264</v>
      </c>
      <c r="B1063" s="145" t="s">
        <v>3265</v>
      </c>
      <c r="C1063" s="144">
        <f>MAX(IF(ISERROR(INDEX([1]JDS4!$K$2:$K$1709,MATCH(A1063,[1]JDS4!$D$2:$D$1709,0))),-1,INDEX([1]JDS4!$K$2:$K$1709,MATCH(A1063,[1]JDS4!$D$2:$D$1709,0))),IF(ISERROR(INDEX([1]UFZ!$K$2:$K$1709,MATCH(A1063,[1]UFZ!$H$2:$H$1709,0))),-1,INDEX([1]UFZ!$K$2:$K$1709,MATCH(A1063,[1]UFZ!$H$2:$H$1709,0))),IF(ISERROR(INDEX([1]WATSON!$G$2:$G$1709,MATCH(A1063,[1]WATSON!$B$2:$B$1709,0))),-1,INDEX([1]WATSON!$G$2:$G$1709,MATCH(A1063,[1]WATSON!$B$2:$B$1709,0))*1000),IF(ISERROR(INDEX('[1]EF3.0emissions'!$F$2:$F$1709,MATCH(A1063,'[1]EF3.0emissions'!$A$2:$A$1709,0))),-1,INDEX('[1]EF3.0emissions'!$F$2:$F$1709,MATCH(A1063,'[1]EF3.0emissions'!$A$2:$A$1709))),IF(ISERROR(INDEX(#REF!,MATCH(A1063,#REF!,0))),-1,INDEX(#REF!,MATCH(A1063,#REF!,0))*1.5*1000),IF(ISERROR(INDEX(#REF!,MATCH(A1063,#REF!,0))),-1,INDEX(#REF!,MATCH(A1063,#REF!,0))*1.5))</f>
        <v>102</v>
      </c>
      <c r="D1063" s="135">
        <v>8.4150200882344792E-3</v>
      </c>
      <c r="E1063" s="135">
        <v>4.448345281374267E-3</v>
      </c>
      <c r="F1063" s="135">
        <v>1.2863412280352683E-2</v>
      </c>
      <c r="G1063" s="135">
        <v>0.98713658771964674</v>
      </c>
      <c r="H1063" s="135">
        <v>4.6750536447836442E-3</v>
      </c>
      <c r="I1063" s="135">
        <v>1.3090101712567283E-2</v>
      </c>
      <c r="J1063" s="135">
        <v>0.98690989828743192</v>
      </c>
      <c r="K1063" s="136">
        <f>IF(ISERROR(INDEX([1]biowin!$J:$J,MATCH(#REF!,[1]biowin!$A:$A,0))),-1,INDEX([1]biowin!$J:$J,MATCH(#REF!,[1]biowin!$A:$A,0)))</f>
        <v>-1</v>
      </c>
    </row>
    <row r="1064" spans="1:11">
      <c r="A1064" s="142" t="s">
        <v>3266</v>
      </c>
      <c r="B1064" s="145" t="s">
        <v>3267</v>
      </c>
      <c r="C1064" s="144">
        <f>MAX(IF(ISERROR(INDEX([1]JDS4!$K$2:$K$1709,MATCH(A1064,[1]JDS4!$D$2:$D$1709,0))),-1,INDEX([1]JDS4!$K$2:$K$1709,MATCH(A1064,[1]JDS4!$D$2:$D$1709,0))),IF(ISERROR(INDEX([1]UFZ!$K$2:$K$1709,MATCH(A1064,[1]UFZ!$H$2:$H$1709,0))),-1,INDEX([1]UFZ!$K$2:$K$1709,MATCH(A1064,[1]UFZ!$H$2:$H$1709,0))),IF(ISERROR(INDEX([1]WATSON!$G$2:$G$1709,MATCH(A1064,[1]WATSON!$B$2:$B$1709,0))),-1,INDEX([1]WATSON!$G$2:$G$1709,MATCH(A1064,[1]WATSON!$B$2:$B$1709,0))*1000),IF(ISERROR(INDEX('[1]EF3.0emissions'!$F$2:$F$1709,MATCH(A1064,'[1]EF3.0emissions'!$A$2:$A$1709,0))),-1,INDEX('[1]EF3.0emissions'!$F$2:$F$1709,MATCH(A1064,'[1]EF3.0emissions'!$A$2:$A$1709))),IF(ISERROR(INDEX(#REF!,MATCH(A1064,#REF!,0))),-1,INDEX(#REF!,MATCH(A1064,#REF!,0))*1.5*1000),IF(ISERROR(INDEX(#REF!,MATCH(A1064,#REF!,0))),-1,INDEX(#REF!,MATCH(A1064,#REF!,0))*1.5))</f>
        <v>51</v>
      </c>
      <c r="D1064" s="135">
        <v>7.7843398922147373E-3</v>
      </c>
      <c r="E1064" s="135">
        <v>4.1151153393751555E-3</v>
      </c>
      <c r="F1064" s="135">
        <v>1.1899954379516083E-2</v>
      </c>
      <c r="G1064" s="135">
        <v>0.98810004562048304</v>
      </c>
      <c r="H1064" s="135">
        <v>4.3249230844677076E-3</v>
      </c>
      <c r="I1064" s="135">
        <v>1.2109560693552963E-2</v>
      </c>
      <c r="J1064" s="135">
        <v>0.98789043930644671</v>
      </c>
      <c r="K1064" s="136">
        <f>IF(ISERROR(INDEX([1]biowin!$J:$J,MATCH(#REF!,[1]biowin!$A:$A,0))),-1,INDEX([1]biowin!$J:$J,MATCH(#REF!,[1]biowin!$A:$A,0)))</f>
        <v>-1</v>
      </c>
    </row>
    <row r="1065" spans="1:11">
      <c r="A1065" s="142" t="s">
        <v>3268</v>
      </c>
      <c r="B1065" s="145" t="s">
        <v>3269</v>
      </c>
      <c r="C1065" s="144">
        <f>MAX(IF(ISERROR(INDEX([1]JDS4!$K$2:$K$1709,MATCH(A1065,[1]JDS4!$D$2:$D$1709,0))),-1,INDEX([1]JDS4!$K$2:$K$1709,MATCH(A1065,[1]JDS4!$D$2:$D$1709,0))),IF(ISERROR(INDEX([1]UFZ!$K$2:$K$1709,MATCH(A1065,[1]UFZ!$H$2:$H$1709,0))),-1,INDEX([1]UFZ!$K$2:$K$1709,MATCH(A1065,[1]UFZ!$H$2:$H$1709,0))),IF(ISERROR(INDEX([1]WATSON!$G$2:$G$1709,MATCH(A1065,[1]WATSON!$B$2:$B$1709,0))),-1,INDEX([1]WATSON!$G$2:$G$1709,MATCH(A1065,[1]WATSON!$B$2:$B$1709,0))*1000),IF(ISERROR(INDEX('[1]EF3.0emissions'!$F$2:$F$1709,MATCH(A1065,'[1]EF3.0emissions'!$A$2:$A$1709,0))),-1,INDEX('[1]EF3.0emissions'!$F$2:$F$1709,MATCH(A1065,'[1]EF3.0emissions'!$A$2:$A$1709))),IF(ISERROR(INDEX(#REF!,MATCH(A1065,#REF!,0))),-1,INDEX(#REF!,MATCH(A1065,#REF!,0))*1.5*1000),IF(ISERROR(INDEX(#REF!,MATCH(A1065,#REF!,0))),-1,INDEX(#REF!,MATCH(A1065,#REF!,0))*1.5))</f>
        <v>-1</v>
      </c>
      <c r="D1065" s="135">
        <v>8.4150200882344792E-3</v>
      </c>
      <c r="E1065" s="135">
        <v>4.448345281374267E-3</v>
      </c>
      <c r="F1065" s="135">
        <v>1.2863412280352683E-2</v>
      </c>
      <c r="G1065" s="135">
        <v>0.98713658771964674</v>
      </c>
      <c r="H1065" s="135">
        <v>4.6750536447836442E-3</v>
      </c>
      <c r="I1065" s="135">
        <v>1.3090101712567283E-2</v>
      </c>
      <c r="J1065" s="135">
        <v>0.98690989828743192</v>
      </c>
      <c r="K1065" s="136">
        <f>IF(ISERROR(INDEX([1]biowin!$J:$J,MATCH(#REF!,[1]biowin!$A:$A,0))),-1,INDEX([1]biowin!$J:$J,MATCH(#REF!,[1]biowin!$A:$A,0)))</f>
        <v>-1</v>
      </c>
    </row>
    <row r="1066" spans="1:11">
      <c r="A1066" s="142" t="s">
        <v>3270</v>
      </c>
      <c r="B1066" s="145" t="s">
        <v>3271</v>
      </c>
      <c r="C1066" s="144">
        <f>MAX(IF(ISERROR(INDEX([1]JDS4!$K$2:$K$1709,MATCH(A1066,[1]JDS4!$D$2:$D$1709,0))),-1,INDEX([1]JDS4!$K$2:$K$1709,MATCH(A1066,[1]JDS4!$D$2:$D$1709,0))),IF(ISERROR(INDEX([1]UFZ!$K$2:$K$1709,MATCH(A1066,[1]UFZ!$H$2:$H$1709,0))),-1,INDEX([1]UFZ!$K$2:$K$1709,MATCH(A1066,[1]UFZ!$H$2:$H$1709,0))),IF(ISERROR(INDEX([1]WATSON!$G$2:$G$1709,MATCH(A1066,[1]WATSON!$B$2:$B$1709,0))),-1,INDEX([1]WATSON!$G$2:$G$1709,MATCH(A1066,[1]WATSON!$B$2:$B$1709,0))*1000),IF(ISERROR(INDEX('[1]EF3.0emissions'!$F$2:$F$1709,MATCH(A1066,'[1]EF3.0emissions'!$A$2:$A$1709,0))),-1,INDEX('[1]EF3.0emissions'!$F$2:$F$1709,MATCH(A1066,'[1]EF3.0emissions'!$A$2:$A$1709))),IF(ISERROR(INDEX(#REF!,MATCH(A1066,#REF!,0))),-1,INDEX(#REF!,MATCH(A1066,#REF!,0))*1.5*1000),IF(ISERROR(INDEX(#REF!,MATCH(A1066,#REF!,0))),-1,INDEX(#REF!,MATCH(A1066,#REF!,0))*1.5))</f>
        <v>-1</v>
      </c>
      <c r="D1066" s="135">
        <v>1.4950355840246312E-2</v>
      </c>
      <c r="E1066" s="135">
        <v>7.8998166359837835E-3</v>
      </c>
      <c r="F1066" s="135">
        <v>2.2851086917996411E-2</v>
      </c>
      <c r="G1066" s="135">
        <v>0.97714891308200347</v>
      </c>
      <c r="H1066" s="135">
        <v>8.3007989720647567E-3</v>
      </c>
      <c r="I1066" s="135">
        <v>2.3251700150695227E-2</v>
      </c>
      <c r="J1066" s="135">
        <v>0.97674829984930522</v>
      </c>
      <c r="K1066" s="136">
        <f>IF(ISERROR(INDEX([1]biowin!$J:$J,MATCH(#REF!,[1]biowin!$A:$A,0))),-1,INDEX([1]biowin!$J:$J,MATCH(#REF!,[1]biowin!$A:$A,0)))</f>
        <v>-1</v>
      </c>
    </row>
    <row r="1067" spans="1:11">
      <c r="A1067" s="142" t="s">
        <v>3272</v>
      </c>
      <c r="B1067" s="145" t="s">
        <v>3273</v>
      </c>
      <c r="C1067" s="144">
        <f>MAX(IF(ISERROR(INDEX([1]JDS4!$K$2:$K$1709,MATCH(A1067,[1]JDS4!$D$2:$D$1709,0))),-1,INDEX([1]JDS4!$K$2:$K$1709,MATCH(A1067,[1]JDS4!$D$2:$D$1709,0))),IF(ISERROR(INDEX([1]UFZ!$K$2:$K$1709,MATCH(A1067,[1]UFZ!$H$2:$H$1709,0))),-1,INDEX([1]UFZ!$K$2:$K$1709,MATCH(A1067,[1]UFZ!$H$2:$H$1709,0))),IF(ISERROR(INDEX([1]WATSON!$G$2:$G$1709,MATCH(A1067,[1]WATSON!$B$2:$B$1709,0))),-1,INDEX([1]WATSON!$G$2:$G$1709,MATCH(A1067,[1]WATSON!$B$2:$B$1709,0))*1000),IF(ISERROR(INDEX('[1]EF3.0emissions'!$F$2:$F$1709,MATCH(A1067,'[1]EF3.0emissions'!$A$2:$A$1709,0))),-1,INDEX('[1]EF3.0emissions'!$F$2:$F$1709,MATCH(A1067,'[1]EF3.0emissions'!$A$2:$A$1709))),IF(ISERROR(INDEX(#REF!,MATCH(A1067,#REF!,0))),-1,INDEX(#REF!,MATCH(A1067,#REF!,0))*1.5*1000),IF(ISERROR(INDEX(#REF!,MATCH(A1067,#REF!,0))),-1,INDEX(#REF!,MATCH(A1067,#REF!,0))*1.5))</f>
        <v>0</v>
      </c>
      <c r="D1067" s="135">
        <v>4.8729517535626293E-3</v>
      </c>
      <c r="E1067" s="135">
        <v>5.2445191091998191E-4</v>
      </c>
      <c r="F1067" s="135">
        <v>0.78904937747710457</v>
      </c>
      <c r="G1067" s="135">
        <v>0.21095062252289559</v>
      </c>
      <c r="H1067" s="135">
        <v>1.1606358151111864E-3</v>
      </c>
      <c r="I1067" s="135">
        <v>0.55592336949242316</v>
      </c>
      <c r="J1067" s="135">
        <v>0.44407663050757712</v>
      </c>
      <c r="K1067" s="136">
        <f>IF(ISERROR(INDEX([1]biowin!$J:$J,MATCH(#REF!,[1]biowin!$A:$A,0))),-1,INDEX([1]biowin!$J:$J,MATCH(#REF!,[1]biowin!$A:$A,0)))</f>
        <v>-1</v>
      </c>
    </row>
    <row r="1068" spans="1:11">
      <c r="A1068" s="142" t="s">
        <v>3274</v>
      </c>
      <c r="B1068" s="145" t="s">
        <v>3275</v>
      </c>
      <c r="C1068" s="144">
        <f>MAX(IF(ISERROR(INDEX([1]JDS4!$K$2:$K$1709,MATCH(A1068,[1]JDS4!$D$2:$D$1709,0))),-1,INDEX([1]JDS4!$K$2:$K$1709,MATCH(A1068,[1]JDS4!$D$2:$D$1709,0))),IF(ISERROR(INDEX([1]UFZ!$K$2:$K$1709,MATCH(A1068,[1]UFZ!$H$2:$H$1709,0))),-1,INDEX([1]UFZ!$K$2:$K$1709,MATCH(A1068,[1]UFZ!$H$2:$H$1709,0))),IF(ISERROR(INDEX([1]WATSON!$G$2:$G$1709,MATCH(A1068,[1]WATSON!$B$2:$B$1709,0))),-1,INDEX([1]WATSON!$G$2:$G$1709,MATCH(A1068,[1]WATSON!$B$2:$B$1709,0))*1000),IF(ISERROR(INDEX('[1]EF3.0emissions'!$F$2:$F$1709,MATCH(A1068,'[1]EF3.0emissions'!$A$2:$A$1709,0))),-1,INDEX('[1]EF3.0emissions'!$F$2:$F$1709,MATCH(A1068,'[1]EF3.0emissions'!$A$2:$A$1709))),IF(ISERROR(INDEX(#REF!,MATCH(A1068,#REF!,0))),-1,INDEX(#REF!,MATCH(A1068,#REF!,0))*1.5*1000),IF(ISERROR(INDEX(#REF!,MATCH(A1068,#REF!,0))),-1,INDEX(#REF!,MATCH(A1068,#REF!,0))*1.5))</f>
        <v>290</v>
      </c>
      <c r="D1068" s="135">
        <v>0.56031577766982255</v>
      </c>
      <c r="E1068" s="135">
        <v>0.27508495211280909</v>
      </c>
      <c r="F1068" s="135">
        <v>0.83541013492605876</v>
      </c>
      <c r="G1068" s="135">
        <v>0.16458986507393794</v>
      </c>
      <c r="H1068" s="135">
        <v>0.2800111112977986</v>
      </c>
      <c r="I1068" s="135">
        <v>0.84033238006758904</v>
      </c>
      <c r="J1068" s="135">
        <v>0.15966761993241219</v>
      </c>
      <c r="K1068" s="136">
        <f>IF(ISERROR(INDEX([1]biowin!$J:$J,MATCH(#REF!,[1]biowin!$A:$A,0))),-1,INDEX([1]biowin!$J:$J,MATCH(#REF!,[1]biowin!$A:$A,0)))</f>
        <v>-1</v>
      </c>
    </row>
    <row r="1069" spans="1:11">
      <c r="A1069" s="142" t="s">
        <v>3276</v>
      </c>
      <c r="B1069" s="145" t="s">
        <v>3277</v>
      </c>
      <c r="C1069" s="144">
        <f>MAX(IF(ISERROR(INDEX([1]JDS4!$K$2:$K$1709,MATCH(A1069,[1]JDS4!$D$2:$D$1709,0))),-1,INDEX([1]JDS4!$K$2:$K$1709,MATCH(A1069,[1]JDS4!$D$2:$D$1709,0))),IF(ISERROR(INDEX([1]UFZ!$K$2:$K$1709,MATCH(A1069,[1]UFZ!$H$2:$H$1709,0))),-1,INDEX([1]UFZ!$K$2:$K$1709,MATCH(A1069,[1]UFZ!$H$2:$H$1709,0))),IF(ISERROR(INDEX([1]WATSON!$G$2:$G$1709,MATCH(A1069,[1]WATSON!$B$2:$B$1709,0))),-1,INDEX([1]WATSON!$G$2:$G$1709,MATCH(A1069,[1]WATSON!$B$2:$B$1709,0))*1000),IF(ISERROR(INDEX('[1]EF3.0emissions'!$F$2:$F$1709,MATCH(A1069,'[1]EF3.0emissions'!$A$2:$A$1709,0))),-1,INDEX('[1]EF3.0emissions'!$F$2:$F$1709,MATCH(A1069,'[1]EF3.0emissions'!$A$2:$A$1709))),IF(ISERROR(INDEX(#REF!,MATCH(A1069,#REF!,0))),-1,INDEX(#REF!,MATCH(A1069,#REF!,0))*1.5*1000),IF(ISERROR(INDEX(#REF!,MATCH(A1069,#REF!,0))),-1,INDEX(#REF!,MATCH(A1069,#REF!,0))*1.5))</f>
        <v>-1</v>
      </c>
      <c r="D1069" s="135">
        <v>6.152206398113506E-3</v>
      </c>
      <c r="E1069" s="135">
        <v>6.5221108521895557E-4</v>
      </c>
      <c r="F1069" s="135">
        <v>0.7924376983216731</v>
      </c>
      <c r="G1069" s="135">
        <v>0.2075623016783267</v>
      </c>
      <c r="H1069" s="135">
        <v>1.4494695323483818E-3</v>
      </c>
      <c r="I1069" s="135">
        <v>0.56120999251489811</v>
      </c>
      <c r="J1069" s="135">
        <v>0.43879000748510211</v>
      </c>
      <c r="K1069" s="136">
        <f>IF(ISERROR(INDEX([1]biowin!$J:$J,MATCH(#REF!,[1]biowin!$A:$A,0))),-1,INDEX([1]biowin!$J:$J,MATCH(#REF!,[1]biowin!$A:$A,0)))</f>
        <v>-1</v>
      </c>
    </row>
    <row r="1070" spans="1:11">
      <c r="A1070" s="142" t="s">
        <v>3278</v>
      </c>
      <c r="B1070" s="145" t="s">
        <v>3279</v>
      </c>
      <c r="C1070" s="144">
        <f>MAX(IF(ISERROR(INDEX([1]JDS4!$K$2:$K$1709,MATCH(A1070,[1]JDS4!$D$2:$D$1709,0))),-1,INDEX([1]JDS4!$K$2:$K$1709,MATCH(A1070,[1]JDS4!$D$2:$D$1709,0))),IF(ISERROR(INDEX([1]UFZ!$K$2:$K$1709,MATCH(A1070,[1]UFZ!$H$2:$H$1709,0))),-1,INDEX([1]UFZ!$K$2:$K$1709,MATCH(A1070,[1]UFZ!$H$2:$H$1709,0))),IF(ISERROR(INDEX([1]WATSON!$G$2:$G$1709,MATCH(A1070,[1]WATSON!$B$2:$B$1709,0))),-1,INDEX([1]WATSON!$G$2:$G$1709,MATCH(A1070,[1]WATSON!$B$2:$B$1709,0))*1000),IF(ISERROR(INDEX('[1]EF3.0emissions'!$F$2:$F$1709,MATCH(A1070,'[1]EF3.0emissions'!$A$2:$A$1709,0))),-1,INDEX('[1]EF3.0emissions'!$F$2:$F$1709,MATCH(A1070,'[1]EF3.0emissions'!$A$2:$A$1709))),IF(ISERROR(INDEX(#REF!,MATCH(A1070,#REF!,0))),-1,INDEX(#REF!,MATCH(A1070,#REF!,0))*1.5*1000),IF(ISERROR(INDEX(#REF!,MATCH(A1070,#REF!,0))),-1,INDEX(#REF!,MATCH(A1070,#REF!,0))*1.5))</f>
        <v>-1</v>
      </c>
      <c r="H1070" s="135"/>
      <c r="I1070" s="135"/>
      <c r="J1070" s="135"/>
      <c r="K1070" s="136">
        <f>IF(ISERROR(INDEX([1]biowin!$J:$J,MATCH(#REF!,[1]biowin!$A:$A,0))),-1,INDEX([1]biowin!$J:$J,MATCH(#REF!,[1]biowin!$A:$A,0)))</f>
        <v>-1</v>
      </c>
    </row>
    <row r="1071" spans="1:11">
      <c r="A1071" s="142" t="s">
        <v>3280</v>
      </c>
      <c r="B1071" s="145" t="s">
        <v>3281</v>
      </c>
      <c r="C1071" s="144">
        <f>MAX(IF(ISERROR(INDEX([1]JDS4!$K$2:$K$1709,MATCH(A1071,[1]JDS4!$D$2:$D$1709,0))),-1,INDEX([1]JDS4!$K$2:$K$1709,MATCH(A1071,[1]JDS4!$D$2:$D$1709,0))),IF(ISERROR(INDEX([1]UFZ!$K$2:$K$1709,MATCH(A1071,[1]UFZ!$H$2:$H$1709,0))),-1,INDEX([1]UFZ!$K$2:$K$1709,MATCH(A1071,[1]UFZ!$H$2:$H$1709,0))),IF(ISERROR(INDEX([1]WATSON!$G$2:$G$1709,MATCH(A1071,[1]WATSON!$B$2:$B$1709,0))),-1,INDEX([1]WATSON!$G$2:$G$1709,MATCH(A1071,[1]WATSON!$B$2:$B$1709,0))*1000),IF(ISERROR(INDEX('[1]EF3.0emissions'!$F$2:$F$1709,MATCH(A1071,'[1]EF3.0emissions'!$A$2:$A$1709,0))),-1,INDEX('[1]EF3.0emissions'!$F$2:$F$1709,MATCH(A1071,'[1]EF3.0emissions'!$A$2:$A$1709))),IF(ISERROR(INDEX(#REF!,MATCH(A1071,#REF!,0))),-1,INDEX(#REF!,MATCH(A1071,#REF!,0))*1.5*1000),IF(ISERROR(INDEX(#REF!,MATCH(A1071,#REF!,0))),-1,INDEX(#REF!,MATCH(A1071,#REF!,0))*1.5))</f>
        <v>0.20624999999999999</v>
      </c>
      <c r="D1071" s="135">
        <v>0.14953703469604954</v>
      </c>
      <c r="E1071" s="135">
        <v>7.8207262406540384E-2</v>
      </c>
      <c r="F1071" s="135">
        <v>0.22842055279911155</v>
      </c>
      <c r="G1071" s="135">
        <v>0.77157944720087701</v>
      </c>
      <c r="H1071" s="135">
        <v>8.1824378516630991E-2</v>
      </c>
      <c r="I1071" s="135">
        <v>0.23176369596363752</v>
      </c>
      <c r="J1071" s="135">
        <v>0.76823630403636178</v>
      </c>
      <c r="K1071" s="136">
        <f>IF(ISERROR(INDEX([1]biowin!$J:$J,MATCH(#REF!,[1]biowin!$A:$A,0))),-1,INDEX([1]biowin!$J:$J,MATCH(#REF!,[1]biowin!$A:$A,0)))</f>
        <v>-1</v>
      </c>
    </row>
    <row r="1072" spans="1:11">
      <c r="A1072" s="142" t="s">
        <v>3282</v>
      </c>
      <c r="B1072" s="145" t="s">
        <v>3283</v>
      </c>
      <c r="C1072" s="144">
        <f>MAX(IF(ISERROR(INDEX([1]JDS4!$K$2:$K$1709,MATCH(A1072,[1]JDS4!$D$2:$D$1709,0))),-1,INDEX([1]JDS4!$K$2:$K$1709,MATCH(A1072,[1]JDS4!$D$2:$D$1709,0))),IF(ISERROR(INDEX([1]UFZ!$K$2:$K$1709,MATCH(A1072,[1]UFZ!$H$2:$H$1709,0))),-1,INDEX([1]UFZ!$K$2:$K$1709,MATCH(A1072,[1]UFZ!$H$2:$H$1709,0))),IF(ISERROR(INDEX([1]WATSON!$G$2:$G$1709,MATCH(A1072,[1]WATSON!$B$2:$B$1709,0))),-1,INDEX([1]WATSON!$G$2:$G$1709,MATCH(A1072,[1]WATSON!$B$2:$B$1709,0))*1000),IF(ISERROR(INDEX('[1]EF3.0emissions'!$F$2:$F$1709,MATCH(A1072,'[1]EF3.0emissions'!$A$2:$A$1709,0))),-1,INDEX('[1]EF3.0emissions'!$F$2:$F$1709,MATCH(A1072,'[1]EF3.0emissions'!$A$2:$A$1709))),IF(ISERROR(INDEX(#REF!,MATCH(A1072,#REF!,0))),-1,INDEX(#REF!,MATCH(A1072,#REF!,0))*1.5*1000),IF(ISERROR(INDEX(#REF!,MATCH(A1072,#REF!,0))),-1,INDEX(#REF!,MATCH(A1072,#REF!,0))*1.5))</f>
        <v>-1</v>
      </c>
      <c r="H1072" s="135"/>
      <c r="I1072" s="135"/>
      <c r="J1072" s="135"/>
      <c r="K1072" s="136">
        <f>IF(ISERROR(INDEX([1]biowin!$J:$J,MATCH(#REF!,[1]biowin!$A:$A,0))),-1,INDEX([1]biowin!$J:$J,MATCH(#REF!,[1]biowin!$A:$A,0)))</f>
        <v>-1</v>
      </c>
    </row>
    <row r="1073" spans="1:11">
      <c r="A1073" s="142" t="s">
        <v>3284</v>
      </c>
      <c r="B1073" s="145" t="s">
        <v>3285</v>
      </c>
      <c r="C1073" s="144">
        <f>MAX(IF(ISERROR(INDEX([1]JDS4!$K$2:$K$1709,MATCH(A1073,[1]JDS4!$D$2:$D$1709,0))),-1,INDEX([1]JDS4!$K$2:$K$1709,MATCH(A1073,[1]JDS4!$D$2:$D$1709,0))),IF(ISERROR(INDEX([1]UFZ!$K$2:$K$1709,MATCH(A1073,[1]UFZ!$H$2:$H$1709,0))),-1,INDEX([1]UFZ!$K$2:$K$1709,MATCH(A1073,[1]UFZ!$H$2:$H$1709,0))),IF(ISERROR(INDEX([1]WATSON!$G$2:$G$1709,MATCH(A1073,[1]WATSON!$B$2:$B$1709,0))),-1,INDEX([1]WATSON!$G$2:$G$1709,MATCH(A1073,[1]WATSON!$B$2:$B$1709,0))*1000),IF(ISERROR(INDEX('[1]EF3.0emissions'!$F$2:$F$1709,MATCH(A1073,'[1]EF3.0emissions'!$A$2:$A$1709,0))),-1,INDEX('[1]EF3.0emissions'!$F$2:$F$1709,MATCH(A1073,'[1]EF3.0emissions'!$A$2:$A$1709))),IF(ISERROR(INDEX(#REF!,MATCH(A1073,#REF!,0))),-1,INDEX(#REF!,MATCH(A1073,#REF!,0))*1.5*1000),IF(ISERROR(INDEX(#REF!,MATCH(A1073,#REF!,0))),-1,INDEX(#REF!,MATCH(A1073,#REF!,0))*1.5))</f>
        <v>119.43125000000003</v>
      </c>
      <c r="D1073" s="135">
        <v>7.37924858018639E-2</v>
      </c>
      <c r="E1073" s="135">
        <v>3.8668318175468779E-2</v>
      </c>
      <c r="F1073" s="135">
        <v>0.11858764268446514</v>
      </c>
      <c r="G1073" s="135">
        <v>0.88141235731553802</v>
      </c>
      <c r="H1073" s="135">
        <v>4.0662980088072315E-2</v>
      </c>
      <c r="I1073" s="135">
        <v>0.11812393991923519</v>
      </c>
      <c r="J1073" s="135">
        <v>0.88187606008077013</v>
      </c>
      <c r="K1073" s="136">
        <f>IF(ISERROR(INDEX([1]biowin!$J:$J,MATCH(#REF!,[1]biowin!$A:$A,0))),-1,INDEX([1]biowin!$J:$J,MATCH(#REF!,[1]biowin!$A:$A,0)))</f>
        <v>-1</v>
      </c>
    </row>
    <row r="1074" spans="1:11">
      <c r="A1074" s="142" t="s">
        <v>3286</v>
      </c>
      <c r="B1074" s="143" t="s">
        <v>3287</v>
      </c>
      <c r="C1074" s="144">
        <f>MAX(IF(ISERROR(INDEX([1]JDS4!$K$2:$K$1709,MATCH(A1074,[1]JDS4!$D$2:$D$1709,0))),-1,INDEX([1]JDS4!$K$2:$K$1709,MATCH(A1074,[1]JDS4!$D$2:$D$1709,0))),IF(ISERROR(INDEX([1]UFZ!$K$2:$K$1709,MATCH(A1074,[1]UFZ!$H$2:$H$1709,0))),-1,INDEX([1]UFZ!$K$2:$K$1709,MATCH(A1074,[1]UFZ!$H$2:$H$1709,0))),IF(ISERROR(INDEX([1]WATSON!$G$2:$G$1709,MATCH(A1074,[1]WATSON!$B$2:$B$1709,0))),-1,INDEX([1]WATSON!$G$2:$G$1709,MATCH(A1074,[1]WATSON!$B$2:$B$1709,0))*1000),IF(ISERROR(INDEX('[1]EF3.0emissions'!$F$2:$F$1709,MATCH(A1074,'[1]EF3.0emissions'!$A$2:$A$1709,0))),-1,INDEX('[1]EF3.0emissions'!$F$2:$F$1709,MATCH(A1074,'[1]EF3.0emissions'!$A$2:$A$1709))),IF(ISERROR(INDEX(#REF!,MATCH(A1074,#REF!,0))),-1,INDEX(#REF!,MATCH(A1074,#REF!,0))*1.5*1000),IF(ISERROR(INDEX(#REF!,MATCH(A1074,#REF!,0))),-1,INDEX(#REF!,MATCH(A1074,#REF!,0))*1.5))</f>
        <v>-1</v>
      </c>
      <c r="D1074" s="135">
        <v>5.1668654935554843E-3</v>
      </c>
      <c r="E1074" s="135">
        <v>2.7318567708520271E-3</v>
      </c>
      <c r="F1074" s="135">
        <v>7.8987586927283977E-3</v>
      </c>
      <c r="G1074" s="135">
        <v>0.9921012413072704</v>
      </c>
      <c r="H1074" s="135">
        <v>2.8713630247029797E-3</v>
      </c>
      <c r="I1074" s="135">
        <v>8.0382502470945846E-3</v>
      </c>
      <c r="J1074" s="135">
        <v>0.99196174975290552</v>
      </c>
      <c r="K1074" s="136">
        <f>IF(ISERROR(INDEX([1]biowin!$J:$J,MATCH(#REF!,[1]biowin!$A:$A,0))),-1,INDEX([1]biowin!$J:$J,MATCH(#REF!,[1]biowin!$A:$A,0)))</f>
        <v>-1</v>
      </c>
    </row>
    <row r="1075" spans="1:11">
      <c r="A1075" s="142" t="s">
        <v>3288</v>
      </c>
      <c r="B1075" s="145" t="s">
        <v>3289</v>
      </c>
      <c r="C1075" s="144">
        <f>MAX(IF(ISERROR(INDEX([1]JDS4!$K$2:$K$1709,MATCH(A1075,[1]JDS4!$D$2:$D$1709,0))),-1,INDEX([1]JDS4!$K$2:$K$1709,MATCH(A1075,[1]JDS4!$D$2:$D$1709,0))),IF(ISERROR(INDEX([1]UFZ!$K$2:$K$1709,MATCH(A1075,[1]UFZ!$H$2:$H$1709,0))),-1,INDEX([1]UFZ!$K$2:$K$1709,MATCH(A1075,[1]UFZ!$H$2:$H$1709,0))),IF(ISERROR(INDEX([1]WATSON!$G$2:$G$1709,MATCH(A1075,[1]WATSON!$B$2:$B$1709,0))),-1,INDEX([1]WATSON!$G$2:$G$1709,MATCH(A1075,[1]WATSON!$B$2:$B$1709,0))*1000),IF(ISERROR(INDEX('[1]EF3.0emissions'!$F$2:$F$1709,MATCH(A1075,'[1]EF3.0emissions'!$A$2:$A$1709,0))),-1,INDEX('[1]EF3.0emissions'!$F$2:$F$1709,MATCH(A1075,'[1]EF3.0emissions'!$A$2:$A$1709))),IF(ISERROR(INDEX(#REF!,MATCH(A1075,#REF!,0))),-1,INDEX(#REF!,MATCH(A1075,#REF!,0))*1.5*1000),IF(ISERROR(INDEX(#REF!,MATCH(A1075,#REF!,0))),-1,INDEX(#REF!,MATCH(A1075,#REF!,0))*1.5))</f>
        <v>2878.8343750000013</v>
      </c>
      <c r="D1075" s="135">
        <v>1.6926377690923908E-2</v>
      </c>
      <c r="E1075" s="135">
        <v>8.9428429542677181E-3</v>
      </c>
      <c r="F1075" s="135">
        <v>2.5869308597297566E-2</v>
      </c>
      <c r="G1075" s="135">
        <v>0.97413069140270214</v>
      </c>
      <c r="H1075" s="135">
        <v>9.3962017592435585E-3</v>
      </c>
      <c r="I1075" s="135">
        <v>2.6322631899274897E-2</v>
      </c>
      <c r="J1075" s="135">
        <v>0.97367736810072358</v>
      </c>
      <c r="K1075" s="136">
        <f>IF(ISERROR(INDEX([1]biowin!$J:$J,MATCH(#REF!,[1]biowin!$A:$A,0))),-1,INDEX([1]biowin!$J:$J,MATCH(#REF!,[1]biowin!$A:$A,0)))</f>
        <v>-1</v>
      </c>
    </row>
    <row r="1076" spans="1:11">
      <c r="A1076" s="142" t="s">
        <v>3290</v>
      </c>
      <c r="B1076" s="145" t="s">
        <v>3291</v>
      </c>
      <c r="C1076" s="144">
        <f>MAX(IF(ISERROR(INDEX([1]JDS4!$K$2:$K$1709,MATCH(A1076,[1]JDS4!$D$2:$D$1709,0))),-1,INDEX([1]JDS4!$K$2:$K$1709,MATCH(A1076,[1]JDS4!$D$2:$D$1709,0))),IF(ISERROR(INDEX([1]UFZ!$K$2:$K$1709,MATCH(A1076,[1]UFZ!$H$2:$H$1709,0))),-1,INDEX([1]UFZ!$K$2:$K$1709,MATCH(A1076,[1]UFZ!$H$2:$H$1709,0))),IF(ISERROR(INDEX([1]WATSON!$G$2:$G$1709,MATCH(A1076,[1]WATSON!$B$2:$B$1709,0))),-1,INDEX([1]WATSON!$G$2:$G$1709,MATCH(A1076,[1]WATSON!$B$2:$B$1709,0))*1000),IF(ISERROR(INDEX('[1]EF3.0emissions'!$F$2:$F$1709,MATCH(A1076,'[1]EF3.0emissions'!$A$2:$A$1709,0))),-1,INDEX('[1]EF3.0emissions'!$F$2:$F$1709,MATCH(A1076,'[1]EF3.0emissions'!$A$2:$A$1709))),IF(ISERROR(INDEX(#REF!,MATCH(A1076,#REF!,0))),-1,INDEX(#REF!,MATCH(A1076,#REF!,0))*1.5*1000),IF(ISERROR(INDEX(#REF!,MATCH(A1076,#REF!,0))),-1,INDEX(#REF!,MATCH(A1076,#REF!,0))*1.5))</f>
        <v>178.95937499999997</v>
      </c>
      <c r="D1076" s="135">
        <v>5.681100508860789E-2</v>
      </c>
      <c r="E1076" s="135">
        <v>2.9936737417272968E-2</v>
      </c>
      <c r="F1076" s="135">
        <v>8.6748272359399275E-2</v>
      </c>
      <c r="G1076" s="135">
        <v>0.91325172764059981</v>
      </c>
      <c r="H1076" s="135">
        <v>3.1414936019297582E-2</v>
      </c>
      <c r="I1076" s="135">
        <v>8.822625680735767E-2</v>
      </c>
      <c r="J1076" s="135">
        <v>0.91177374319264626</v>
      </c>
      <c r="K1076" s="136">
        <f>IF(ISERROR(INDEX([1]biowin!$J:$J,MATCH(#REF!,[1]biowin!$A:$A,0))),-1,INDEX([1]biowin!$J:$J,MATCH(#REF!,[1]biowin!$A:$A,0)))</f>
        <v>-1</v>
      </c>
    </row>
    <row r="1077" spans="1:11">
      <c r="A1077" s="142" t="s">
        <v>3292</v>
      </c>
      <c r="B1077" s="145" t="s">
        <v>3293</v>
      </c>
      <c r="C1077" s="144">
        <f>MAX(IF(ISERROR(INDEX([1]JDS4!$K$2:$K$1709,MATCH(A1077,[1]JDS4!$D$2:$D$1709,0))),-1,INDEX([1]JDS4!$K$2:$K$1709,MATCH(A1077,[1]JDS4!$D$2:$D$1709,0))),IF(ISERROR(INDEX([1]UFZ!$K$2:$K$1709,MATCH(A1077,[1]UFZ!$H$2:$H$1709,0))),-1,INDEX([1]UFZ!$K$2:$K$1709,MATCH(A1077,[1]UFZ!$H$2:$H$1709,0))),IF(ISERROR(INDEX([1]WATSON!$G$2:$G$1709,MATCH(A1077,[1]WATSON!$B$2:$B$1709,0))),-1,INDEX([1]WATSON!$G$2:$G$1709,MATCH(A1077,[1]WATSON!$B$2:$B$1709,0))*1000),IF(ISERROR(INDEX('[1]EF3.0emissions'!$F$2:$F$1709,MATCH(A1077,'[1]EF3.0emissions'!$A$2:$A$1709,0))),-1,INDEX('[1]EF3.0emissions'!$F$2:$F$1709,MATCH(A1077,'[1]EF3.0emissions'!$A$2:$A$1709))),IF(ISERROR(INDEX(#REF!,MATCH(A1077,#REF!,0))),-1,INDEX(#REF!,MATCH(A1077,#REF!,0))*1.5*1000),IF(ISERROR(INDEX(#REF!,MATCH(A1077,#REF!,0))),-1,INDEX(#REF!,MATCH(A1077,#REF!,0))*1.5))</f>
        <v>-1</v>
      </c>
      <c r="D1077" s="135">
        <v>4.0853993943764976E-3</v>
      </c>
      <c r="E1077" s="135">
        <v>2.1601616390645013E-3</v>
      </c>
      <c r="F1077" s="135">
        <v>6.2734412624887246E-3</v>
      </c>
      <c r="G1077" s="135">
        <v>0.9937265587375117</v>
      </c>
      <c r="H1077" s="135">
        <v>2.2705720113616566E-3</v>
      </c>
      <c r="I1077" s="135">
        <v>6.3726021878178487E-3</v>
      </c>
      <c r="J1077" s="135">
        <v>0.99362739781218201</v>
      </c>
      <c r="K1077" s="136">
        <f>IF(ISERROR(INDEX([1]biowin!$J:$J,MATCH(#REF!,[1]biowin!$A:$A,0))),-1,INDEX([1]biowin!$J:$J,MATCH(#REF!,[1]biowin!$A:$A,0)))</f>
        <v>-1</v>
      </c>
    </row>
    <row r="1078" spans="1:11">
      <c r="A1078" s="142" t="s">
        <v>3294</v>
      </c>
      <c r="B1078" s="145" t="s">
        <v>3295</v>
      </c>
      <c r="C1078" s="144">
        <f>MAX(IF(ISERROR(INDEX([1]JDS4!$K$2:$K$1709,MATCH(A1078,[1]JDS4!$D$2:$D$1709,0))),-1,INDEX([1]JDS4!$K$2:$K$1709,MATCH(A1078,[1]JDS4!$D$2:$D$1709,0))),IF(ISERROR(INDEX([1]UFZ!$K$2:$K$1709,MATCH(A1078,[1]UFZ!$H$2:$H$1709,0))),-1,INDEX([1]UFZ!$K$2:$K$1709,MATCH(A1078,[1]UFZ!$H$2:$H$1709,0))),IF(ISERROR(INDEX([1]WATSON!$G$2:$G$1709,MATCH(A1078,[1]WATSON!$B$2:$B$1709,0))),-1,INDEX([1]WATSON!$G$2:$G$1709,MATCH(A1078,[1]WATSON!$B$2:$B$1709,0))*1000),IF(ISERROR(INDEX('[1]EF3.0emissions'!$F$2:$F$1709,MATCH(A1078,'[1]EF3.0emissions'!$A$2:$A$1709,0))),-1,INDEX('[1]EF3.0emissions'!$F$2:$F$1709,MATCH(A1078,'[1]EF3.0emissions'!$A$2:$A$1709))),IF(ISERROR(INDEX(#REF!,MATCH(A1078,#REF!,0))),-1,INDEX(#REF!,MATCH(A1078,#REF!,0))*1.5*1000),IF(ISERROR(INDEX(#REF!,MATCH(A1078,#REF!,0))),-1,INDEX(#REF!,MATCH(A1078,#REF!,0))*1.5))</f>
        <v>-1</v>
      </c>
      <c r="H1078" s="135"/>
      <c r="I1078" s="135"/>
      <c r="J1078" s="135"/>
      <c r="K1078" s="136">
        <f>IF(ISERROR(INDEX([1]biowin!$J:$J,MATCH(#REF!,[1]biowin!$A:$A,0))),-1,INDEX([1]biowin!$J:$J,MATCH(#REF!,[1]biowin!$A:$A,0)))</f>
        <v>-1</v>
      </c>
    </row>
    <row r="1079" spans="1:11">
      <c r="A1079" s="142" t="s">
        <v>3296</v>
      </c>
      <c r="B1079" s="145" t="s">
        <v>3297</v>
      </c>
      <c r="C1079" s="144">
        <f>MAX(IF(ISERROR(INDEX([1]JDS4!$K$2:$K$1709,MATCH(A1079,[1]JDS4!$D$2:$D$1709,0))),-1,INDEX([1]JDS4!$K$2:$K$1709,MATCH(A1079,[1]JDS4!$D$2:$D$1709,0))),IF(ISERROR(INDEX([1]UFZ!$K$2:$K$1709,MATCH(A1079,[1]UFZ!$H$2:$H$1709,0))),-1,INDEX([1]UFZ!$K$2:$K$1709,MATCH(A1079,[1]UFZ!$H$2:$H$1709,0))),IF(ISERROR(INDEX([1]WATSON!$G$2:$G$1709,MATCH(A1079,[1]WATSON!$B$2:$B$1709,0))),-1,INDEX([1]WATSON!$G$2:$G$1709,MATCH(A1079,[1]WATSON!$B$2:$B$1709,0))*1000),IF(ISERROR(INDEX('[1]EF3.0emissions'!$F$2:$F$1709,MATCH(A1079,'[1]EF3.0emissions'!$A$2:$A$1709,0))),-1,INDEX('[1]EF3.0emissions'!$F$2:$F$1709,MATCH(A1079,'[1]EF3.0emissions'!$A$2:$A$1709))),IF(ISERROR(INDEX(#REF!,MATCH(A1079,#REF!,0))),-1,INDEX(#REF!,MATCH(A1079,#REF!,0))*1.5*1000),IF(ISERROR(INDEX(#REF!,MATCH(A1079,#REF!,0))),-1,INDEX(#REF!,MATCH(A1079,#REF!,0))*1.5))</f>
        <v>-1</v>
      </c>
      <c r="D1079" s="135">
        <v>3.49208344487626E-3</v>
      </c>
      <c r="E1079" s="135">
        <v>3.8209320202004296E-4</v>
      </c>
      <c r="F1079" s="135">
        <v>0.78528400577940027</v>
      </c>
      <c r="G1079" s="135">
        <v>0.21471599422059931</v>
      </c>
      <c r="H1079" s="135">
        <v>8.4165599287863626E-4</v>
      </c>
      <c r="I1079" s="135">
        <v>0.55010005829618713</v>
      </c>
      <c r="J1079" s="135">
        <v>0.44989994170381292</v>
      </c>
      <c r="K1079" s="136">
        <f>IF(ISERROR(INDEX([1]biowin!$J:$J,MATCH(#REF!,[1]biowin!$A:$A,0))),-1,INDEX([1]biowin!$J:$J,MATCH(#REF!,[1]biowin!$A:$A,0)))</f>
        <v>-1</v>
      </c>
    </row>
    <row r="1080" spans="1:11">
      <c r="A1080" s="142" t="s">
        <v>3298</v>
      </c>
      <c r="B1080" s="145" t="s">
        <v>3299</v>
      </c>
      <c r="C1080" s="144">
        <f>MAX(IF(ISERROR(INDEX([1]JDS4!$K$2:$K$1709,MATCH(A1080,[1]JDS4!$D$2:$D$1709,0))),-1,INDEX([1]JDS4!$K$2:$K$1709,MATCH(A1080,[1]JDS4!$D$2:$D$1709,0))),IF(ISERROR(INDEX([1]UFZ!$K$2:$K$1709,MATCH(A1080,[1]UFZ!$H$2:$H$1709,0))),-1,INDEX([1]UFZ!$K$2:$K$1709,MATCH(A1080,[1]UFZ!$H$2:$H$1709,0))),IF(ISERROR(INDEX([1]WATSON!$G$2:$G$1709,MATCH(A1080,[1]WATSON!$B$2:$B$1709,0))),-1,INDEX([1]WATSON!$G$2:$G$1709,MATCH(A1080,[1]WATSON!$B$2:$B$1709,0))*1000),IF(ISERROR(INDEX('[1]EF3.0emissions'!$F$2:$F$1709,MATCH(A1080,'[1]EF3.0emissions'!$A$2:$A$1709,0))),-1,INDEX('[1]EF3.0emissions'!$F$2:$F$1709,MATCH(A1080,'[1]EF3.0emissions'!$A$2:$A$1709))),IF(ISERROR(INDEX(#REF!,MATCH(A1080,#REF!,0))),-1,INDEX(#REF!,MATCH(A1080,#REF!,0))*1.5*1000),IF(ISERROR(INDEX(#REF!,MATCH(A1080,#REF!,0))),-1,INDEX(#REF!,MATCH(A1080,#REF!,0))*1.5))</f>
        <v>7.4</v>
      </c>
      <c r="D1080" s="135">
        <v>3.7936139879662392E-2</v>
      </c>
      <c r="E1080" s="135">
        <v>2.0015932401835378E-2</v>
      </c>
      <c r="F1080" s="135">
        <v>5.7952099723909328E-2</v>
      </c>
      <c r="G1080" s="135">
        <v>0.94204790027608976</v>
      </c>
      <c r="H1080" s="135">
        <v>2.1016978724049781E-2</v>
      </c>
      <c r="I1080" s="135">
        <v>5.8953134961339887E-2</v>
      </c>
      <c r="J1080" s="135">
        <v>0.94104686503865931</v>
      </c>
      <c r="K1080" s="136">
        <f>IF(ISERROR(INDEX([1]biowin!$J:$J,MATCH(#REF!,[1]biowin!$A:$A,0))),-1,INDEX([1]biowin!$J:$J,MATCH(#REF!,[1]biowin!$A:$A,0)))</f>
        <v>-1</v>
      </c>
    </row>
    <row r="1081" spans="1:11">
      <c r="A1081" s="142" t="s">
        <v>3300</v>
      </c>
      <c r="B1081" s="145" t="s">
        <v>3301</v>
      </c>
      <c r="C1081" s="144">
        <f>MAX(IF(ISERROR(INDEX([1]JDS4!$K$2:$K$1709,MATCH(A1081,[1]JDS4!$D$2:$D$1709,0))),-1,INDEX([1]JDS4!$K$2:$K$1709,MATCH(A1081,[1]JDS4!$D$2:$D$1709,0))),IF(ISERROR(INDEX([1]UFZ!$K$2:$K$1709,MATCH(A1081,[1]UFZ!$H$2:$H$1709,0))),-1,INDEX([1]UFZ!$K$2:$K$1709,MATCH(A1081,[1]UFZ!$H$2:$H$1709,0))),IF(ISERROR(INDEX([1]WATSON!$G$2:$G$1709,MATCH(A1081,[1]WATSON!$B$2:$B$1709,0))),-1,INDEX([1]WATSON!$G$2:$G$1709,MATCH(A1081,[1]WATSON!$B$2:$B$1709,0))*1000),IF(ISERROR(INDEX('[1]EF3.0emissions'!$F$2:$F$1709,MATCH(A1081,'[1]EF3.0emissions'!$A$2:$A$1709,0))),-1,INDEX('[1]EF3.0emissions'!$F$2:$F$1709,MATCH(A1081,'[1]EF3.0emissions'!$A$2:$A$1709))),IF(ISERROR(INDEX(#REF!,MATCH(A1081,#REF!,0))),-1,INDEX(#REF!,MATCH(A1081,#REF!,0))*1.5*1000),IF(ISERROR(INDEX(#REF!,MATCH(A1081,#REF!,0))),-1,INDEX(#REF!,MATCH(A1081,#REF!,0))*1.5))</f>
        <v>0</v>
      </c>
      <c r="D1081" s="135">
        <v>0.41874640250624057</v>
      </c>
      <c r="E1081" s="135">
        <v>0.21216639700129317</v>
      </c>
      <c r="F1081" s="135">
        <v>0.63092858096532134</v>
      </c>
      <c r="G1081" s="135">
        <v>0.36907141903468227</v>
      </c>
      <c r="H1081" s="135">
        <v>0.21875034758415651</v>
      </c>
      <c r="I1081" s="135">
        <v>0.63750604223966467</v>
      </c>
      <c r="J1081" s="135">
        <v>0.36249395776033461</v>
      </c>
      <c r="K1081" s="136">
        <f>IF(ISERROR(INDEX([1]biowin!$J:$J,MATCH(#REF!,[1]biowin!$A:$A,0))),-1,INDEX([1]biowin!$J:$J,MATCH(#REF!,[1]biowin!$A:$A,0)))</f>
        <v>-1</v>
      </c>
    </row>
    <row r="1082" spans="1:11">
      <c r="A1082" s="142" t="s">
        <v>3302</v>
      </c>
      <c r="B1082" s="145" t="s">
        <v>3303</v>
      </c>
      <c r="C1082" s="144">
        <f>MAX(IF(ISERROR(INDEX([1]JDS4!$K$2:$K$1709,MATCH(A1082,[1]JDS4!$D$2:$D$1709,0))),-1,INDEX([1]JDS4!$K$2:$K$1709,MATCH(A1082,[1]JDS4!$D$2:$D$1709,0))),IF(ISERROR(INDEX([1]UFZ!$K$2:$K$1709,MATCH(A1082,[1]UFZ!$H$2:$H$1709,0))),-1,INDEX([1]UFZ!$K$2:$K$1709,MATCH(A1082,[1]UFZ!$H$2:$H$1709,0))),IF(ISERROR(INDEX([1]WATSON!$G$2:$G$1709,MATCH(A1082,[1]WATSON!$B$2:$B$1709,0))),-1,INDEX([1]WATSON!$G$2:$G$1709,MATCH(A1082,[1]WATSON!$B$2:$B$1709,0))*1000),IF(ISERROR(INDEX('[1]EF3.0emissions'!$F$2:$F$1709,MATCH(A1082,'[1]EF3.0emissions'!$A$2:$A$1709,0))),-1,INDEX('[1]EF3.0emissions'!$F$2:$F$1709,MATCH(A1082,'[1]EF3.0emissions'!$A$2:$A$1709))),IF(ISERROR(INDEX(#REF!,MATCH(A1082,#REF!,0))),-1,INDEX(#REF!,MATCH(A1082,#REF!,0))*1.5*1000),IF(ISERROR(INDEX(#REF!,MATCH(A1082,#REF!,0))),-1,INDEX(#REF!,MATCH(A1082,#REF!,0))*1.5))</f>
        <v>0.21562500000000001</v>
      </c>
      <c r="D1082" s="135">
        <v>6.7341715481905429E-2</v>
      </c>
      <c r="E1082" s="135">
        <v>4.0494502071336856E-3</v>
      </c>
      <c r="F1082" s="135">
        <v>0.88864265541949339</v>
      </c>
      <c r="G1082" s="135">
        <v>0.11135734458050649</v>
      </c>
      <c r="H1082" s="135">
        <v>1.0232390292052985E-2</v>
      </c>
      <c r="I1082" s="135">
        <v>0.73233246143400399</v>
      </c>
      <c r="J1082" s="135">
        <v>0.26766753856599551</v>
      </c>
      <c r="K1082" s="136">
        <f>IF(ISERROR(INDEX([1]biowin!$J:$J,MATCH(#REF!,[1]biowin!$A:$A,0))),-1,INDEX([1]biowin!$J:$J,MATCH(#REF!,[1]biowin!$A:$A,0)))</f>
        <v>-1</v>
      </c>
    </row>
    <row r="1083" spans="1:11">
      <c r="A1083" s="142" t="s">
        <v>3304</v>
      </c>
      <c r="B1083" s="145" t="s">
        <v>3305</v>
      </c>
      <c r="C1083" s="144">
        <f>MAX(IF(ISERROR(INDEX([1]JDS4!$K$2:$K$1709,MATCH(A1083,[1]JDS4!$D$2:$D$1709,0))),-1,INDEX([1]JDS4!$K$2:$K$1709,MATCH(A1083,[1]JDS4!$D$2:$D$1709,0))),IF(ISERROR(INDEX([1]UFZ!$K$2:$K$1709,MATCH(A1083,[1]UFZ!$H$2:$H$1709,0))),-1,INDEX([1]UFZ!$K$2:$K$1709,MATCH(A1083,[1]UFZ!$H$2:$H$1709,0))),IF(ISERROR(INDEX([1]WATSON!$G$2:$G$1709,MATCH(A1083,[1]WATSON!$B$2:$B$1709,0))),-1,INDEX([1]WATSON!$G$2:$G$1709,MATCH(A1083,[1]WATSON!$B$2:$B$1709,0))*1000),IF(ISERROR(INDEX('[1]EF3.0emissions'!$F$2:$F$1709,MATCH(A1083,'[1]EF3.0emissions'!$A$2:$A$1709,0))),-1,INDEX('[1]EF3.0emissions'!$F$2:$F$1709,MATCH(A1083,'[1]EF3.0emissions'!$A$2:$A$1709))),IF(ISERROR(INDEX(#REF!,MATCH(A1083,#REF!,0))),-1,INDEX(#REF!,MATCH(A1083,#REF!,0))*1.5*1000),IF(ISERROR(INDEX(#REF!,MATCH(A1083,#REF!,0))),-1,INDEX(#REF!,MATCH(A1083,#REF!,0))*1.5))</f>
        <v>0</v>
      </c>
      <c r="D1083" s="135">
        <v>4.6201059646578231E-2</v>
      </c>
      <c r="E1083" s="135">
        <v>2.4360309590844162E-2</v>
      </c>
      <c r="F1083" s="135">
        <v>7.0738195792232811E-2</v>
      </c>
      <c r="G1083" s="135">
        <v>0.92926180420776516</v>
      </c>
      <c r="H1083" s="135">
        <v>2.5573829330556189E-2</v>
      </c>
      <c r="I1083" s="135">
        <v>7.1880286569479729E-2</v>
      </c>
      <c r="J1083" s="135">
        <v>0.92811971343052169</v>
      </c>
      <c r="K1083" s="136">
        <f>IF(ISERROR(INDEX([1]biowin!$J:$J,MATCH(#REF!,[1]biowin!$A:$A,0))),-1,INDEX([1]biowin!$J:$J,MATCH(#REF!,[1]biowin!$A:$A,0)))</f>
        <v>-1</v>
      </c>
    </row>
    <row r="1084" spans="1:11">
      <c r="A1084" s="142" t="s">
        <v>3306</v>
      </c>
      <c r="B1084" s="145" t="s">
        <v>3307</v>
      </c>
      <c r="C1084" s="144">
        <f>MAX(IF(ISERROR(INDEX([1]JDS4!$K$2:$K$1709,MATCH(A1084,[1]JDS4!$D$2:$D$1709,0))),-1,INDEX([1]JDS4!$K$2:$K$1709,MATCH(A1084,[1]JDS4!$D$2:$D$1709,0))),IF(ISERROR(INDEX([1]UFZ!$K$2:$K$1709,MATCH(A1084,[1]UFZ!$H$2:$H$1709,0))),-1,INDEX([1]UFZ!$K$2:$K$1709,MATCH(A1084,[1]UFZ!$H$2:$H$1709,0))),IF(ISERROR(INDEX([1]WATSON!$G$2:$G$1709,MATCH(A1084,[1]WATSON!$B$2:$B$1709,0))),-1,INDEX([1]WATSON!$G$2:$G$1709,MATCH(A1084,[1]WATSON!$B$2:$B$1709,0))*1000),IF(ISERROR(INDEX('[1]EF3.0emissions'!$F$2:$F$1709,MATCH(A1084,'[1]EF3.0emissions'!$A$2:$A$1709,0))),-1,INDEX('[1]EF3.0emissions'!$F$2:$F$1709,MATCH(A1084,'[1]EF3.0emissions'!$A$2:$A$1709))),IF(ISERROR(INDEX(#REF!,MATCH(A1084,#REF!,0))),-1,INDEX(#REF!,MATCH(A1084,#REF!,0))*1.5*1000),IF(ISERROR(INDEX(#REF!,MATCH(A1084,#REF!,0))),-1,INDEX(#REF!,MATCH(A1084,#REF!,0))*1.5))</f>
        <v>2.2000000000000002</v>
      </c>
      <c r="D1084" s="135">
        <v>2.9795592145280343E-2</v>
      </c>
      <c r="E1084" s="135">
        <v>1.5729125732535577E-2</v>
      </c>
      <c r="F1084" s="135">
        <v>4.5528841071037676E-2</v>
      </c>
      <c r="G1084" s="135">
        <v>0.9544711589289625</v>
      </c>
      <c r="H1084" s="135">
        <v>1.65200138282867E-2</v>
      </c>
      <c r="I1084" s="135">
        <v>4.6318064127574103E-2</v>
      </c>
      <c r="J1084" s="135">
        <v>0.95368193587242533</v>
      </c>
      <c r="K1084" s="136">
        <f>IF(ISERROR(INDEX([1]biowin!$J:$J,MATCH(#REF!,[1]biowin!$A:$A,0))),-1,INDEX([1]biowin!$J:$J,MATCH(#REF!,[1]biowin!$A:$A,0)))</f>
        <v>-1</v>
      </c>
    </row>
    <row r="1085" spans="1:11">
      <c r="A1085" s="142" t="s">
        <v>3308</v>
      </c>
      <c r="B1085" s="145" t="s">
        <v>3309</v>
      </c>
      <c r="C1085" s="144">
        <f>MAX(IF(ISERROR(INDEX([1]JDS4!$K$2:$K$1709,MATCH(A1085,[1]JDS4!$D$2:$D$1709,0))),-1,INDEX([1]JDS4!$K$2:$K$1709,MATCH(A1085,[1]JDS4!$D$2:$D$1709,0))),IF(ISERROR(INDEX([1]UFZ!$K$2:$K$1709,MATCH(A1085,[1]UFZ!$H$2:$H$1709,0))),-1,INDEX([1]UFZ!$K$2:$K$1709,MATCH(A1085,[1]UFZ!$H$2:$H$1709,0))),IF(ISERROR(INDEX([1]WATSON!$G$2:$G$1709,MATCH(A1085,[1]WATSON!$B$2:$B$1709,0))),-1,INDEX([1]WATSON!$G$2:$G$1709,MATCH(A1085,[1]WATSON!$B$2:$B$1709,0))*1000),IF(ISERROR(INDEX('[1]EF3.0emissions'!$F$2:$F$1709,MATCH(A1085,'[1]EF3.0emissions'!$A$2:$A$1709,0))),-1,INDEX('[1]EF3.0emissions'!$F$2:$F$1709,MATCH(A1085,'[1]EF3.0emissions'!$A$2:$A$1709))),IF(ISERROR(INDEX(#REF!,MATCH(A1085,#REF!,0))),-1,INDEX(#REF!,MATCH(A1085,#REF!,0))*1.5*1000),IF(ISERROR(INDEX(#REF!,MATCH(A1085,#REF!,0))),-1,INDEX(#REF!,MATCH(A1085,#REF!,0))*1.5))</f>
        <v>0</v>
      </c>
      <c r="D1085" s="135">
        <v>7.602892123661173E-2</v>
      </c>
      <c r="E1085" s="135">
        <v>4.0009646943361753E-2</v>
      </c>
      <c r="F1085" s="135">
        <v>0.11604998160793575</v>
      </c>
      <c r="G1085" s="135">
        <v>0.88395001839206211</v>
      </c>
      <c r="H1085" s="135">
        <v>4.1958637525779087E-2</v>
      </c>
      <c r="I1085" s="135">
        <v>0.11799435624976604</v>
      </c>
      <c r="J1085" s="135">
        <v>0.88200564375023571</v>
      </c>
      <c r="K1085" s="136">
        <f>IF(ISERROR(INDEX([1]biowin!$J:$J,MATCH(#REF!,[1]biowin!$A:$A,0))),-1,INDEX([1]biowin!$J:$J,MATCH(#REF!,[1]biowin!$A:$A,0)))</f>
        <v>-1</v>
      </c>
    </row>
    <row r="1086" spans="1:11">
      <c r="A1086" s="142" t="s">
        <v>3310</v>
      </c>
      <c r="B1086" s="145" t="s">
        <v>3311</v>
      </c>
      <c r="C1086" s="144">
        <f>MAX(IF(ISERROR(INDEX([1]JDS4!$K$2:$K$1709,MATCH(A1086,[1]JDS4!$D$2:$D$1709,0))),-1,INDEX([1]JDS4!$K$2:$K$1709,MATCH(A1086,[1]JDS4!$D$2:$D$1709,0))),IF(ISERROR(INDEX([1]UFZ!$K$2:$K$1709,MATCH(A1086,[1]UFZ!$H$2:$H$1709,0))),-1,INDEX([1]UFZ!$K$2:$K$1709,MATCH(A1086,[1]UFZ!$H$2:$H$1709,0))),IF(ISERROR(INDEX([1]WATSON!$G$2:$G$1709,MATCH(A1086,[1]WATSON!$B$2:$B$1709,0))),-1,INDEX([1]WATSON!$G$2:$G$1709,MATCH(A1086,[1]WATSON!$B$2:$B$1709,0))*1000),IF(ISERROR(INDEX('[1]EF3.0emissions'!$F$2:$F$1709,MATCH(A1086,'[1]EF3.0emissions'!$A$2:$A$1709,0))),-1,INDEX('[1]EF3.0emissions'!$F$2:$F$1709,MATCH(A1086,'[1]EF3.0emissions'!$A$2:$A$1709))),IF(ISERROR(INDEX(#REF!,MATCH(A1086,#REF!,0))),-1,INDEX(#REF!,MATCH(A1086,#REF!,0))*1.5*1000),IF(ISERROR(INDEX(#REF!,MATCH(A1086,#REF!,0))),-1,INDEX(#REF!,MATCH(A1086,#REF!,0))*1.5))</f>
        <v>1024.909090909091</v>
      </c>
      <c r="D1086" s="135">
        <v>0.12679121312702604</v>
      </c>
      <c r="E1086" s="135">
        <v>6.6449523199143531E-2</v>
      </c>
      <c r="F1086" s="135">
        <v>0.19363238548019085</v>
      </c>
      <c r="G1086" s="135">
        <v>0.80636761451980132</v>
      </c>
      <c r="H1086" s="135">
        <v>6.9573350141350784E-2</v>
      </c>
      <c r="I1086" s="135">
        <v>0.1965976131908066</v>
      </c>
      <c r="J1086" s="135">
        <v>0.80340238680919651</v>
      </c>
      <c r="K1086" s="136">
        <f>IF(ISERROR(INDEX([1]biowin!$J:$J,MATCH(#REF!,[1]biowin!$A:$A,0))),-1,INDEX([1]biowin!$J:$J,MATCH(#REF!,[1]biowin!$A:$A,0)))</f>
        <v>-1</v>
      </c>
    </row>
    <row r="1087" spans="1:11">
      <c r="A1087" s="142" t="s">
        <v>3312</v>
      </c>
      <c r="B1087" s="145" t="s">
        <v>3313</v>
      </c>
      <c r="C1087" s="144">
        <f>MAX(IF(ISERROR(INDEX([1]JDS4!$K$2:$K$1709,MATCH(A1087,[1]JDS4!$D$2:$D$1709,0))),-1,INDEX([1]JDS4!$K$2:$K$1709,MATCH(A1087,[1]JDS4!$D$2:$D$1709,0))),IF(ISERROR(INDEX([1]UFZ!$K$2:$K$1709,MATCH(A1087,[1]UFZ!$H$2:$H$1709,0))),-1,INDEX([1]UFZ!$K$2:$K$1709,MATCH(A1087,[1]UFZ!$H$2:$H$1709,0))),IF(ISERROR(INDEX([1]WATSON!$G$2:$G$1709,MATCH(A1087,[1]WATSON!$B$2:$B$1709,0))),-1,INDEX([1]WATSON!$G$2:$G$1709,MATCH(A1087,[1]WATSON!$B$2:$B$1709,0))*1000),IF(ISERROR(INDEX('[1]EF3.0emissions'!$F$2:$F$1709,MATCH(A1087,'[1]EF3.0emissions'!$A$2:$A$1709,0))),-1,INDEX('[1]EF3.0emissions'!$F$2:$F$1709,MATCH(A1087,'[1]EF3.0emissions'!$A$2:$A$1709))),IF(ISERROR(INDEX(#REF!,MATCH(A1087,#REF!,0))),-1,INDEX(#REF!,MATCH(A1087,#REF!,0))*1.5*1000),IF(ISERROR(INDEX(#REF!,MATCH(A1087,#REF!,0))),-1,INDEX(#REF!,MATCH(A1087,#REF!,0))*1.5))</f>
        <v>181.27272727272728</v>
      </c>
      <c r="D1087" s="135">
        <v>0.32580179941284021</v>
      </c>
      <c r="E1087" s="135">
        <v>5.3595638630896964E-3</v>
      </c>
      <c r="F1087" s="135">
        <v>0.97864290385621344</v>
      </c>
      <c r="G1087" s="135">
        <v>2.135709614378651E-2</v>
      </c>
      <c r="H1087" s="135">
        <v>1.5646628114794486E-2</v>
      </c>
      <c r="I1087" s="135">
        <v>0.94075756620763462</v>
      </c>
      <c r="J1087" s="135">
        <v>5.9242433792365191E-2</v>
      </c>
      <c r="K1087" s="136">
        <f>IF(ISERROR(INDEX([1]biowin!$J:$J,MATCH(#REF!,[1]biowin!$A:$A,0))),-1,INDEX([1]biowin!$J:$J,MATCH(#REF!,[1]biowin!$A:$A,0)))</f>
        <v>-1</v>
      </c>
    </row>
    <row r="1088" spans="1:11">
      <c r="A1088" s="142" t="s">
        <v>3314</v>
      </c>
      <c r="B1088" s="145" t="s">
        <v>3315</v>
      </c>
      <c r="C1088" s="144">
        <f>MAX(IF(ISERROR(INDEX([1]JDS4!$K$2:$K$1709,MATCH(A1088,[1]JDS4!$D$2:$D$1709,0))),-1,INDEX([1]JDS4!$K$2:$K$1709,MATCH(A1088,[1]JDS4!$D$2:$D$1709,0))),IF(ISERROR(INDEX([1]UFZ!$K$2:$K$1709,MATCH(A1088,[1]UFZ!$H$2:$H$1709,0))),-1,INDEX([1]UFZ!$K$2:$K$1709,MATCH(A1088,[1]UFZ!$H$2:$H$1709,0))),IF(ISERROR(INDEX([1]WATSON!$G$2:$G$1709,MATCH(A1088,[1]WATSON!$B$2:$B$1709,0))),-1,INDEX([1]WATSON!$G$2:$G$1709,MATCH(A1088,[1]WATSON!$B$2:$B$1709,0))*1000),IF(ISERROR(INDEX('[1]EF3.0emissions'!$F$2:$F$1709,MATCH(A1088,'[1]EF3.0emissions'!$A$2:$A$1709,0))),-1,INDEX('[1]EF3.0emissions'!$F$2:$F$1709,MATCH(A1088,'[1]EF3.0emissions'!$A$2:$A$1709))),IF(ISERROR(INDEX(#REF!,MATCH(A1088,#REF!,0))),-1,INDEX(#REF!,MATCH(A1088,#REF!,0))*1.5*1000),IF(ISERROR(INDEX(#REF!,MATCH(A1088,#REF!,0))),-1,INDEX(#REF!,MATCH(A1088,#REF!,0))*1.5))</f>
        <v>26.349942419246577</v>
      </c>
      <c r="D1088" s="135">
        <v>0.14474191482063295</v>
      </c>
      <c r="E1088" s="135">
        <v>7.5769303938407376E-2</v>
      </c>
      <c r="F1088" s="135">
        <v>0.22051781076008414</v>
      </c>
      <c r="G1088" s="135">
        <v>0.77948218923990986</v>
      </c>
      <c r="H1088" s="135">
        <v>7.9263195158601724E-2</v>
      </c>
      <c r="I1088" s="135">
        <v>0.22400902931550931</v>
      </c>
      <c r="J1088" s="135">
        <v>0.77599097068448908</v>
      </c>
      <c r="K1088" s="136">
        <f>IF(ISERROR(INDEX([1]biowin!$J:$J,MATCH(#REF!,[1]biowin!$A:$A,0))),-1,INDEX([1]biowin!$J:$J,MATCH(#REF!,[1]biowin!$A:$A,0)))</f>
        <v>-1</v>
      </c>
    </row>
    <row r="1089" spans="1:11">
      <c r="A1089" s="142" t="s">
        <v>3316</v>
      </c>
      <c r="B1089" s="145" t="s">
        <v>3317</v>
      </c>
      <c r="C1089" s="144">
        <f>MAX(IF(ISERROR(INDEX([1]JDS4!$K$2:$K$1709,MATCH(A1089,[1]JDS4!$D$2:$D$1709,0))),-1,INDEX([1]JDS4!$K$2:$K$1709,MATCH(A1089,[1]JDS4!$D$2:$D$1709,0))),IF(ISERROR(INDEX([1]UFZ!$K$2:$K$1709,MATCH(A1089,[1]UFZ!$H$2:$H$1709,0))),-1,INDEX([1]UFZ!$K$2:$K$1709,MATCH(A1089,[1]UFZ!$H$2:$H$1709,0))),IF(ISERROR(INDEX([1]WATSON!$G$2:$G$1709,MATCH(A1089,[1]WATSON!$B$2:$B$1709,0))),-1,INDEX([1]WATSON!$G$2:$G$1709,MATCH(A1089,[1]WATSON!$B$2:$B$1709,0))*1000),IF(ISERROR(INDEX('[1]EF3.0emissions'!$F$2:$F$1709,MATCH(A1089,'[1]EF3.0emissions'!$A$2:$A$1709,0))),-1,INDEX('[1]EF3.0emissions'!$F$2:$F$1709,MATCH(A1089,'[1]EF3.0emissions'!$A$2:$A$1709))),IF(ISERROR(INDEX(#REF!,MATCH(A1089,#REF!,0))),-1,INDEX(#REF!,MATCH(A1089,#REF!,0))*1.5*1000),IF(ISERROR(INDEX(#REF!,MATCH(A1089,#REF!,0))),-1,INDEX(#REF!,MATCH(A1089,#REF!,0))*1.5))</f>
        <v>27.927241556986299</v>
      </c>
      <c r="D1089" s="135">
        <v>0.3968030555189665</v>
      </c>
      <c r="E1089" s="135">
        <v>0.20170350716728902</v>
      </c>
      <c r="F1089" s="135">
        <v>0.59886223968045349</v>
      </c>
      <c r="G1089" s="135">
        <v>0.40113776031954712</v>
      </c>
      <c r="H1089" s="135">
        <v>0.20833332767016657</v>
      </c>
      <c r="I1089" s="135">
        <v>0.60534613955681815</v>
      </c>
      <c r="J1089" s="135">
        <v>0.39465386044318074</v>
      </c>
      <c r="K1089" s="136">
        <f>IF(ISERROR(INDEX([1]biowin!$J:$J,MATCH(#REF!,[1]biowin!$A:$A,0))),-1,INDEX([1]biowin!$J:$J,MATCH(#REF!,[1]biowin!$A:$A,0)))</f>
        <v>-1</v>
      </c>
    </row>
    <row r="1090" spans="1:11">
      <c r="A1090" s="142" t="s">
        <v>3318</v>
      </c>
      <c r="B1090" s="145" t="s">
        <v>3319</v>
      </c>
      <c r="C1090" s="144">
        <f>MAX(IF(ISERROR(INDEX([1]JDS4!$K$2:$K$1709,MATCH(A1090,[1]JDS4!$D$2:$D$1709,0))),-1,INDEX([1]JDS4!$K$2:$K$1709,MATCH(A1090,[1]JDS4!$D$2:$D$1709,0))),IF(ISERROR(INDEX([1]UFZ!$K$2:$K$1709,MATCH(A1090,[1]UFZ!$H$2:$H$1709,0))),-1,INDEX([1]UFZ!$K$2:$K$1709,MATCH(A1090,[1]UFZ!$H$2:$H$1709,0))),IF(ISERROR(INDEX([1]WATSON!$G$2:$G$1709,MATCH(A1090,[1]WATSON!$B$2:$B$1709,0))),-1,INDEX([1]WATSON!$G$2:$G$1709,MATCH(A1090,[1]WATSON!$B$2:$B$1709,0))*1000),IF(ISERROR(INDEX('[1]EF3.0emissions'!$F$2:$F$1709,MATCH(A1090,'[1]EF3.0emissions'!$A$2:$A$1709,0))),-1,INDEX('[1]EF3.0emissions'!$F$2:$F$1709,MATCH(A1090,'[1]EF3.0emissions'!$A$2:$A$1709))),IF(ISERROR(INDEX(#REF!,MATCH(A1090,#REF!,0))),-1,INDEX(#REF!,MATCH(A1090,#REF!,0))*1.5*1000),IF(ISERROR(INDEX(#REF!,MATCH(A1090,#REF!,0))),-1,INDEX(#REF!,MATCH(A1090,#REF!,0))*1.5))</f>
        <v>-1</v>
      </c>
      <c r="H1090" s="135"/>
      <c r="I1090" s="135"/>
      <c r="J1090" s="135"/>
      <c r="K1090" s="136">
        <f>IF(ISERROR(INDEX([1]biowin!$J:$J,MATCH(#REF!,[1]biowin!$A:$A,0))),-1,INDEX([1]biowin!$J:$J,MATCH(#REF!,[1]biowin!$A:$A,0)))</f>
        <v>-1</v>
      </c>
    </row>
    <row r="1091" spans="1:11">
      <c r="A1091" s="142" t="s">
        <v>3320</v>
      </c>
      <c r="B1091" s="145" t="s">
        <v>3321</v>
      </c>
      <c r="C1091" s="144">
        <f>MAX(IF(ISERROR(INDEX([1]JDS4!$K$2:$K$1709,MATCH(A1091,[1]JDS4!$D$2:$D$1709,0))),-1,INDEX([1]JDS4!$K$2:$K$1709,MATCH(A1091,[1]JDS4!$D$2:$D$1709,0))),IF(ISERROR(INDEX([1]UFZ!$K$2:$K$1709,MATCH(A1091,[1]UFZ!$H$2:$H$1709,0))),-1,INDEX([1]UFZ!$K$2:$K$1709,MATCH(A1091,[1]UFZ!$H$2:$H$1709,0))),IF(ISERROR(INDEX([1]WATSON!$G$2:$G$1709,MATCH(A1091,[1]WATSON!$B$2:$B$1709,0))),-1,INDEX([1]WATSON!$G$2:$G$1709,MATCH(A1091,[1]WATSON!$B$2:$B$1709,0))*1000),IF(ISERROR(INDEX('[1]EF3.0emissions'!$F$2:$F$1709,MATCH(A1091,'[1]EF3.0emissions'!$A$2:$A$1709,0))),-1,INDEX('[1]EF3.0emissions'!$F$2:$F$1709,MATCH(A1091,'[1]EF3.0emissions'!$A$2:$A$1709))),IF(ISERROR(INDEX(#REF!,MATCH(A1091,#REF!,0))),-1,INDEX(#REF!,MATCH(A1091,#REF!,0))*1.5*1000),IF(ISERROR(INDEX(#REF!,MATCH(A1091,#REF!,0))),-1,INDEX(#REF!,MATCH(A1091,#REF!,0))*1.5))</f>
        <v>-1</v>
      </c>
      <c r="H1091" s="135"/>
      <c r="I1091" s="135"/>
      <c r="J1091" s="135"/>
      <c r="K1091" s="136">
        <f>IF(ISERROR(INDEX([1]biowin!$J:$J,MATCH(#REF!,[1]biowin!$A:$A,0))),-1,INDEX([1]biowin!$J:$J,MATCH(#REF!,[1]biowin!$A:$A,0)))</f>
        <v>-1</v>
      </c>
    </row>
    <row r="1092" spans="1:11">
      <c r="A1092" s="142" t="s">
        <v>3322</v>
      </c>
      <c r="B1092" s="145" t="s">
        <v>3323</v>
      </c>
      <c r="C1092" s="144">
        <f>MAX(IF(ISERROR(INDEX([1]JDS4!$K$2:$K$1709,MATCH(A1092,[1]JDS4!$D$2:$D$1709,0))),-1,INDEX([1]JDS4!$K$2:$K$1709,MATCH(A1092,[1]JDS4!$D$2:$D$1709,0))),IF(ISERROR(INDEX([1]UFZ!$K$2:$K$1709,MATCH(A1092,[1]UFZ!$H$2:$H$1709,0))),-1,INDEX([1]UFZ!$K$2:$K$1709,MATCH(A1092,[1]UFZ!$H$2:$H$1709,0))),IF(ISERROR(INDEX([1]WATSON!$G$2:$G$1709,MATCH(A1092,[1]WATSON!$B$2:$B$1709,0))),-1,INDEX([1]WATSON!$G$2:$G$1709,MATCH(A1092,[1]WATSON!$B$2:$B$1709,0))*1000),IF(ISERROR(INDEX('[1]EF3.0emissions'!$F$2:$F$1709,MATCH(A1092,'[1]EF3.0emissions'!$A$2:$A$1709,0))),-1,INDEX('[1]EF3.0emissions'!$F$2:$F$1709,MATCH(A1092,'[1]EF3.0emissions'!$A$2:$A$1709))),IF(ISERROR(INDEX(#REF!,MATCH(A1092,#REF!,0))),-1,INDEX(#REF!,MATCH(A1092,#REF!,0))*1.5*1000),IF(ISERROR(INDEX(#REF!,MATCH(A1092,#REF!,0))),-1,INDEX(#REF!,MATCH(A1092,#REF!,0))*1.5))</f>
        <v>-1</v>
      </c>
      <c r="H1092" s="135"/>
      <c r="I1092" s="135"/>
      <c r="J1092" s="135"/>
      <c r="K1092" s="136">
        <f>IF(ISERROR(INDEX([1]biowin!$J:$J,MATCH(#REF!,[1]biowin!$A:$A,0))),-1,INDEX([1]biowin!$J:$J,MATCH(#REF!,[1]biowin!$A:$A,0)))</f>
        <v>-1</v>
      </c>
    </row>
    <row r="1093" spans="1:11">
      <c r="A1093" s="142" t="s">
        <v>3324</v>
      </c>
      <c r="B1093" s="145" t="s">
        <v>3325</v>
      </c>
      <c r="C1093" s="144">
        <f>MAX(IF(ISERROR(INDEX([1]JDS4!$K$2:$K$1709,MATCH(A1093,[1]JDS4!$D$2:$D$1709,0))),-1,INDEX([1]JDS4!$K$2:$K$1709,MATCH(A1093,[1]JDS4!$D$2:$D$1709,0))),IF(ISERROR(INDEX([1]UFZ!$K$2:$K$1709,MATCH(A1093,[1]UFZ!$H$2:$H$1709,0))),-1,INDEX([1]UFZ!$K$2:$K$1709,MATCH(A1093,[1]UFZ!$H$2:$H$1709,0))),IF(ISERROR(INDEX([1]WATSON!$G$2:$G$1709,MATCH(A1093,[1]WATSON!$B$2:$B$1709,0))),-1,INDEX([1]WATSON!$G$2:$G$1709,MATCH(A1093,[1]WATSON!$B$2:$B$1709,0))*1000),IF(ISERROR(INDEX('[1]EF3.0emissions'!$F$2:$F$1709,MATCH(A1093,'[1]EF3.0emissions'!$A$2:$A$1709,0))),-1,INDEX('[1]EF3.0emissions'!$F$2:$F$1709,MATCH(A1093,'[1]EF3.0emissions'!$A$2:$A$1709))),IF(ISERROR(INDEX(#REF!,MATCH(A1093,#REF!,0))),-1,INDEX(#REF!,MATCH(A1093,#REF!,0))*1.5*1000),IF(ISERROR(INDEX(#REF!,MATCH(A1093,#REF!,0))),-1,INDEX(#REF!,MATCH(A1093,#REF!,0))*1.5))</f>
        <v>-1</v>
      </c>
      <c r="D1093" s="135">
        <v>2.9419521786988607E-3</v>
      </c>
      <c r="E1093" s="135">
        <v>1.0501874215521581E-4</v>
      </c>
      <c r="F1093" s="135">
        <v>0.92327700003961033</v>
      </c>
      <c r="G1093" s="135">
        <v>7.6722999960390059E-2</v>
      </c>
      <c r="H1093" s="135">
        <v>2.8697920714345498E-4</v>
      </c>
      <c r="I1093" s="135">
        <v>0.80058681091030148</v>
      </c>
      <c r="J1093" s="135">
        <v>0.1994131890896986</v>
      </c>
      <c r="K1093" s="136">
        <f>IF(ISERROR(INDEX([1]biowin!$J:$J,MATCH(#REF!,[1]biowin!$A:$A,0))),-1,INDEX([1]biowin!$J:$J,MATCH(#REF!,[1]biowin!$A:$A,0)))</f>
        <v>-1</v>
      </c>
    </row>
    <row r="1094" spans="1:11">
      <c r="A1094" s="142" t="s">
        <v>3326</v>
      </c>
      <c r="B1094" s="145" t="s">
        <v>3327</v>
      </c>
      <c r="C1094" s="144">
        <f>MAX(IF(ISERROR(INDEX([1]JDS4!$K$2:$K$1709,MATCH(A1094,[1]JDS4!$D$2:$D$1709,0))),-1,INDEX([1]JDS4!$K$2:$K$1709,MATCH(A1094,[1]JDS4!$D$2:$D$1709,0))),IF(ISERROR(INDEX([1]UFZ!$K$2:$K$1709,MATCH(A1094,[1]UFZ!$H$2:$H$1709,0))),-1,INDEX([1]UFZ!$K$2:$K$1709,MATCH(A1094,[1]UFZ!$H$2:$H$1709,0))),IF(ISERROR(INDEX([1]WATSON!$G$2:$G$1709,MATCH(A1094,[1]WATSON!$B$2:$B$1709,0))),-1,INDEX([1]WATSON!$G$2:$G$1709,MATCH(A1094,[1]WATSON!$B$2:$B$1709,0))*1000),IF(ISERROR(INDEX('[1]EF3.0emissions'!$F$2:$F$1709,MATCH(A1094,'[1]EF3.0emissions'!$A$2:$A$1709,0))),-1,INDEX('[1]EF3.0emissions'!$F$2:$F$1709,MATCH(A1094,'[1]EF3.0emissions'!$A$2:$A$1709))),IF(ISERROR(INDEX(#REF!,MATCH(A1094,#REF!,0))),-1,INDEX(#REF!,MATCH(A1094,#REF!,0))*1.5*1000),IF(ISERROR(INDEX(#REF!,MATCH(A1094,#REF!,0))),-1,INDEX(#REF!,MATCH(A1094,#REF!,0))*1.5))</f>
        <v>-1</v>
      </c>
      <c r="D1094" s="135">
        <v>9.6439658279979829E-4</v>
      </c>
      <c r="E1094" s="135">
        <v>5.0997455933826598E-4</v>
      </c>
      <c r="F1094" s="135">
        <v>1.6491306299838944E-3</v>
      </c>
      <c r="G1094" s="135">
        <v>0.99835086937001627</v>
      </c>
      <c r="H1094" s="135">
        <v>5.3612172726367124E-4</v>
      </c>
      <c r="I1094" s="135">
        <v>1.6047822676762402E-3</v>
      </c>
      <c r="J1094" s="135">
        <v>0.99839521773232409</v>
      </c>
      <c r="K1094" s="136">
        <f>IF(ISERROR(INDEX([1]biowin!$J:$J,MATCH(#REF!,[1]biowin!$A:$A,0))),-1,INDEX([1]biowin!$J:$J,MATCH(#REF!,[1]biowin!$A:$A,0)))</f>
        <v>-1</v>
      </c>
    </row>
    <row r="1095" spans="1:11">
      <c r="A1095" s="142" t="s">
        <v>3328</v>
      </c>
      <c r="B1095" s="145" t="s">
        <v>3329</v>
      </c>
      <c r="C1095" s="144">
        <f>MAX(IF(ISERROR(INDEX([1]JDS4!$K$2:$K$1709,MATCH(A1095,[1]JDS4!$D$2:$D$1709,0))),-1,INDEX([1]JDS4!$K$2:$K$1709,MATCH(A1095,[1]JDS4!$D$2:$D$1709,0))),IF(ISERROR(INDEX([1]UFZ!$K$2:$K$1709,MATCH(A1095,[1]UFZ!$H$2:$H$1709,0))),-1,INDEX([1]UFZ!$K$2:$K$1709,MATCH(A1095,[1]UFZ!$H$2:$H$1709,0))),IF(ISERROR(INDEX([1]WATSON!$G$2:$G$1709,MATCH(A1095,[1]WATSON!$B$2:$B$1709,0))),-1,INDEX([1]WATSON!$G$2:$G$1709,MATCH(A1095,[1]WATSON!$B$2:$B$1709,0))*1000),IF(ISERROR(INDEX('[1]EF3.0emissions'!$F$2:$F$1709,MATCH(A1095,'[1]EF3.0emissions'!$A$2:$A$1709,0))),-1,INDEX('[1]EF3.0emissions'!$F$2:$F$1709,MATCH(A1095,'[1]EF3.0emissions'!$A$2:$A$1709))),IF(ISERROR(INDEX(#REF!,MATCH(A1095,#REF!,0))),-1,INDEX(#REF!,MATCH(A1095,#REF!,0))*1.5*1000),IF(ISERROR(INDEX(#REF!,MATCH(A1095,#REF!,0))),-1,INDEX(#REF!,MATCH(A1095,#REF!,0))*1.5))</f>
        <v>-1</v>
      </c>
      <c r="D1095" s="135">
        <v>0.14553014990219734</v>
      </c>
      <c r="E1095" s="135">
        <v>5.3169665058216522E-3</v>
      </c>
      <c r="F1095" s="135">
        <v>0.93837225516679845</v>
      </c>
      <c r="G1095" s="135">
        <v>6.1627744833200292E-2</v>
      </c>
      <c r="H1095" s="135">
        <v>1.4461480505110542E-2</v>
      </c>
      <c r="I1095" s="135">
        <v>0.84056786043239629</v>
      </c>
      <c r="J1095" s="135">
        <v>0.15943213956760341</v>
      </c>
      <c r="K1095" s="136">
        <f>IF(ISERROR(INDEX([1]biowin!$J:$J,MATCH(#REF!,[1]biowin!$A:$A,0))),-1,INDEX([1]biowin!$J:$J,MATCH(#REF!,[1]biowin!$A:$A,0)))</f>
        <v>-1</v>
      </c>
    </row>
    <row r="1096" spans="1:11">
      <c r="A1096" s="142" t="s">
        <v>3330</v>
      </c>
      <c r="B1096" s="145" t="s">
        <v>3331</v>
      </c>
      <c r="C1096" s="144">
        <f>MAX(IF(ISERROR(INDEX([1]JDS4!$K$2:$K$1709,MATCH(A1096,[1]JDS4!$D$2:$D$1709,0))),-1,INDEX([1]JDS4!$K$2:$K$1709,MATCH(A1096,[1]JDS4!$D$2:$D$1709,0))),IF(ISERROR(INDEX([1]UFZ!$K$2:$K$1709,MATCH(A1096,[1]UFZ!$H$2:$H$1709,0))),-1,INDEX([1]UFZ!$K$2:$K$1709,MATCH(A1096,[1]UFZ!$H$2:$H$1709,0))),IF(ISERROR(INDEX([1]WATSON!$G$2:$G$1709,MATCH(A1096,[1]WATSON!$B$2:$B$1709,0))),-1,INDEX([1]WATSON!$G$2:$G$1709,MATCH(A1096,[1]WATSON!$B$2:$B$1709,0))*1000),IF(ISERROR(INDEX('[1]EF3.0emissions'!$F$2:$F$1709,MATCH(A1096,'[1]EF3.0emissions'!$A$2:$A$1709,0))),-1,INDEX('[1]EF3.0emissions'!$F$2:$F$1709,MATCH(A1096,'[1]EF3.0emissions'!$A$2:$A$1709))),IF(ISERROR(INDEX(#REF!,MATCH(A1096,#REF!,0))),-1,INDEX(#REF!,MATCH(A1096,#REF!,0))*1.5*1000),IF(ISERROR(INDEX(#REF!,MATCH(A1096,#REF!,0))),-1,INDEX(#REF!,MATCH(A1096,#REF!,0))*1.5))</f>
        <v>139.72727272727272</v>
      </c>
      <c r="D1096" s="135">
        <v>3.2847012883267697E-3</v>
      </c>
      <c r="E1096" s="135">
        <v>1.1670713539352104E-4</v>
      </c>
      <c r="F1096" s="135">
        <v>0.92357904493437748</v>
      </c>
      <c r="G1096" s="135">
        <v>7.6420955065622631E-2</v>
      </c>
      <c r="H1096" s="135">
        <v>3.190950322943106E-4</v>
      </c>
      <c r="I1096" s="135">
        <v>0.80126263717435997</v>
      </c>
      <c r="J1096" s="135">
        <v>0.19873736282564011</v>
      </c>
      <c r="K1096" s="136">
        <f>IF(ISERROR(INDEX([1]biowin!$J:$J,MATCH(#REF!,[1]biowin!$A:$A,0))),-1,INDEX([1]biowin!$J:$J,MATCH(#REF!,[1]biowin!$A:$A,0)))</f>
        <v>-1</v>
      </c>
    </row>
    <row r="1097" spans="1:11">
      <c r="A1097" s="142" t="s">
        <v>3332</v>
      </c>
      <c r="B1097" s="145" t="s">
        <v>3333</v>
      </c>
      <c r="C1097" s="144">
        <f>MAX(IF(ISERROR(INDEX([1]JDS4!$K$2:$K$1709,MATCH(A1097,[1]JDS4!$D$2:$D$1709,0))),-1,INDEX([1]JDS4!$K$2:$K$1709,MATCH(A1097,[1]JDS4!$D$2:$D$1709,0))),IF(ISERROR(INDEX([1]UFZ!$K$2:$K$1709,MATCH(A1097,[1]UFZ!$H$2:$H$1709,0))),-1,INDEX([1]UFZ!$K$2:$K$1709,MATCH(A1097,[1]UFZ!$H$2:$H$1709,0))),IF(ISERROR(INDEX([1]WATSON!$G$2:$G$1709,MATCH(A1097,[1]WATSON!$B$2:$B$1709,0))),-1,INDEX([1]WATSON!$G$2:$G$1709,MATCH(A1097,[1]WATSON!$B$2:$B$1709,0))*1000),IF(ISERROR(INDEX('[1]EF3.0emissions'!$F$2:$F$1709,MATCH(A1097,'[1]EF3.0emissions'!$A$2:$A$1709,0))),-1,INDEX('[1]EF3.0emissions'!$F$2:$F$1709,MATCH(A1097,'[1]EF3.0emissions'!$A$2:$A$1709))),IF(ISERROR(INDEX(#REF!,MATCH(A1097,#REF!,0))),-1,INDEX(#REF!,MATCH(A1097,#REF!,0))*1.5*1000),IF(ISERROR(INDEX(#REF!,MATCH(A1097,#REF!,0))),-1,INDEX(#REF!,MATCH(A1097,#REF!,0))*1.5))</f>
        <v>265.125</v>
      </c>
      <c r="D1097" s="135">
        <v>9.6207672187282819E-4</v>
      </c>
      <c r="E1097" s="135">
        <v>5.088067367812829E-4</v>
      </c>
      <c r="F1097" s="135">
        <v>1.4709073293908631E-3</v>
      </c>
      <c r="G1097" s="135">
        <v>0.99852909267060896</v>
      </c>
      <c r="H1097" s="135">
        <v>5.3485632497753219E-4</v>
      </c>
      <c r="I1097" s="135">
        <v>1.4969472865338505E-3</v>
      </c>
      <c r="J1097" s="135">
        <v>0.99850305271346573</v>
      </c>
      <c r="K1097" s="136">
        <f>IF(ISERROR(INDEX([1]biowin!$J:$J,MATCH(#REF!,[1]biowin!$A:$A,0))),-1,INDEX([1]biowin!$J:$J,MATCH(#REF!,[1]biowin!$A:$A,0)))</f>
        <v>-1</v>
      </c>
    </row>
    <row r="1098" spans="1:11">
      <c r="A1098" s="142" t="s">
        <v>3334</v>
      </c>
      <c r="B1098" s="145" t="s">
        <v>3335</v>
      </c>
      <c r="C1098" s="144">
        <f>MAX(IF(ISERROR(INDEX([1]JDS4!$K$2:$K$1709,MATCH(A1098,[1]JDS4!$D$2:$D$1709,0))),-1,INDEX([1]JDS4!$K$2:$K$1709,MATCH(A1098,[1]JDS4!$D$2:$D$1709,0))),IF(ISERROR(INDEX([1]UFZ!$K$2:$K$1709,MATCH(A1098,[1]UFZ!$H$2:$H$1709,0))),-1,INDEX([1]UFZ!$K$2:$K$1709,MATCH(A1098,[1]UFZ!$H$2:$H$1709,0))),IF(ISERROR(INDEX([1]WATSON!$G$2:$G$1709,MATCH(A1098,[1]WATSON!$B$2:$B$1709,0))),-1,INDEX([1]WATSON!$G$2:$G$1709,MATCH(A1098,[1]WATSON!$B$2:$B$1709,0))*1000),IF(ISERROR(INDEX('[1]EF3.0emissions'!$F$2:$F$1709,MATCH(A1098,'[1]EF3.0emissions'!$A$2:$A$1709,0))),-1,INDEX('[1]EF3.0emissions'!$F$2:$F$1709,MATCH(A1098,'[1]EF3.0emissions'!$A$2:$A$1709))),IF(ISERROR(INDEX(#REF!,MATCH(A1098,#REF!,0))),-1,INDEX(#REF!,MATCH(A1098,#REF!,0))*1.5*1000),IF(ISERROR(INDEX(#REF!,MATCH(A1098,#REF!,0))),-1,INDEX(#REF!,MATCH(A1098,#REF!,0))*1.5))</f>
        <v>-1</v>
      </c>
      <c r="D1098" s="135">
        <v>8.4927293179929808E-4</v>
      </c>
      <c r="E1098" s="135">
        <v>4.4915114681646302E-4</v>
      </c>
      <c r="F1098" s="135">
        <v>1.3016411517379886E-3</v>
      </c>
      <c r="G1098" s="135">
        <v>0.99869835884826219</v>
      </c>
      <c r="H1098" s="135">
        <v>4.7214870410554083E-4</v>
      </c>
      <c r="I1098" s="135">
        <v>1.3233407355120524E-3</v>
      </c>
      <c r="J1098" s="135">
        <v>0.99867665926448823</v>
      </c>
      <c r="K1098" s="136">
        <f>IF(ISERROR(INDEX([1]biowin!$J:$J,MATCH(#REF!,[1]biowin!$A:$A,0))),-1,INDEX([1]biowin!$J:$J,MATCH(#REF!,[1]biowin!$A:$A,0)))</f>
        <v>-1</v>
      </c>
    </row>
    <row r="1099" spans="1:11">
      <c r="A1099" s="142" t="s">
        <v>3336</v>
      </c>
      <c r="B1099" s="145" t="s">
        <v>3337</v>
      </c>
      <c r="C1099" s="144">
        <f>MAX(IF(ISERROR(INDEX([1]JDS4!$K$2:$K$1709,MATCH(A1099,[1]JDS4!$D$2:$D$1709,0))),-1,INDEX([1]JDS4!$K$2:$K$1709,MATCH(A1099,[1]JDS4!$D$2:$D$1709,0))),IF(ISERROR(INDEX([1]UFZ!$K$2:$K$1709,MATCH(A1099,[1]UFZ!$H$2:$H$1709,0))),-1,INDEX([1]UFZ!$K$2:$K$1709,MATCH(A1099,[1]UFZ!$H$2:$H$1709,0))),IF(ISERROR(INDEX([1]WATSON!$G$2:$G$1709,MATCH(A1099,[1]WATSON!$B$2:$B$1709,0))),-1,INDEX([1]WATSON!$G$2:$G$1709,MATCH(A1099,[1]WATSON!$B$2:$B$1709,0))*1000),IF(ISERROR(INDEX('[1]EF3.0emissions'!$F$2:$F$1709,MATCH(A1099,'[1]EF3.0emissions'!$A$2:$A$1709,0))),-1,INDEX('[1]EF3.0emissions'!$F$2:$F$1709,MATCH(A1099,'[1]EF3.0emissions'!$A$2:$A$1709))),IF(ISERROR(INDEX(#REF!,MATCH(A1099,#REF!,0))),-1,INDEX(#REF!,MATCH(A1099,#REF!,0))*1.5*1000),IF(ISERROR(INDEX(#REF!,MATCH(A1099,#REF!,0))),-1,INDEX(#REF!,MATCH(A1099,#REF!,0))*1.5))</f>
        <v>-1</v>
      </c>
      <c r="D1099" s="135">
        <v>3.7232682746506035E-3</v>
      </c>
      <c r="E1099" s="135">
        <v>1.7524265021178298E-3</v>
      </c>
      <c r="F1099" s="135">
        <v>0.11369504378677459</v>
      </c>
      <c r="G1099" s="135">
        <v>0.88630495621322514</v>
      </c>
      <c r="H1099" s="135">
        <v>1.9857690797963632E-3</v>
      </c>
      <c r="I1099" s="135">
        <v>4.4614523570977144E-2</v>
      </c>
      <c r="J1099" s="135">
        <v>0.95538547642902283</v>
      </c>
      <c r="K1099" s="136">
        <f>IF(ISERROR(INDEX([1]biowin!$J:$J,MATCH(#REF!,[1]biowin!$A:$A,0))),-1,INDEX([1]biowin!$J:$J,MATCH(#REF!,[1]biowin!$A:$A,0)))</f>
        <v>-1</v>
      </c>
    </row>
    <row r="1100" spans="1:11">
      <c r="A1100" s="142" t="s">
        <v>3338</v>
      </c>
      <c r="B1100" s="145" t="s">
        <v>3339</v>
      </c>
      <c r="C1100" s="144">
        <f>MAX(IF(ISERROR(INDEX([1]JDS4!$K$2:$K$1709,MATCH(A1100,[1]JDS4!$D$2:$D$1709,0))),-1,INDEX([1]JDS4!$K$2:$K$1709,MATCH(A1100,[1]JDS4!$D$2:$D$1709,0))),IF(ISERROR(INDEX([1]UFZ!$K$2:$K$1709,MATCH(A1100,[1]UFZ!$H$2:$H$1709,0))),-1,INDEX([1]UFZ!$K$2:$K$1709,MATCH(A1100,[1]UFZ!$H$2:$H$1709,0))),IF(ISERROR(INDEX([1]WATSON!$G$2:$G$1709,MATCH(A1100,[1]WATSON!$B$2:$B$1709,0))),-1,INDEX([1]WATSON!$G$2:$G$1709,MATCH(A1100,[1]WATSON!$B$2:$B$1709,0))*1000),IF(ISERROR(INDEX('[1]EF3.0emissions'!$F$2:$F$1709,MATCH(A1100,'[1]EF3.0emissions'!$A$2:$A$1709,0))),-1,INDEX('[1]EF3.0emissions'!$F$2:$F$1709,MATCH(A1100,'[1]EF3.0emissions'!$A$2:$A$1709))),IF(ISERROR(INDEX(#REF!,MATCH(A1100,#REF!,0))),-1,INDEX(#REF!,MATCH(A1100,#REF!,0))*1.5*1000),IF(ISERROR(INDEX(#REF!,MATCH(A1100,#REF!,0))),-1,INDEX(#REF!,MATCH(A1100,#REF!,0))*1.5))</f>
        <v>44.896874999999994</v>
      </c>
      <c r="D1100" s="135">
        <v>1.0998416617791072E-2</v>
      </c>
      <c r="E1100" s="135">
        <v>4.73502749389764E-3</v>
      </c>
      <c r="F1100" s="135">
        <v>0.19700526889158729</v>
      </c>
      <c r="G1100" s="135">
        <v>0.80299473110841357</v>
      </c>
      <c r="H1100" s="135">
        <v>5.6687712111336414E-3</v>
      </c>
      <c r="I1100" s="135">
        <v>8.5481514950018975E-2</v>
      </c>
      <c r="J1100" s="135">
        <v>0.91451848504998101</v>
      </c>
      <c r="K1100" s="136">
        <f>IF(ISERROR(INDEX([1]biowin!$J:$J,MATCH(#REF!,[1]biowin!$A:$A,0))),-1,INDEX([1]biowin!$J:$J,MATCH(#REF!,[1]biowin!$A:$A,0)))</f>
        <v>-1</v>
      </c>
    </row>
    <row r="1101" spans="1:11">
      <c r="A1101" s="142" t="s">
        <v>3340</v>
      </c>
      <c r="B1101" s="145" t="s">
        <v>3341</v>
      </c>
      <c r="C1101" s="144">
        <f>MAX(IF(ISERROR(INDEX([1]JDS4!$K$2:$K$1709,MATCH(A1101,[1]JDS4!$D$2:$D$1709,0))),-1,INDEX([1]JDS4!$K$2:$K$1709,MATCH(A1101,[1]JDS4!$D$2:$D$1709,0))),IF(ISERROR(INDEX([1]UFZ!$K$2:$K$1709,MATCH(A1101,[1]UFZ!$H$2:$H$1709,0))),-1,INDEX([1]UFZ!$K$2:$K$1709,MATCH(A1101,[1]UFZ!$H$2:$H$1709,0))),IF(ISERROR(INDEX([1]WATSON!$G$2:$G$1709,MATCH(A1101,[1]WATSON!$B$2:$B$1709,0))),-1,INDEX([1]WATSON!$G$2:$G$1709,MATCH(A1101,[1]WATSON!$B$2:$B$1709,0))*1000),IF(ISERROR(INDEX('[1]EF3.0emissions'!$F$2:$F$1709,MATCH(A1101,'[1]EF3.0emissions'!$A$2:$A$1709,0))),-1,INDEX('[1]EF3.0emissions'!$F$2:$F$1709,MATCH(A1101,'[1]EF3.0emissions'!$A$2:$A$1709))),IF(ISERROR(INDEX(#REF!,MATCH(A1101,#REF!,0))),-1,INDEX(#REF!,MATCH(A1101,#REF!,0))*1.5*1000),IF(ISERROR(INDEX(#REF!,MATCH(A1101,#REF!,0))),-1,INDEX(#REF!,MATCH(A1101,#REF!,0))*1.5))</f>
        <v>31.672626784794517</v>
      </c>
      <c r="D1101" s="135">
        <v>0.40148287942679728</v>
      </c>
      <c r="E1101" s="135">
        <v>0.2039651849281115</v>
      </c>
      <c r="F1101" s="135">
        <v>0.60564307326031996</v>
      </c>
      <c r="G1101" s="135">
        <v>0.39435692673966993</v>
      </c>
      <c r="H1101" s="135">
        <v>0.21057871578132401</v>
      </c>
      <c r="I1101" s="135">
        <v>0.61217654476218342</v>
      </c>
      <c r="J1101" s="135">
        <v>0.38782345523781564</v>
      </c>
      <c r="K1101" s="136">
        <f>IF(ISERROR(INDEX([1]biowin!$J:$J,MATCH(#REF!,[1]biowin!$A:$A,0))),-1,INDEX([1]biowin!$J:$J,MATCH(#REF!,[1]biowin!$A:$A,0)))</f>
        <v>-1</v>
      </c>
    </row>
    <row r="1102" spans="1:11">
      <c r="A1102" s="142" t="s">
        <v>3342</v>
      </c>
      <c r="B1102" s="145" t="s">
        <v>3343</v>
      </c>
      <c r="C1102" s="144">
        <f>MAX(IF(ISERROR(INDEX([1]JDS4!$K$2:$K$1709,MATCH(A1102,[1]JDS4!$D$2:$D$1709,0))),-1,INDEX([1]JDS4!$K$2:$K$1709,MATCH(A1102,[1]JDS4!$D$2:$D$1709,0))),IF(ISERROR(INDEX([1]UFZ!$K$2:$K$1709,MATCH(A1102,[1]UFZ!$H$2:$H$1709,0))),-1,INDEX([1]UFZ!$K$2:$K$1709,MATCH(A1102,[1]UFZ!$H$2:$H$1709,0))),IF(ISERROR(INDEX([1]WATSON!$G$2:$G$1709,MATCH(A1102,[1]WATSON!$B$2:$B$1709,0))),-1,INDEX([1]WATSON!$G$2:$G$1709,MATCH(A1102,[1]WATSON!$B$2:$B$1709,0))*1000),IF(ISERROR(INDEX('[1]EF3.0emissions'!$F$2:$F$1709,MATCH(A1102,'[1]EF3.0emissions'!$A$2:$A$1709,0))),-1,INDEX('[1]EF3.0emissions'!$F$2:$F$1709,MATCH(A1102,'[1]EF3.0emissions'!$A$2:$A$1709))),IF(ISERROR(INDEX(#REF!,MATCH(A1102,#REF!,0))),-1,INDEX(#REF!,MATCH(A1102,#REF!,0))*1.5*1000),IF(ISERROR(INDEX(#REF!,MATCH(A1102,#REF!,0))),-1,INDEX(#REF!,MATCH(A1102,#REF!,0))*1.5))</f>
        <v>4.6875E-2</v>
      </c>
      <c r="D1102" s="135">
        <v>0.26290491086072898</v>
      </c>
      <c r="E1102" s="135">
        <v>0.13608699772588839</v>
      </c>
      <c r="F1102" s="135">
        <v>0.39899435158201862</v>
      </c>
      <c r="G1102" s="135">
        <v>0.60100564841797921</v>
      </c>
      <c r="H1102" s="135">
        <v>0.14162852007863075</v>
      </c>
      <c r="I1102" s="135">
        <v>0.40453487836779806</v>
      </c>
      <c r="J1102" s="135">
        <v>0.59546512163220111</v>
      </c>
      <c r="K1102" s="136">
        <f>IF(ISERROR(INDEX([1]biowin!$J:$J,MATCH(#REF!,[1]biowin!$A:$A,0))),-1,INDEX([1]biowin!$J:$J,MATCH(#REF!,[1]biowin!$A:$A,0)))</f>
        <v>-1</v>
      </c>
    </row>
    <row r="1103" spans="1:11">
      <c r="A1103" s="142" t="s">
        <v>3344</v>
      </c>
      <c r="B1103" s="145" t="s">
        <v>3345</v>
      </c>
      <c r="C1103" s="144">
        <f>MAX(IF(ISERROR(INDEX([1]JDS4!$K$2:$K$1709,MATCH(A1103,[1]JDS4!$D$2:$D$1709,0))),-1,INDEX([1]JDS4!$K$2:$K$1709,MATCH(A1103,[1]JDS4!$D$2:$D$1709,0))),IF(ISERROR(INDEX([1]UFZ!$K$2:$K$1709,MATCH(A1103,[1]UFZ!$H$2:$H$1709,0))),-1,INDEX([1]UFZ!$K$2:$K$1709,MATCH(A1103,[1]UFZ!$H$2:$H$1709,0))),IF(ISERROR(INDEX([1]WATSON!$G$2:$G$1709,MATCH(A1103,[1]WATSON!$B$2:$B$1709,0))),-1,INDEX([1]WATSON!$G$2:$G$1709,MATCH(A1103,[1]WATSON!$B$2:$B$1709,0))*1000),IF(ISERROR(INDEX('[1]EF3.0emissions'!$F$2:$F$1709,MATCH(A1103,'[1]EF3.0emissions'!$A$2:$A$1709,0))),-1,INDEX('[1]EF3.0emissions'!$F$2:$F$1709,MATCH(A1103,'[1]EF3.0emissions'!$A$2:$A$1709))),IF(ISERROR(INDEX(#REF!,MATCH(A1103,#REF!,0))),-1,INDEX(#REF!,MATCH(A1103,#REF!,0))*1.5*1000),IF(ISERROR(INDEX(#REF!,MATCH(A1103,#REF!,0))),-1,INDEX(#REF!,MATCH(A1103,#REF!,0))*1.5))</f>
        <v>0</v>
      </c>
      <c r="D1103" s="135">
        <v>7.6722870478591498E-2</v>
      </c>
      <c r="E1103" s="135">
        <v>4.0373150339205972E-2</v>
      </c>
      <c r="F1103" s="135">
        <v>0.11709658391124189</v>
      </c>
      <c r="G1103" s="135">
        <v>0.88290341608876111</v>
      </c>
      <c r="H1103" s="135">
        <v>4.2338653922780654E-2</v>
      </c>
      <c r="I1103" s="135">
        <v>0.11906185975402886</v>
      </c>
      <c r="J1103" s="135">
        <v>0.88093814024597472</v>
      </c>
      <c r="K1103" s="136">
        <f>IF(ISERROR(INDEX([1]biowin!$J:$J,MATCH(#REF!,[1]biowin!$A:$A,0))),-1,INDEX([1]biowin!$J:$J,MATCH(#REF!,[1]biowin!$A:$A,0)))</f>
        <v>-1</v>
      </c>
    </row>
    <row r="1104" spans="1:11">
      <c r="A1104" s="142" t="s">
        <v>3346</v>
      </c>
      <c r="B1104" s="145" t="s">
        <v>3347</v>
      </c>
      <c r="C1104" s="144">
        <f>MAX(IF(ISERROR(INDEX([1]JDS4!$K$2:$K$1709,MATCH(A1104,[1]JDS4!$D$2:$D$1709,0))),-1,INDEX([1]JDS4!$K$2:$K$1709,MATCH(A1104,[1]JDS4!$D$2:$D$1709,0))),IF(ISERROR(INDEX([1]UFZ!$K$2:$K$1709,MATCH(A1104,[1]UFZ!$H$2:$H$1709,0))),-1,INDEX([1]UFZ!$K$2:$K$1709,MATCH(A1104,[1]UFZ!$H$2:$H$1709,0))),IF(ISERROR(INDEX([1]WATSON!$G$2:$G$1709,MATCH(A1104,[1]WATSON!$B$2:$B$1709,0))),-1,INDEX([1]WATSON!$G$2:$G$1709,MATCH(A1104,[1]WATSON!$B$2:$B$1709,0))*1000),IF(ISERROR(INDEX('[1]EF3.0emissions'!$F$2:$F$1709,MATCH(A1104,'[1]EF3.0emissions'!$A$2:$A$1709,0))),-1,INDEX('[1]EF3.0emissions'!$F$2:$F$1709,MATCH(A1104,'[1]EF3.0emissions'!$A$2:$A$1709))),IF(ISERROR(INDEX(#REF!,MATCH(A1104,#REF!,0))),-1,INDEX(#REF!,MATCH(A1104,#REF!,0))*1.5*1000),IF(ISERROR(INDEX(#REF!,MATCH(A1104,#REF!,0))),-1,INDEX(#REF!,MATCH(A1104,#REF!,0))*1.5))</f>
        <v>-1</v>
      </c>
      <c r="D1104" s="135">
        <v>0.13710956166677399</v>
      </c>
      <c r="E1104" s="135">
        <v>7.1794467364189735E-2</v>
      </c>
      <c r="F1104" s="135">
        <v>0.2093499725958464</v>
      </c>
      <c r="G1104" s="135">
        <v>0.79065002740414048</v>
      </c>
      <c r="H1104" s="135">
        <v>7.5142465046815363E-2</v>
      </c>
      <c r="I1104" s="135">
        <v>0.21251732940342133</v>
      </c>
      <c r="J1104" s="135">
        <v>0.78748267059657961</v>
      </c>
      <c r="K1104" s="136">
        <f>IF(ISERROR(INDEX([1]biowin!$J:$J,MATCH(#REF!,[1]biowin!$A:$A,0))),-1,INDEX([1]biowin!$J:$J,MATCH(#REF!,[1]biowin!$A:$A,0)))</f>
        <v>-1</v>
      </c>
    </row>
    <row r="1105" spans="1:11">
      <c r="A1105" s="142" t="s">
        <v>3348</v>
      </c>
      <c r="B1105" s="145" t="s">
        <v>3349</v>
      </c>
      <c r="C1105" s="144">
        <f>MAX(IF(ISERROR(INDEX([1]JDS4!$K$2:$K$1709,MATCH(A1105,[1]JDS4!$D$2:$D$1709,0))),-1,INDEX([1]JDS4!$K$2:$K$1709,MATCH(A1105,[1]JDS4!$D$2:$D$1709,0))),IF(ISERROR(INDEX([1]UFZ!$K$2:$K$1709,MATCH(A1105,[1]UFZ!$H$2:$H$1709,0))),-1,INDEX([1]UFZ!$K$2:$K$1709,MATCH(A1105,[1]UFZ!$H$2:$H$1709,0))),IF(ISERROR(INDEX([1]WATSON!$G$2:$G$1709,MATCH(A1105,[1]WATSON!$B$2:$B$1709,0))),-1,INDEX([1]WATSON!$G$2:$G$1709,MATCH(A1105,[1]WATSON!$B$2:$B$1709,0))*1000),IF(ISERROR(INDEX('[1]EF3.0emissions'!$F$2:$F$1709,MATCH(A1105,'[1]EF3.0emissions'!$A$2:$A$1709,0))),-1,INDEX('[1]EF3.0emissions'!$F$2:$F$1709,MATCH(A1105,'[1]EF3.0emissions'!$A$2:$A$1709))),IF(ISERROR(INDEX(#REF!,MATCH(A1105,#REF!,0))),-1,INDEX(#REF!,MATCH(A1105,#REF!,0))*1.5*1000),IF(ISERROR(INDEX(#REF!,MATCH(A1105,#REF!,0))),-1,INDEX(#REF!,MATCH(A1105,#REF!,0))*1.5))</f>
        <v>16.103741300753423</v>
      </c>
      <c r="D1105" s="135">
        <v>3.0970351406629931E-3</v>
      </c>
      <c r="E1105" s="135">
        <v>1.6376336741627494E-3</v>
      </c>
      <c r="F1105" s="135">
        <v>4.7887588670673326E-3</v>
      </c>
      <c r="G1105" s="135">
        <v>0.9952112411329328</v>
      </c>
      <c r="H1105" s="135">
        <v>1.7214052466098992E-3</v>
      </c>
      <c r="I1105" s="135">
        <v>4.8507068489419174E-3</v>
      </c>
      <c r="J1105" s="135">
        <v>0.99514929315105771</v>
      </c>
      <c r="K1105" s="136">
        <f>IF(ISERROR(INDEX([1]biowin!$J:$J,MATCH(#REF!,[1]biowin!$A:$A,0))),-1,INDEX([1]biowin!$J:$J,MATCH(#REF!,[1]biowin!$A:$A,0)))</f>
        <v>-1</v>
      </c>
    </row>
    <row r="1106" spans="1:11">
      <c r="A1106" s="142" t="s">
        <v>3350</v>
      </c>
      <c r="B1106" s="145" t="s">
        <v>3351</v>
      </c>
      <c r="C1106" s="144">
        <f>MAX(IF(ISERROR(INDEX([1]JDS4!$K$2:$K$1709,MATCH(A1106,[1]JDS4!$D$2:$D$1709,0))),-1,INDEX([1]JDS4!$K$2:$K$1709,MATCH(A1106,[1]JDS4!$D$2:$D$1709,0))),IF(ISERROR(INDEX([1]UFZ!$K$2:$K$1709,MATCH(A1106,[1]UFZ!$H$2:$H$1709,0))),-1,INDEX([1]UFZ!$K$2:$K$1709,MATCH(A1106,[1]UFZ!$H$2:$H$1709,0))),IF(ISERROR(INDEX([1]WATSON!$G$2:$G$1709,MATCH(A1106,[1]WATSON!$B$2:$B$1709,0))),-1,INDEX([1]WATSON!$G$2:$G$1709,MATCH(A1106,[1]WATSON!$B$2:$B$1709,0))*1000),IF(ISERROR(INDEX('[1]EF3.0emissions'!$F$2:$F$1709,MATCH(A1106,'[1]EF3.0emissions'!$A$2:$A$1709,0))),-1,INDEX('[1]EF3.0emissions'!$F$2:$F$1709,MATCH(A1106,'[1]EF3.0emissions'!$A$2:$A$1709))),IF(ISERROR(INDEX(#REF!,MATCH(A1106,#REF!,0))),-1,INDEX(#REF!,MATCH(A1106,#REF!,0))*1.5*1000),IF(ISERROR(INDEX(#REF!,MATCH(A1106,#REF!,0))),-1,INDEX(#REF!,MATCH(A1106,#REF!,0))*1.5))</f>
        <v>-1</v>
      </c>
      <c r="D1106" s="135">
        <v>0.5740063107997323</v>
      </c>
      <c r="E1106" s="135">
        <v>0.28044681408173217</v>
      </c>
      <c r="F1106" s="135">
        <v>0.85489762525979085</v>
      </c>
      <c r="G1106" s="135">
        <v>0.14510237474020879</v>
      </c>
      <c r="H1106" s="135">
        <v>0.28513721822701421</v>
      </c>
      <c r="I1106" s="135">
        <v>0.85940323086711867</v>
      </c>
      <c r="J1106" s="135">
        <v>0.14059676913288163</v>
      </c>
      <c r="K1106" s="136">
        <f>IF(ISERROR(INDEX([1]biowin!$J:$J,MATCH(#REF!,[1]biowin!$A:$A,0))),-1,INDEX([1]biowin!$J:$J,MATCH(#REF!,[1]biowin!$A:$A,0)))</f>
        <v>-1</v>
      </c>
    </row>
    <row r="1107" spans="1:11">
      <c r="A1107" s="142" t="s">
        <v>3352</v>
      </c>
      <c r="B1107" s="145" t="s">
        <v>3353</v>
      </c>
      <c r="C1107" s="144">
        <f>MAX(IF(ISERROR(INDEX([1]JDS4!$K$2:$K$1709,MATCH(A1107,[1]JDS4!$D$2:$D$1709,0))),-1,INDEX([1]JDS4!$K$2:$K$1709,MATCH(A1107,[1]JDS4!$D$2:$D$1709,0))),IF(ISERROR(INDEX([1]UFZ!$K$2:$K$1709,MATCH(A1107,[1]UFZ!$H$2:$H$1709,0))),-1,INDEX([1]UFZ!$K$2:$K$1709,MATCH(A1107,[1]UFZ!$H$2:$H$1709,0))),IF(ISERROR(INDEX([1]WATSON!$G$2:$G$1709,MATCH(A1107,[1]WATSON!$B$2:$B$1709,0))),-1,INDEX([1]WATSON!$G$2:$G$1709,MATCH(A1107,[1]WATSON!$B$2:$B$1709,0))*1000),IF(ISERROR(INDEX('[1]EF3.0emissions'!$F$2:$F$1709,MATCH(A1107,'[1]EF3.0emissions'!$A$2:$A$1709,0))),-1,INDEX('[1]EF3.0emissions'!$F$2:$F$1709,MATCH(A1107,'[1]EF3.0emissions'!$A$2:$A$1709))),IF(ISERROR(INDEX(#REF!,MATCH(A1107,#REF!,0))),-1,INDEX(#REF!,MATCH(A1107,#REF!,0))*1.5*1000),IF(ISERROR(INDEX(#REF!,MATCH(A1107,#REF!,0))),-1,INDEX(#REF!,MATCH(A1107,#REF!,0))*1.5))</f>
        <v>26.106249999999996</v>
      </c>
      <c r="D1107" s="135">
        <v>0.36303685466528413</v>
      </c>
      <c r="E1107" s="135">
        <v>0.18387169527299962</v>
      </c>
      <c r="F1107" s="135">
        <v>0.55537966472670863</v>
      </c>
      <c r="G1107" s="135">
        <v>0.44462033527328371</v>
      </c>
      <c r="H1107" s="135">
        <v>0.19131131935575904</v>
      </c>
      <c r="I1107" s="135">
        <v>0.55941358749796755</v>
      </c>
      <c r="J1107" s="135">
        <v>0.44058641250203068</v>
      </c>
      <c r="K1107" s="136">
        <f>IF(ISERROR(INDEX([1]biowin!$J:$J,MATCH(#REF!,[1]biowin!$A:$A,0))),-1,INDEX([1]biowin!$J:$J,MATCH(#REF!,[1]biowin!$A:$A,0)))</f>
        <v>-1</v>
      </c>
    </row>
    <row r="1108" spans="1:11">
      <c r="A1108" s="142" t="s">
        <v>3354</v>
      </c>
      <c r="B1108" s="145" t="s">
        <v>3355</v>
      </c>
      <c r="C1108" s="144">
        <f>MAX(IF(ISERROR(INDEX([1]JDS4!$K$2:$K$1709,MATCH(A1108,[1]JDS4!$D$2:$D$1709,0))),-1,INDEX([1]JDS4!$K$2:$K$1709,MATCH(A1108,[1]JDS4!$D$2:$D$1709,0))),IF(ISERROR(INDEX([1]UFZ!$K$2:$K$1709,MATCH(A1108,[1]UFZ!$H$2:$H$1709,0))),-1,INDEX([1]UFZ!$K$2:$K$1709,MATCH(A1108,[1]UFZ!$H$2:$H$1709,0))),IF(ISERROR(INDEX([1]WATSON!$G$2:$G$1709,MATCH(A1108,[1]WATSON!$B$2:$B$1709,0))),-1,INDEX([1]WATSON!$G$2:$G$1709,MATCH(A1108,[1]WATSON!$B$2:$B$1709,0))*1000),IF(ISERROR(INDEX('[1]EF3.0emissions'!$F$2:$F$1709,MATCH(A1108,'[1]EF3.0emissions'!$A$2:$A$1709,0))),-1,INDEX('[1]EF3.0emissions'!$F$2:$F$1709,MATCH(A1108,'[1]EF3.0emissions'!$A$2:$A$1709))),IF(ISERROR(INDEX(#REF!,MATCH(A1108,#REF!,0))),-1,INDEX(#REF!,MATCH(A1108,#REF!,0))*1.5*1000),IF(ISERROR(INDEX(#REF!,MATCH(A1108,#REF!,0))),-1,INDEX(#REF!,MATCH(A1108,#REF!,0))*1.5))</f>
        <v>182.73723617801369</v>
      </c>
      <c r="D1108" s="135">
        <v>0.19051169472131904</v>
      </c>
      <c r="E1108" s="135">
        <v>9.9314044766759271E-2</v>
      </c>
      <c r="F1108" s="135">
        <v>0.29005578249925396</v>
      </c>
      <c r="G1108" s="135">
        <v>0.70994421750073977</v>
      </c>
      <c r="H1108" s="135">
        <v>0.1037131964555499</v>
      </c>
      <c r="I1108" s="135">
        <v>0.2943615251470898</v>
      </c>
      <c r="J1108" s="135">
        <v>0.70563847485290931</v>
      </c>
      <c r="K1108" s="136">
        <f>IF(ISERROR(INDEX([1]biowin!$J:$J,MATCH(#REF!,[1]biowin!$A:$A,0))),-1,INDEX([1]biowin!$J:$J,MATCH(#REF!,[1]biowin!$A:$A,0)))</f>
        <v>-1</v>
      </c>
    </row>
    <row r="1109" spans="1:11">
      <c r="A1109" s="142" t="s">
        <v>3356</v>
      </c>
      <c r="B1109" s="145" t="s">
        <v>3357</v>
      </c>
      <c r="C1109" s="144">
        <f>MAX(IF(ISERROR(INDEX([1]JDS4!$K$2:$K$1709,MATCH(A1109,[1]JDS4!$D$2:$D$1709,0))),-1,INDEX([1]JDS4!$K$2:$K$1709,MATCH(A1109,[1]JDS4!$D$2:$D$1709,0))),IF(ISERROR(INDEX([1]UFZ!$K$2:$K$1709,MATCH(A1109,[1]UFZ!$H$2:$H$1709,0))),-1,INDEX([1]UFZ!$K$2:$K$1709,MATCH(A1109,[1]UFZ!$H$2:$H$1709,0))),IF(ISERROR(INDEX([1]WATSON!$G$2:$G$1709,MATCH(A1109,[1]WATSON!$B$2:$B$1709,0))),-1,INDEX([1]WATSON!$G$2:$G$1709,MATCH(A1109,[1]WATSON!$B$2:$B$1709,0))*1000),IF(ISERROR(INDEX('[1]EF3.0emissions'!$F$2:$F$1709,MATCH(A1109,'[1]EF3.0emissions'!$A$2:$A$1709,0))),-1,INDEX('[1]EF3.0emissions'!$F$2:$F$1709,MATCH(A1109,'[1]EF3.0emissions'!$A$2:$A$1709))),IF(ISERROR(INDEX(#REF!,MATCH(A1109,#REF!,0))),-1,INDEX(#REF!,MATCH(A1109,#REF!,0))*1.5*1000),IF(ISERROR(INDEX(#REF!,MATCH(A1109,#REF!,0))),-1,INDEX(#REF!,MATCH(A1109,#REF!,0))*1.5))</f>
        <v>144.21129024157534</v>
      </c>
      <c r="D1109" s="135">
        <v>2.2130199172847018E-2</v>
      </c>
      <c r="E1109" s="135">
        <v>1.1688323354719801E-2</v>
      </c>
      <c r="F1109" s="135">
        <v>3.3822298235367684E-2</v>
      </c>
      <c r="G1109" s="135">
        <v>0.96617770176463358</v>
      </c>
      <c r="H1109" s="135">
        <v>1.2278934347594393E-2</v>
      </c>
      <c r="I1109" s="135">
        <v>3.4411384876394543E-2</v>
      </c>
      <c r="J1109" s="135">
        <v>0.96558861512360383</v>
      </c>
      <c r="K1109" s="136">
        <f>IF(ISERROR(INDEX([1]biowin!$J:$J,MATCH(#REF!,[1]biowin!$A:$A,0))),-1,INDEX([1]biowin!$J:$J,MATCH(#REF!,[1]biowin!$A:$A,0)))</f>
        <v>-1</v>
      </c>
    </row>
    <row r="1110" spans="1:11">
      <c r="A1110" s="142" t="s">
        <v>3358</v>
      </c>
      <c r="B1110" s="145" t="s">
        <v>3359</v>
      </c>
      <c r="C1110" s="144">
        <f>MAX(IF(ISERROR(INDEX([1]JDS4!$K$2:$K$1709,MATCH(A1110,[1]JDS4!$D$2:$D$1709,0))),-1,INDEX([1]JDS4!$K$2:$K$1709,MATCH(A1110,[1]JDS4!$D$2:$D$1709,0))),IF(ISERROR(INDEX([1]UFZ!$K$2:$K$1709,MATCH(A1110,[1]UFZ!$H$2:$H$1709,0))),-1,INDEX([1]UFZ!$K$2:$K$1709,MATCH(A1110,[1]UFZ!$H$2:$H$1709,0))),IF(ISERROR(INDEX([1]WATSON!$G$2:$G$1709,MATCH(A1110,[1]WATSON!$B$2:$B$1709,0))),-1,INDEX([1]WATSON!$G$2:$G$1709,MATCH(A1110,[1]WATSON!$B$2:$B$1709,0))*1000),IF(ISERROR(INDEX('[1]EF3.0emissions'!$F$2:$F$1709,MATCH(A1110,'[1]EF3.0emissions'!$A$2:$A$1709,0))),-1,INDEX('[1]EF3.0emissions'!$F$2:$F$1709,MATCH(A1110,'[1]EF3.0emissions'!$A$2:$A$1709))),IF(ISERROR(INDEX(#REF!,MATCH(A1110,#REF!,0))),-1,INDEX(#REF!,MATCH(A1110,#REF!,0))*1.5*1000),IF(ISERROR(INDEX(#REF!,MATCH(A1110,#REF!,0))),-1,INDEX(#REF!,MATCH(A1110,#REF!,0))*1.5))</f>
        <v>82.85413259650683</v>
      </c>
      <c r="D1110" s="135">
        <v>5.2616099869924222E-2</v>
      </c>
      <c r="E1110" s="135">
        <v>2.7734071494118228E-2</v>
      </c>
      <c r="F1110" s="135">
        <v>8.0354635678576911E-2</v>
      </c>
      <c r="G1110" s="135">
        <v>0.91964536432142141</v>
      </c>
      <c r="H1110" s="135">
        <v>2.9107524249405912E-2</v>
      </c>
      <c r="I1110" s="135">
        <v>8.1726284322354209E-2</v>
      </c>
      <c r="J1110" s="135">
        <v>0.91827371567764549</v>
      </c>
      <c r="K1110" s="136">
        <f>IF(ISERROR(INDEX([1]biowin!$J:$J,MATCH(#REF!,[1]biowin!$A:$A,0))),-1,INDEX([1]biowin!$J:$J,MATCH(#REF!,[1]biowin!$A:$A,0)))</f>
        <v>-1</v>
      </c>
    </row>
    <row r="1111" spans="1:11">
      <c r="A1111" s="142" t="s">
        <v>3360</v>
      </c>
      <c r="B1111" s="145" t="s">
        <v>3361</v>
      </c>
      <c r="C1111" s="144">
        <f>MAX(IF(ISERROR(INDEX([1]JDS4!$K$2:$K$1709,MATCH(A1111,[1]JDS4!$D$2:$D$1709,0))),-1,INDEX([1]JDS4!$K$2:$K$1709,MATCH(A1111,[1]JDS4!$D$2:$D$1709,0))),IF(ISERROR(INDEX([1]UFZ!$K$2:$K$1709,MATCH(A1111,[1]UFZ!$H$2:$H$1709,0))),-1,INDEX([1]UFZ!$K$2:$K$1709,MATCH(A1111,[1]UFZ!$H$2:$H$1709,0))),IF(ISERROR(INDEX([1]WATSON!$G$2:$G$1709,MATCH(A1111,[1]WATSON!$B$2:$B$1709,0))),-1,INDEX([1]WATSON!$G$2:$G$1709,MATCH(A1111,[1]WATSON!$B$2:$B$1709,0))*1000),IF(ISERROR(INDEX('[1]EF3.0emissions'!$F$2:$F$1709,MATCH(A1111,'[1]EF3.0emissions'!$A$2:$A$1709,0))),-1,INDEX('[1]EF3.0emissions'!$F$2:$F$1709,MATCH(A1111,'[1]EF3.0emissions'!$A$2:$A$1709))),IF(ISERROR(INDEX(#REF!,MATCH(A1111,#REF!,0))),-1,INDEX(#REF!,MATCH(A1111,#REF!,0))*1.5*1000),IF(ISERROR(INDEX(#REF!,MATCH(A1111,#REF!,0))),-1,INDEX(#REF!,MATCH(A1111,#REF!,0))*1.5))</f>
        <v>120.26874999999997</v>
      </c>
      <c r="D1111" s="135">
        <v>0.11787061118471247</v>
      </c>
      <c r="E1111" s="135">
        <v>6.4610584850851157E-3</v>
      </c>
      <c r="F1111" s="135">
        <v>0.90604475161151943</v>
      </c>
      <c r="G1111" s="135">
        <v>9.3955248388479753E-2</v>
      </c>
      <c r="H1111" s="135">
        <v>1.6583341110935835E-2</v>
      </c>
      <c r="I1111" s="135">
        <v>0.77059747779714538</v>
      </c>
      <c r="J1111" s="135">
        <v>0.22940252220285515</v>
      </c>
      <c r="K1111" s="136">
        <f>IF(ISERROR(INDEX([1]biowin!$J:$J,MATCH(#REF!,[1]biowin!$A:$A,0))),-1,INDEX([1]biowin!$J:$J,MATCH(#REF!,[1]biowin!$A:$A,0)))</f>
        <v>-1</v>
      </c>
    </row>
    <row r="1112" spans="1:11">
      <c r="A1112" s="142" t="s">
        <v>3362</v>
      </c>
      <c r="B1112" s="145" t="s">
        <v>3363</v>
      </c>
      <c r="C1112" s="144">
        <f>MAX(IF(ISERROR(INDEX([1]JDS4!$K$2:$K$1709,MATCH(A1112,[1]JDS4!$D$2:$D$1709,0))),-1,INDEX([1]JDS4!$K$2:$K$1709,MATCH(A1112,[1]JDS4!$D$2:$D$1709,0))),IF(ISERROR(INDEX([1]UFZ!$K$2:$K$1709,MATCH(A1112,[1]UFZ!$H$2:$H$1709,0))),-1,INDEX([1]UFZ!$K$2:$K$1709,MATCH(A1112,[1]UFZ!$H$2:$H$1709,0))),IF(ISERROR(INDEX([1]WATSON!$G$2:$G$1709,MATCH(A1112,[1]WATSON!$B$2:$B$1709,0))),-1,INDEX([1]WATSON!$G$2:$G$1709,MATCH(A1112,[1]WATSON!$B$2:$B$1709,0))*1000),IF(ISERROR(INDEX('[1]EF3.0emissions'!$F$2:$F$1709,MATCH(A1112,'[1]EF3.0emissions'!$A$2:$A$1709,0))),-1,INDEX('[1]EF3.0emissions'!$F$2:$F$1709,MATCH(A1112,'[1]EF3.0emissions'!$A$2:$A$1709))),IF(ISERROR(INDEX(#REF!,MATCH(A1112,#REF!,0))),-1,INDEX(#REF!,MATCH(A1112,#REF!,0))*1.5*1000),IF(ISERROR(INDEX(#REF!,MATCH(A1112,#REF!,0))),-1,INDEX(#REF!,MATCH(A1112,#REF!,0))*1.5))</f>
        <v>-1</v>
      </c>
      <c r="D1112" s="135">
        <v>0.30462686964025776</v>
      </c>
      <c r="E1112" s="135">
        <v>0.15496352022003942</v>
      </c>
      <c r="F1112" s="135">
        <v>0.47232771525891348</v>
      </c>
      <c r="G1112" s="135">
        <v>0.52767228474108185</v>
      </c>
      <c r="H1112" s="135">
        <v>0.16210907102468494</v>
      </c>
      <c r="I1112" s="135">
        <v>0.47440030449688708</v>
      </c>
      <c r="J1112" s="135">
        <v>0.52559969550311147</v>
      </c>
      <c r="K1112" s="136">
        <f>IF(ISERROR(INDEX([1]biowin!$J:$J,MATCH(#REF!,[1]biowin!$A:$A,0))),-1,INDEX([1]biowin!$J:$J,MATCH(#REF!,[1]biowin!$A:$A,0)))</f>
        <v>-1</v>
      </c>
    </row>
    <row r="1113" spans="1:11">
      <c r="A1113" s="142" t="s">
        <v>3364</v>
      </c>
      <c r="B1113" s="145" t="s">
        <v>3365</v>
      </c>
      <c r="C1113" s="144">
        <f>MAX(IF(ISERROR(INDEX([1]JDS4!$K$2:$K$1709,MATCH(A1113,[1]JDS4!$D$2:$D$1709,0))),-1,INDEX([1]JDS4!$K$2:$K$1709,MATCH(A1113,[1]JDS4!$D$2:$D$1709,0))),IF(ISERROR(INDEX([1]UFZ!$K$2:$K$1709,MATCH(A1113,[1]UFZ!$H$2:$H$1709,0))),-1,INDEX([1]UFZ!$K$2:$K$1709,MATCH(A1113,[1]UFZ!$H$2:$H$1709,0))),IF(ISERROR(INDEX([1]WATSON!$G$2:$G$1709,MATCH(A1113,[1]WATSON!$B$2:$B$1709,0))),-1,INDEX([1]WATSON!$G$2:$G$1709,MATCH(A1113,[1]WATSON!$B$2:$B$1709,0))*1000),IF(ISERROR(INDEX('[1]EF3.0emissions'!$F$2:$F$1709,MATCH(A1113,'[1]EF3.0emissions'!$A$2:$A$1709,0))),-1,INDEX('[1]EF3.0emissions'!$F$2:$F$1709,MATCH(A1113,'[1]EF3.0emissions'!$A$2:$A$1709))),IF(ISERROR(INDEX(#REF!,MATCH(A1113,#REF!,0))),-1,INDEX(#REF!,MATCH(A1113,#REF!,0))*1.5*1000),IF(ISERROR(INDEX(#REF!,MATCH(A1113,#REF!,0))),-1,INDEX(#REF!,MATCH(A1113,#REF!,0))*1.5))</f>
        <v>-1</v>
      </c>
      <c r="D1113" s="135">
        <v>9.7366917600840375E-2</v>
      </c>
      <c r="E1113" s="135">
        <v>5.1159436303021354E-2</v>
      </c>
      <c r="F1113" s="135">
        <v>0.14852720858577109</v>
      </c>
      <c r="G1113" s="135">
        <v>0.8514727914142205</v>
      </c>
      <c r="H1113" s="135">
        <v>5.3611857307289602E-2</v>
      </c>
      <c r="I1113" s="135">
        <v>0.15097928366978222</v>
      </c>
      <c r="J1113" s="135">
        <v>0.84902071633021958</v>
      </c>
      <c r="K1113" s="136">
        <f>IF(ISERROR(INDEX([1]biowin!$J:$J,MATCH(#REF!,[1]biowin!$A:$A,0))),-1,INDEX([1]biowin!$J:$J,MATCH(#REF!,[1]biowin!$A:$A,0)))</f>
        <v>-1</v>
      </c>
    </row>
    <row r="1114" spans="1:11">
      <c r="A1114" s="142" t="s">
        <v>3366</v>
      </c>
      <c r="B1114" s="145" t="s">
        <v>3367</v>
      </c>
      <c r="C1114" s="144">
        <f>MAX(IF(ISERROR(INDEX([1]JDS4!$K$2:$K$1709,MATCH(A1114,[1]JDS4!$D$2:$D$1709,0))),-1,INDEX([1]JDS4!$K$2:$K$1709,MATCH(A1114,[1]JDS4!$D$2:$D$1709,0))),IF(ISERROR(INDEX([1]UFZ!$K$2:$K$1709,MATCH(A1114,[1]UFZ!$H$2:$H$1709,0))),-1,INDEX([1]UFZ!$K$2:$K$1709,MATCH(A1114,[1]UFZ!$H$2:$H$1709,0))),IF(ISERROR(INDEX([1]WATSON!$G$2:$G$1709,MATCH(A1114,[1]WATSON!$B$2:$B$1709,0))),-1,INDEX([1]WATSON!$G$2:$G$1709,MATCH(A1114,[1]WATSON!$B$2:$B$1709,0))*1000),IF(ISERROR(INDEX('[1]EF3.0emissions'!$F$2:$F$1709,MATCH(A1114,'[1]EF3.0emissions'!$A$2:$A$1709,0))),-1,INDEX('[1]EF3.0emissions'!$F$2:$F$1709,MATCH(A1114,'[1]EF3.0emissions'!$A$2:$A$1709))),IF(ISERROR(INDEX(#REF!,MATCH(A1114,#REF!,0))),-1,INDEX(#REF!,MATCH(A1114,#REF!,0))*1.5*1000),IF(ISERROR(INDEX(#REF!,MATCH(A1114,#REF!,0))),-1,INDEX(#REF!,MATCH(A1114,#REF!,0))*1.5))</f>
        <v>88.772620909383562</v>
      </c>
      <c r="D1114" s="135">
        <v>5.4607335508366349E-2</v>
      </c>
      <c r="E1114" s="135">
        <v>2.8595642459674244E-2</v>
      </c>
      <c r="F1114" s="135">
        <v>9.2293206881572998E-2</v>
      </c>
      <c r="G1114" s="135">
        <v>0.90770679311842684</v>
      </c>
      <c r="H1114" s="135">
        <v>3.0126020890929167E-2</v>
      </c>
      <c r="I1114" s="135">
        <v>9.0191487196298825E-2</v>
      </c>
      <c r="J1114" s="135">
        <v>0.90980851280370245</v>
      </c>
      <c r="K1114" s="136">
        <f>IF(ISERROR(INDEX([1]biowin!$J:$J,MATCH(#REF!,[1]biowin!$A:$A,0))),-1,INDEX([1]biowin!$J:$J,MATCH(#REF!,[1]biowin!$A:$A,0)))</f>
        <v>-1</v>
      </c>
    </row>
    <row r="1115" spans="1:11">
      <c r="A1115" s="142" t="s">
        <v>3368</v>
      </c>
      <c r="B1115" s="145" t="s">
        <v>3369</v>
      </c>
      <c r="C1115" s="144">
        <f>MAX(IF(ISERROR(INDEX([1]JDS4!$K$2:$K$1709,MATCH(A1115,[1]JDS4!$D$2:$D$1709,0))),-1,INDEX([1]JDS4!$K$2:$K$1709,MATCH(A1115,[1]JDS4!$D$2:$D$1709,0))),IF(ISERROR(INDEX([1]UFZ!$K$2:$K$1709,MATCH(A1115,[1]UFZ!$H$2:$H$1709,0))),-1,INDEX([1]UFZ!$K$2:$K$1709,MATCH(A1115,[1]UFZ!$H$2:$H$1709,0))),IF(ISERROR(INDEX([1]WATSON!$G$2:$G$1709,MATCH(A1115,[1]WATSON!$B$2:$B$1709,0))),-1,INDEX([1]WATSON!$G$2:$G$1709,MATCH(A1115,[1]WATSON!$B$2:$B$1709,0))*1000),IF(ISERROR(INDEX('[1]EF3.0emissions'!$F$2:$F$1709,MATCH(A1115,'[1]EF3.0emissions'!$A$2:$A$1709,0))),-1,INDEX('[1]EF3.0emissions'!$F$2:$F$1709,MATCH(A1115,'[1]EF3.0emissions'!$A$2:$A$1709))),IF(ISERROR(INDEX(#REF!,MATCH(A1115,#REF!,0))),-1,INDEX(#REF!,MATCH(A1115,#REF!,0))*1.5*1000),IF(ISERROR(INDEX(#REF!,MATCH(A1115,#REF!,0))),-1,INDEX(#REF!,MATCH(A1115,#REF!,0))*1.5))</f>
        <v>-1</v>
      </c>
      <c r="D1115" s="135">
        <v>1.2671395700732366E-2</v>
      </c>
      <c r="E1115" s="135">
        <v>6.6782550741673686E-3</v>
      </c>
      <c r="F1115" s="135">
        <v>2.3423558992689563E-2</v>
      </c>
      <c r="G1115" s="135">
        <v>0.97657644100731422</v>
      </c>
      <c r="H1115" s="135">
        <v>7.0293886122309085E-3</v>
      </c>
      <c r="I1115" s="135">
        <v>2.2138274999405273E-2</v>
      </c>
      <c r="J1115" s="135">
        <v>0.97786172500059421</v>
      </c>
      <c r="K1115" s="136">
        <f>IF(ISERROR(INDEX([1]biowin!$J:$J,MATCH(#REF!,[1]biowin!$A:$A,0))),-1,INDEX([1]biowin!$J:$J,MATCH(#REF!,[1]biowin!$A:$A,0)))</f>
        <v>-1</v>
      </c>
    </row>
    <row r="1116" spans="1:11">
      <c r="A1116" s="142" t="s">
        <v>3370</v>
      </c>
      <c r="B1116" s="145" t="s">
        <v>3371</v>
      </c>
      <c r="C1116" s="144">
        <f>MAX(IF(ISERROR(INDEX([1]JDS4!$K$2:$K$1709,MATCH(A1116,[1]JDS4!$D$2:$D$1709,0))),-1,INDEX([1]JDS4!$K$2:$K$1709,MATCH(A1116,[1]JDS4!$D$2:$D$1709,0))),IF(ISERROR(INDEX([1]UFZ!$K$2:$K$1709,MATCH(A1116,[1]UFZ!$H$2:$H$1709,0))),-1,INDEX([1]UFZ!$K$2:$K$1709,MATCH(A1116,[1]UFZ!$H$2:$H$1709,0))),IF(ISERROR(INDEX([1]WATSON!$G$2:$G$1709,MATCH(A1116,[1]WATSON!$B$2:$B$1709,0))),-1,INDEX([1]WATSON!$G$2:$G$1709,MATCH(A1116,[1]WATSON!$B$2:$B$1709,0))*1000),IF(ISERROR(INDEX('[1]EF3.0emissions'!$F$2:$F$1709,MATCH(A1116,'[1]EF3.0emissions'!$A$2:$A$1709,0))),-1,INDEX('[1]EF3.0emissions'!$F$2:$F$1709,MATCH(A1116,'[1]EF3.0emissions'!$A$2:$A$1709))),IF(ISERROR(INDEX(#REF!,MATCH(A1116,#REF!,0))),-1,INDEX(#REF!,MATCH(A1116,#REF!,0))*1.5*1000),IF(ISERROR(INDEX(#REF!,MATCH(A1116,#REF!,0))),-1,INDEX(#REF!,MATCH(A1116,#REF!,0))*1.5))</f>
        <v>26.349942419246577</v>
      </c>
      <c r="D1116" s="135">
        <v>1.5547166142680106E-3</v>
      </c>
      <c r="E1116" s="135">
        <v>8.2220011537160087E-4</v>
      </c>
      <c r="F1116" s="135">
        <v>2.3806581200408942E-3</v>
      </c>
      <c r="G1116" s="135">
        <v>0.99761934187995982</v>
      </c>
      <c r="H1116" s="135">
        <v>8.6428080285531048E-4</v>
      </c>
      <c r="I1116" s="135">
        <v>2.4212292597465372E-3</v>
      </c>
      <c r="J1116" s="135">
        <v>0.99757877074025414</v>
      </c>
      <c r="K1116" s="136">
        <f>IF(ISERROR(INDEX([1]biowin!$J:$J,MATCH(#REF!,[1]biowin!$A:$A,0))),-1,INDEX([1]biowin!$J:$J,MATCH(#REF!,[1]biowin!$A:$A,0)))</f>
        <v>-1</v>
      </c>
    </row>
    <row r="1117" spans="1:11">
      <c r="A1117" s="142" t="s">
        <v>3372</v>
      </c>
      <c r="B1117" s="145" t="s">
        <v>3373</v>
      </c>
      <c r="C1117" s="144">
        <f>MAX(IF(ISERROR(INDEX([1]JDS4!$K$2:$K$1709,MATCH(A1117,[1]JDS4!$D$2:$D$1709,0))),-1,INDEX([1]JDS4!$K$2:$K$1709,MATCH(A1117,[1]JDS4!$D$2:$D$1709,0))),IF(ISERROR(INDEX([1]UFZ!$K$2:$K$1709,MATCH(A1117,[1]UFZ!$H$2:$H$1709,0))),-1,INDEX([1]UFZ!$K$2:$K$1709,MATCH(A1117,[1]UFZ!$H$2:$H$1709,0))),IF(ISERROR(INDEX([1]WATSON!$G$2:$G$1709,MATCH(A1117,[1]WATSON!$B$2:$B$1709,0))),-1,INDEX([1]WATSON!$G$2:$G$1709,MATCH(A1117,[1]WATSON!$B$2:$B$1709,0))*1000),IF(ISERROR(INDEX('[1]EF3.0emissions'!$F$2:$F$1709,MATCH(A1117,'[1]EF3.0emissions'!$A$2:$A$1709,0))),-1,INDEX('[1]EF3.0emissions'!$F$2:$F$1709,MATCH(A1117,'[1]EF3.0emissions'!$A$2:$A$1709))),IF(ISERROR(INDEX(#REF!,MATCH(A1117,#REF!,0))),-1,INDEX(#REF!,MATCH(A1117,#REF!,0))*1.5*1000),IF(ISERROR(INDEX(#REF!,MATCH(A1117,#REF!,0))),-1,INDEX(#REF!,MATCH(A1117,#REF!,0))*1.5))</f>
        <v>0</v>
      </c>
      <c r="D1117" s="135">
        <v>2.2477965492311149E-2</v>
      </c>
      <c r="E1117" s="135">
        <v>1.1871738202710772E-2</v>
      </c>
      <c r="F1117" s="135">
        <v>3.435325861674747E-2</v>
      </c>
      <c r="G1117" s="135">
        <v>0.96564674138324935</v>
      </c>
      <c r="H1117" s="135">
        <v>1.2471483080063862E-2</v>
      </c>
      <c r="I1117" s="135">
        <v>3.4951568263468694E-2</v>
      </c>
      <c r="J1117" s="135">
        <v>0.96504843173652965</v>
      </c>
      <c r="K1117" s="136">
        <f>IF(ISERROR(INDEX([1]biowin!$J:$J,MATCH(#REF!,[1]biowin!$A:$A,0))),-1,INDEX([1]biowin!$J:$J,MATCH(#REF!,[1]biowin!$A:$A,0)))</f>
        <v>-1</v>
      </c>
    </row>
    <row r="1118" spans="1:11">
      <c r="A1118" s="142" t="s">
        <v>3374</v>
      </c>
      <c r="B1118" s="145" t="s">
        <v>3375</v>
      </c>
      <c r="C1118" s="144">
        <f>MAX(IF(ISERROR(INDEX([1]JDS4!$K$2:$K$1709,MATCH(A1118,[1]JDS4!$D$2:$D$1709,0))),-1,INDEX([1]JDS4!$K$2:$K$1709,MATCH(A1118,[1]JDS4!$D$2:$D$1709,0))),IF(ISERROR(INDEX([1]UFZ!$K$2:$K$1709,MATCH(A1118,[1]UFZ!$H$2:$H$1709,0))),-1,INDEX([1]UFZ!$K$2:$K$1709,MATCH(A1118,[1]UFZ!$H$2:$H$1709,0))),IF(ISERROR(INDEX([1]WATSON!$G$2:$G$1709,MATCH(A1118,[1]WATSON!$B$2:$B$1709,0))),-1,INDEX([1]WATSON!$G$2:$G$1709,MATCH(A1118,[1]WATSON!$B$2:$B$1709,0))*1000),IF(ISERROR(INDEX('[1]EF3.0emissions'!$F$2:$F$1709,MATCH(A1118,'[1]EF3.0emissions'!$A$2:$A$1709,0))),-1,INDEX('[1]EF3.0emissions'!$F$2:$F$1709,MATCH(A1118,'[1]EF3.0emissions'!$A$2:$A$1709))),IF(ISERROR(INDEX(#REF!,MATCH(A1118,#REF!,0))),-1,INDEX(#REF!,MATCH(A1118,#REF!,0))*1.5*1000),IF(ISERROR(INDEX(#REF!,MATCH(A1118,#REF!,0))),-1,INDEX(#REF!,MATCH(A1118,#REF!,0))*1.5))</f>
        <v>-1</v>
      </c>
      <c r="H1118" s="135"/>
      <c r="I1118" s="135"/>
      <c r="J1118" s="135"/>
      <c r="K1118" s="136">
        <f>IF(ISERROR(INDEX([1]biowin!$J:$J,MATCH(#REF!,[1]biowin!$A:$A,0))),-1,INDEX([1]biowin!$J:$J,MATCH(#REF!,[1]biowin!$A:$A,0)))</f>
        <v>-1</v>
      </c>
    </row>
    <row r="1119" spans="1:11">
      <c r="A1119" s="142" t="s">
        <v>3376</v>
      </c>
      <c r="B1119" s="145" t="s">
        <v>3377</v>
      </c>
      <c r="C1119" s="144">
        <f>MAX(IF(ISERROR(INDEX([1]JDS4!$K$2:$K$1709,MATCH(A1119,[1]JDS4!$D$2:$D$1709,0))),-1,INDEX([1]JDS4!$K$2:$K$1709,MATCH(A1119,[1]JDS4!$D$2:$D$1709,0))),IF(ISERROR(INDEX([1]UFZ!$K$2:$K$1709,MATCH(A1119,[1]UFZ!$H$2:$H$1709,0))),-1,INDEX([1]UFZ!$K$2:$K$1709,MATCH(A1119,[1]UFZ!$H$2:$H$1709,0))),IF(ISERROR(INDEX([1]WATSON!$G$2:$G$1709,MATCH(A1119,[1]WATSON!$B$2:$B$1709,0))),-1,INDEX([1]WATSON!$G$2:$G$1709,MATCH(A1119,[1]WATSON!$B$2:$B$1709,0))*1000),IF(ISERROR(INDEX('[1]EF3.0emissions'!$F$2:$F$1709,MATCH(A1119,'[1]EF3.0emissions'!$A$2:$A$1709,0))),-1,INDEX('[1]EF3.0emissions'!$F$2:$F$1709,MATCH(A1119,'[1]EF3.0emissions'!$A$2:$A$1709))),IF(ISERROR(INDEX(#REF!,MATCH(A1119,#REF!,0))),-1,INDEX(#REF!,MATCH(A1119,#REF!,0))*1.5*1000),IF(ISERROR(INDEX(#REF!,MATCH(A1119,#REF!,0))),-1,INDEX(#REF!,MATCH(A1119,#REF!,0))*1.5))</f>
        <v>-1</v>
      </c>
      <c r="D1119" s="135">
        <v>4.5603890416187724E-3</v>
      </c>
      <c r="E1119" s="135">
        <v>4.9263972947911005E-4</v>
      </c>
      <c r="F1119" s="135">
        <v>0.78820784418262291</v>
      </c>
      <c r="G1119" s="135">
        <v>0.21179215581737729</v>
      </c>
      <c r="H1119" s="135">
        <v>1.0890956032497804E-3</v>
      </c>
      <c r="I1119" s="135">
        <v>0.55461752464221625</v>
      </c>
      <c r="J1119" s="135">
        <v>0.44538247535778375</v>
      </c>
      <c r="K1119" s="136">
        <f>IF(ISERROR(INDEX([1]biowin!$J:$J,MATCH(#REF!,[1]biowin!$A:$A,0))),-1,INDEX([1]biowin!$J:$J,MATCH(#REF!,[1]biowin!$A:$A,0)))</f>
        <v>-1</v>
      </c>
    </row>
    <row r="1120" spans="1:11">
      <c r="A1120" s="142" t="s">
        <v>3378</v>
      </c>
      <c r="B1120" s="145" t="s">
        <v>3379</v>
      </c>
      <c r="C1120" s="144">
        <f>MAX(IF(ISERROR(INDEX([1]JDS4!$K$2:$K$1709,MATCH(A1120,[1]JDS4!$D$2:$D$1709,0))),-1,INDEX([1]JDS4!$K$2:$K$1709,MATCH(A1120,[1]JDS4!$D$2:$D$1709,0))),IF(ISERROR(INDEX([1]UFZ!$K$2:$K$1709,MATCH(A1120,[1]UFZ!$H$2:$H$1709,0))),-1,INDEX([1]UFZ!$K$2:$K$1709,MATCH(A1120,[1]UFZ!$H$2:$H$1709,0))),IF(ISERROR(INDEX([1]WATSON!$G$2:$G$1709,MATCH(A1120,[1]WATSON!$B$2:$B$1709,0))),-1,INDEX([1]WATSON!$G$2:$G$1709,MATCH(A1120,[1]WATSON!$B$2:$B$1709,0))*1000),IF(ISERROR(INDEX('[1]EF3.0emissions'!$F$2:$F$1709,MATCH(A1120,'[1]EF3.0emissions'!$A$2:$A$1709,0))),-1,INDEX('[1]EF3.0emissions'!$F$2:$F$1709,MATCH(A1120,'[1]EF3.0emissions'!$A$2:$A$1709))),IF(ISERROR(INDEX(#REF!,MATCH(A1120,#REF!,0))),-1,INDEX(#REF!,MATCH(A1120,#REF!,0))*1.5*1000),IF(ISERROR(INDEX(#REF!,MATCH(A1120,#REF!,0))),-1,INDEX(#REF!,MATCH(A1120,#REF!,0))*1.5))</f>
        <v>55.75</v>
      </c>
      <c r="D1120" s="135">
        <v>5.5278248656336652E-3</v>
      </c>
      <c r="E1120" s="135">
        <v>2.9086384462195698E-3</v>
      </c>
      <c r="F1120" s="135">
        <v>1.5615536018298046E-2</v>
      </c>
      <c r="G1120" s="135">
        <v>0.98438446398170321</v>
      </c>
      <c r="H1120" s="135">
        <v>3.0660330693797473E-3</v>
      </c>
      <c r="I1120" s="135">
        <v>1.2900288695426112E-2</v>
      </c>
      <c r="J1120" s="135">
        <v>0.98709971130457386</v>
      </c>
      <c r="K1120" s="136">
        <f>IF(ISERROR(INDEX([1]biowin!$J:$J,MATCH(#REF!,[1]biowin!$A:$A,0))),-1,INDEX([1]biowin!$J:$J,MATCH(#REF!,[1]biowin!$A:$A,0)))</f>
        <v>-1</v>
      </c>
    </row>
    <row r="1121" spans="1:11">
      <c r="A1121" s="142" t="s">
        <v>3380</v>
      </c>
      <c r="B1121" s="145" t="s">
        <v>3381</v>
      </c>
      <c r="C1121" s="144">
        <f>MAX(IF(ISERROR(INDEX([1]JDS4!$K$2:$K$1709,MATCH(A1121,[1]JDS4!$D$2:$D$1709,0))),-1,INDEX([1]JDS4!$K$2:$K$1709,MATCH(A1121,[1]JDS4!$D$2:$D$1709,0))),IF(ISERROR(INDEX([1]UFZ!$K$2:$K$1709,MATCH(A1121,[1]UFZ!$H$2:$H$1709,0))),-1,INDEX([1]UFZ!$K$2:$K$1709,MATCH(A1121,[1]UFZ!$H$2:$H$1709,0))),IF(ISERROR(INDEX([1]WATSON!$G$2:$G$1709,MATCH(A1121,[1]WATSON!$B$2:$B$1709,0))),-1,INDEX([1]WATSON!$G$2:$G$1709,MATCH(A1121,[1]WATSON!$B$2:$B$1709,0))*1000),IF(ISERROR(INDEX('[1]EF3.0emissions'!$F$2:$F$1709,MATCH(A1121,'[1]EF3.0emissions'!$A$2:$A$1709,0))),-1,INDEX('[1]EF3.0emissions'!$F$2:$F$1709,MATCH(A1121,'[1]EF3.0emissions'!$A$2:$A$1709))),IF(ISERROR(INDEX(#REF!,MATCH(A1121,#REF!,0))),-1,INDEX(#REF!,MATCH(A1121,#REF!,0))*1.5*1000),IF(ISERROR(INDEX(#REF!,MATCH(A1121,#REF!,0))),-1,INDEX(#REF!,MATCH(A1121,#REF!,0))*1.5))</f>
        <v>51.189763482671239</v>
      </c>
      <c r="D1121" s="135">
        <v>6.3823543466437802E-2</v>
      </c>
      <c r="E1121" s="135">
        <v>3.3615749094273263E-2</v>
      </c>
      <c r="F1121" s="135">
        <v>9.7440294085242768E-2</v>
      </c>
      <c r="G1121" s="135">
        <v>0.90255970591475476</v>
      </c>
      <c r="H1121" s="135">
        <v>3.5267494839762763E-2</v>
      </c>
      <c r="I1121" s="135">
        <v>9.9091634944703411E-2</v>
      </c>
      <c r="J1121" s="135">
        <v>0.9009083650552977</v>
      </c>
      <c r="K1121" s="136">
        <f>IF(ISERROR(INDEX([1]biowin!$J:$J,MATCH(#REF!,[1]biowin!$A:$A,0))),-1,INDEX([1]biowin!$J:$J,MATCH(#REF!,[1]biowin!$A:$A,0)))</f>
        <v>-1</v>
      </c>
    </row>
    <row r="1122" spans="1:11">
      <c r="A1122" s="142" t="s">
        <v>3382</v>
      </c>
      <c r="B1122" s="145" t="s">
        <v>3383</v>
      </c>
      <c r="C1122" s="144">
        <f>MAX(IF(ISERROR(INDEX([1]JDS4!$K$2:$K$1709,MATCH(A1122,[1]JDS4!$D$2:$D$1709,0))),-1,INDEX([1]JDS4!$K$2:$K$1709,MATCH(A1122,[1]JDS4!$D$2:$D$1709,0))),IF(ISERROR(INDEX([1]UFZ!$K$2:$K$1709,MATCH(A1122,[1]UFZ!$H$2:$H$1709,0))),-1,INDEX([1]UFZ!$K$2:$K$1709,MATCH(A1122,[1]UFZ!$H$2:$H$1709,0))),IF(ISERROR(INDEX([1]WATSON!$G$2:$G$1709,MATCH(A1122,[1]WATSON!$B$2:$B$1709,0))),-1,INDEX([1]WATSON!$G$2:$G$1709,MATCH(A1122,[1]WATSON!$B$2:$B$1709,0))*1000),IF(ISERROR(INDEX('[1]EF3.0emissions'!$F$2:$F$1709,MATCH(A1122,'[1]EF3.0emissions'!$A$2:$A$1709,0))),-1,INDEX('[1]EF3.0emissions'!$F$2:$F$1709,MATCH(A1122,'[1]EF3.0emissions'!$A$2:$A$1709))),IF(ISERROR(INDEX(#REF!,MATCH(A1122,#REF!,0))),-1,INDEX(#REF!,MATCH(A1122,#REF!,0))*1.5*1000),IF(ISERROR(INDEX(#REF!,MATCH(A1122,#REF!,0))),-1,INDEX(#REF!,MATCH(A1122,#REF!,0))*1.5))</f>
        <v>966.41611079287679</v>
      </c>
      <c r="D1122" s="135">
        <v>0.43455074164067181</v>
      </c>
      <c r="E1122" s="135">
        <v>0.21956318417395757</v>
      </c>
      <c r="F1122" s="135">
        <v>0.65412364420969094</v>
      </c>
      <c r="G1122" s="135">
        <v>0.34587635579030523</v>
      </c>
      <c r="H1122" s="135">
        <v>0.22610945804416629</v>
      </c>
      <c r="I1122" s="135">
        <v>0.6606659173760332</v>
      </c>
      <c r="J1122" s="135">
        <v>0.33933408262396747</v>
      </c>
      <c r="K1122" s="136">
        <f>IF(ISERROR(INDEX([1]biowin!$J:$J,MATCH(#REF!,[1]biowin!$A:$A,0))),-1,INDEX([1]biowin!$J:$J,MATCH(#REF!,[1]biowin!$A:$A,0)))</f>
        <v>-1</v>
      </c>
    </row>
    <row r="1123" spans="1:11">
      <c r="A1123" s="142" t="s">
        <v>3384</v>
      </c>
      <c r="B1123" s="145" t="s">
        <v>3385</v>
      </c>
      <c r="C1123" s="144">
        <f>MAX(IF(ISERROR(INDEX([1]JDS4!$K$2:$K$1709,MATCH(A1123,[1]JDS4!$D$2:$D$1709,0))),-1,INDEX([1]JDS4!$K$2:$K$1709,MATCH(A1123,[1]JDS4!$D$2:$D$1709,0))),IF(ISERROR(INDEX([1]UFZ!$K$2:$K$1709,MATCH(A1123,[1]UFZ!$H$2:$H$1709,0))),-1,INDEX([1]UFZ!$K$2:$K$1709,MATCH(A1123,[1]UFZ!$H$2:$H$1709,0))),IF(ISERROR(INDEX([1]WATSON!$G$2:$G$1709,MATCH(A1123,[1]WATSON!$B$2:$B$1709,0))),-1,INDEX([1]WATSON!$G$2:$G$1709,MATCH(A1123,[1]WATSON!$B$2:$B$1709,0))*1000),IF(ISERROR(INDEX('[1]EF3.0emissions'!$F$2:$F$1709,MATCH(A1123,'[1]EF3.0emissions'!$A$2:$A$1709,0))),-1,INDEX('[1]EF3.0emissions'!$F$2:$F$1709,MATCH(A1123,'[1]EF3.0emissions'!$A$2:$A$1709))),IF(ISERROR(INDEX(#REF!,MATCH(A1123,#REF!,0))),-1,INDEX(#REF!,MATCH(A1123,#REF!,0))*1.5*1000),IF(ISERROR(INDEX(#REF!,MATCH(A1123,#REF!,0))),-1,INDEX(#REF!,MATCH(A1123,#REF!,0))*1.5))</f>
        <v>0.64705479452054793</v>
      </c>
      <c r="D1123" s="135">
        <v>5.501957052524621E-3</v>
      </c>
      <c r="E1123" s="135">
        <v>2.9089681298912194E-3</v>
      </c>
      <c r="F1123" s="135">
        <v>8.4109898439102826E-3</v>
      </c>
      <c r="G1123" s="135">
        <v>0.99158901015608858</v>
      </c>
      <c r="H1123" s="135">
        <v>3.0574883911748071E-3</v>
      </c>
      <c r="I1123" s="135">
        <v>8.5594840128506745E-3</v>
      </c>
      <c r="J1123" s="135">
        <v>0.99144051598714955</v>
      </c>
      <c r="K1123" s="136">
        <f>IF(ISERROR(INDEX([1]biowin!$J:$J,MATCH(#REF!,[1]biowin!$A:$A,0))),-1,INDEX([1]biowin!$J:$J,MATCH(#REF!,[1]biowin!$A:$A,0)))</f>
        <v>-1</v>
      </c>
    </row>
    <row r="1124" spans="1:11">
      <c r="A1124" s="142" t="s">
        <v>3386</v>
      </c>
      <c r="B1124" s="145" t="s">
        <v>3387</v>
      </c>
      <c r="C1124" s="144">
        <f>MAX(IF(ISERROR(INDEX([1]JDS4!$K$2:$K$1709,MATCH(A1124,[1]JDS4!$D$2:$D$1709,0))),-1,INDEX([1]JDS4!$K$2:$K$1709,MATCH(A1124,[1]JDS4!$D$2:$D$1709,0))),IF(ISERROR(INDEX([1]UFZ!$K$2:$K$1709,MATCH(A1124,[1]UFZ!$H$2:$H$1709,0))),-1,INDEX([1]UFZ!$K$2:$K$1709,MATCH(A1124,[1]UFZ!$H$2:$H$1709,0))),IF(ISERROR(INDEX([1]WATSON!$G$2:$G$1709,MATCH(A1124,[1]WATSON!$B$2:$B$1709,0))),-1,INDEX([1]WATSON!$G$2:$G$1709,MATCH(A1124,[1]WATSON!$B$2:$B$1709,0))*1000),IF(ISERROR(INDEX('[1]EF3.0emissions'!$F$2:$F$1709,MATCH(A1124,'[1]EF3.0emissions'!$A$2:$A$1709,0))),-1,INDEX('[1]EF3.0emissions'!$F$2:$F$1709,MATCH(A1124,'[1]EF3.0emissions'!$A$2:$A$1709))),IF(ISERROR(INDEX(#REF!,MATCH(A1124,#REF!,0))),-1,INDEX(#REF!,MATCH(A1124,#REF!,0))*1.5*1000),IF(ISERROR(INDEX(#REF!,MATCH(A1124,#REF!,0))),-1,INDEX(#REF!,MATCH(A1124,#REF!,0))*1.5))</f>
        <v>7.6062500000000011</v>
      </c>
      <c r="D1124" s="135">
        <v>5.3863324121926327E-2</v>
      </c>
      <c r="E1124" s="135">
        <v>2.8382609907979136E-2</v>
      </c>
      <c r="F1124" s="135">
        <v>8.2575814125413552E-2</v>
      </c>
      <c r="G1124" s="135">
        <v>0.91742418587458396</v>
      </c>
      <c r="H1124" s="135">
        <v>2.9791110294180315E-2</v>
      </c>
      <c r="I1124" s="135">
        <v>8.3851051808475074E-2</v>
      </c>
      <c r="J1124" s="135">
        <v>0.91614894819152759</v>
      </c>
      <c r="K1124" s="136">
        <f>IF(ISERROR(INDEX([1]biowin!$J:$J,MATCH(#REF!,[1]biowin!$A:$A,0))),-1,INDEX([1]biowin!$J:$J,MATCH(#REF!,[1]biowin!$A:$A,0)))</f>
        <v>-1</v>
      </c>
    </row>
    <row r="1125" spans="1:11">
      <c r="A1125" s="142" t="s">
        <v>3388</v>
      </c>
      <c r="B1125" s="145" t="s">
        <v>3389</v>
      </c>
      <c r="C1125" s="144">
        <f>MAX(IF(ISERROR(INDEX([1]JDS4!$K$2:$K$1709,MATCH(A1125,[1]JDS4!$D$2:$D$1709,0))),-1,INDEX([1]JDS4!$K$2:$K$1709,MATCH(A1125,[1]JDS4!$D$2:$D$1709,0))),IF(ISERROR(INDEX([1]UFZ!$K$2:$K$1709,MATCH(A1125,[1]UFZ!$H$2:$H$1709,0))),-1,INDEX([1]UFZ!$K$2:$K$1709,MATCH(A1125,[1]UFZ!$H$2:$H$1709,0))),IF(ISERROR(INDEX([1]WATSON!$G$2:$G$1709,MATCH(A1125,[1]WATSON!$B$2:$B$1709,0))),-1,INDEX([1]WATSON!$G$2:$G$1709,MATCH(A1125,[1]WATSON!$B$2:$B$1709,0))*1000),IF(ISERROR(INDEX('[1]EF3.0emissions'!$F$2:$F$1709,MATCH(A1125,'[1]EF3.0emissions'!$A$2:$A$1709,0))),-1,INDEX('[1]EF3.0emissions'!$F$2:$F$1709,MATCH(A1125,'[1]EF3.0emissions'!$A$2:$A$1709))),IF(ISERROR(INDEX(#REF!,MATCH(A1125,#REF!,0))),-1,INDEX(#REF!,MATCH(A1125,#REF!,0))*1.5*1000),IF(ISERROR(INDEX(#REF!,MATCH(A1125,#REF!,0))),-1,INDEX(#REF!,MATCH(A1125,#REF!,0))*1.5))</f>
        <v>3.6082191780821917</v>
      </c>
      <c r="D1125" s="135">
        <v>8.2193554455138595E-2</v>
      </c>
      <c r="E1125" s="135">
        <v>4.3183177481254047E-2</v>
      </c>
      <c r="F1125" s="135">
        <v>0.12703336371694973</v>
      </c>
      <c r="G1125" s="135">
        <v>0.87296663628304683</v>
      </c>
      <c r="H1125" s="135">
        <v>4.5310024565239686E-2</v>
      </c>
      <c r="I1125" s="135">
        <v>0.1284914890684325</v>
      </c>
      <c r="J1125" s="135">
        <v>0.87150851093156922</v>
      </c>
      <c r="K1125" s="136">
        <f>IF(ISERROR(INDEX([1]biowin!$J:$J,MATCH(#REF!,[1]biowin!$A:$A,0))),-1,INDEX([1]biowin!$J:$J,MATCH(#REF!,[1]biowin!$A:$A,0)))</f>
        <v>-1</v>
      </c>
    </row>
    <row r="1126" spans="1:11">
      <c r="A1126" s="142" t="s">
        <v>3390</v>
      </c>
      <c r="B1126" s="145" t="s">
        <v>3391</v>
      </c>
      <c r="C1126" s="144">
        <f>MAX(IF(ISERROR(INDEX([1]JDS4!$K$2:$K$1709,MATCH(A1126,[1]JDS4!$D$2:$D$1709,0))),-1,INDEX([1]JDS4!$K$2:$K$1709,MATCH(A1126,[1]JDS4!$D$2:$D$1709,0))),IF(ISERROR(INDEX([1]UFZ!$K$2:$K$1709,MATCH(A1126,[1]UFZ!$H$2:$H$1709,0))),-1,INDEX([1]UFZ!$K$2:$K$1709,MATCH(A1126,[1]UFZ!$H$2:$H$1709,0))),IF(ISERROR(INDEX([1]WATSON!$G$2:$G$1709,MATCH(A1126,[1]WATSON!$B$2:$B$1709,0))),-1,INDEX([1]WATSON!$G$2:$G$1709,MATCH(A1126,[1]WATSON!$B$2:$B$1709,0))*1000),IF(ISERROR(INDEX('[1]EF3.0emissions'!$F$2:$F$1709,MATCH(A1126,'[1]EF3.0emissions'!$A$2:$A$1709,0))),-1,INDEX('[1]EF3.0emissions'!$F$2:$F$1709,MATCH(A1126,'[1]EF3.0emissions'!$A$2:$A$1709))),IF(ISERROR(INDEX(#REF!,MATCH(A1126,#REF!,0))),-1,INDEX(#REF!,MATCH(A1126,#REF!,0))*1.5*1000),IF(ISERROR(INDEX(#REF!,MATCH(A1126,#REF!,0))),-1,INDEX(#REF!,MATCH(A1126,#REF!,0))*1.5))</f>
        <v>0.94374999999999998</v>
      </c>
      <c r="D1126" s="135">
        <v>0.38656639497222323</v>
      </c>
      <c r="E1126" s="135">
        <v>0.19686188981460662</v>
      </c>
      <c r="F1126" s="135">
        <v>0.58358784554259024</v>
      </c>
      <c r="G1126" s="135">
        <v>0.4164121544573981</v>
      </c>
      <c r="H1126" s="135">
        <v>0.20344650658611074</v>
      </c>
      <c r="I1126" s="135">
        <v>0.59010701283238864</v>
      </c>
      <c r="J1126" s="135">
        <v>0.40989298716761291</v>
      </c>
      <c r="K1126" s="136">
        <f>IF(ISERROR(INDEX([1]biowin!$J:$J,MATCH(#REF!,[1]biowin!$A:$A,0))),-1,INDEX([1]biowin!$J:$J,MATCH(#REF!,[1]biowin!$A:$A,0)))</f>
        <v>-1</v>
      </c>
    </row>
    <row r="1127" spans="1:11">
      <c r="A1127" s="142" t="s">
        <v>3392</v>
      </c>
      <c r="B1127" s="145" t="s">
        <v>3393</v>
      </c>
      <c r="C1127" s="144">
        <f>MAX(IF(ISERROR(INDEX([1]JDS4!$K$2:$K$1709,MATCH(A1127,[1]JDS4!$D$2:$D$1709,0))),-1,INDEX([1]JDS4!$K$2:$K$1709,MATCH(A1127,[1]JDS4!$D$2:$D$1709,0))),IF(ISERROR(INDEX([1]UFZ!$K$2:$K$1709,MATCH(A1127,[1]UFZ!$H$2:$H$1709,0))),-1,INDEX([1]UFZ!$K$2:$K$1709,MATCH(A1127,[1]UFZ!$H$2:$H$1709,0))),IF(ISERROR(INDEX([1]WATSON!$G$2:$G$1709,MATCH(A1127,[1]WATSON!$B$2:$B$1709,0))),-1,INDEX([1]WATSON!$G$2:$G$1709,MATCH(A1127,[1]WATSON!$B$2:$B$1709,0))*1000),IF(ISERROR(INDEX('[1]EF3.0emissions'!$F$2:$F$1709,MATCH(A1127,'[1]EF3.0emissions'!$A$2:$A$1709,0))),-1,INDEX('[1]EF3.0emissions'!$F$2:$F$1709,MATCH(A1127,'[1]EF3.0emissions'!$A$2:$A$1709))),IF(ISERROR(INDEX(#REF!,MATCH(A1127,#REF!,0))),-1,INDEX(#REF!,MATCH(A1127,#REF!,0))*1.5*1000),IF(ISERROR(INDEX(#REF!,MATCH(A1127,#REF!,0))),-1,INDEX(#REF!,MATCH(A1127,#REF!,0))*1.5))</f>
        <v>90.251147260273967</v>
      </c>
      <c r="D1127" s="135">
        <v>0.35757483628636799</v>
      </c>
      <c r="E1127" s="135">
        <v>0.18291440988048577</v>
      </c>
      <c r="F1127" s="135">
        <v>0.54049842219346</v>
      </c>
      <c r="G1127" s="135">
        <v>0.45950157780653667</v>
      </c>
      <c r="H1127" s="135">
        <v>0.1893669954308255</v>
      </c>
      <c r="I1127" s="135">
        <v>0.54694724929946981</v>
      </c>
      <c r="J1127" s="135">
        <v>0.45305275070053069</v>
      </c>
      <c r="K1127" s="136">
        <f>IF(ISERROR(INDEX([1]biowin!$J:$J,MATCH(#REF!,[1]biowin!$A:$A,0))),-1,INDEX([1]biowin!$J:$J,MATCH(#REF!,[1]biowin!$A:$A,0)))</f>
        <v>-1</v>
      </c>
    </row>
    <row r="1128" spans="1:11">
      <c r="A1128" s="142" t="s">
        <v>3394</v>
      </c>
      <c r="B1128" s="145" t="s">
        <v>3395</v>
      </c>
      <c r="C1128" s="144">
        <f>MAX(IF(ISERROR(INDEX([1]JDS4!$K$2:$K$1709,MATCH(A1128,[1]JDS4!$D$2:$D$1709,0))),-1,INDEX([1]JDS4!$K$2:$K$1709,MATCH(A1128,[1]JDS4!$D$2:$D$1709,0))),IF(ISERROR(INDEX([1]UFZ!$K$2:$K$1709,MATCH(A1128,[1]UFZ!$H$2:$H$1709,0))),-1,INDEX([1]UFZ!$K$2:$K$1709,MATCH(A1128,[1]UFZ!$H$2:$H$1709,0))),IF(ISERROR(INDEX([1]WATSON!$G$2:$G$1709,MATCH(A1128,[1]WATSON!$B$2:$B$1709,0))),-1,INDEX([1]WATSON!$G$2:$G$1709,MATCH(A1128,[1]WATSON!$B$2:$B$1709,0))*1000),IF(ISERROR(INDEX('[1]EF3.0emissions'!$F$2:$F$1709,MATCH(A1128,'[1]EF3.0emissions'!$A$2:$A$1709,0))),-1,INDEX('[1]EF3.0emissions'!$F$2:$F$1709,MATCH(A1128,'[1]EF3.0emissions'!$A$2:$A$1709))),IF(ISERROR(INDEX(#REF!,MATCH(A1128,#REF!,0))),-1,INDEX(#REF!,MATCH(A1128,#REF!,0))*1.5*1000),IF(ISERROR(INDEX(#REF!,MATCH(A1128,#REF!,0))),-1,INDEX(#REF!,MATCH(A1128,#REF!,0))*1.5))</f>
        <v>79</v>
      </c>
      <c r="D1128" s="135">
        <v>0.49590051740630053</v>
      </c>
      <c r="E1128" s="135">
        <v>0.24492131729602554</v>
      </c>
      <c r="F1128" s="135">
        <v>0.74814158057208047</v>
      </c>
      <c r="G1128" s="135">
        <v>0.25185841942791987</v>
      </c>
      <c r="H1128" s="135">
        <v>0.25240105123835921</v>
      </c>
      <c r="I1128" s="135">
        <v>0.75267238015937044</v>
      </c>
      <c r="J1128" s="135">
        <v>0.24732761984062993</v>
      </c>
      <c r="K1128" s="136">
        <f>IF(ISERROR(INDEX([1]biowin!$J:$J,MATCH(#REF!,[1]biowin!$A:$A,0))),-1,INDEX([1]biowin!$J:$J,MATCH(#REF!,[1]biowin!$A:$A,0)))</f>
        <v>-1</v>
      </c>
    </row>
    <row r="1129" spans="1:11">
      <c r="A1129" s="142" t="s">
        <v>3396</v>
      </c>
      <c r="B1129" s="145" t="s">
        <v>3397</v>
      </c>
      <c r="C1129" s="144">
        <f>MAX(IF(ISERROR(INDEX([1]JDS4!$K$2:$K$1709,MATCH(A1129,[1]JDS4!$D$2:$D$1709,0))),-1,INDEX([1]JDS4!$K$2:$K$1709,MATCH(A1129,[1]JDS4!$D$2:$D$1709,0))),IF(ISERROR(INDEX([1]UFZ!$K$2:$K$1709,MATCH(A1129,[1]UFZ!$H$2:$H$1709,0))),-1,INDEX([1]UFZ!$K$2:$K$1709,MATCH(A1129,[1]UFZ!$H$2:$H$1709,0))),IF(ISERROR(INDEX([1]WATSON!$G$2:$G$1709,MATCH(A1129,[1]WATSON!$B$2:$B$1709,0))),-1,INDEX([1]WATSON!$G$2:$G$1709,MATCH(A1129,[1]WATSON!$B$2:$B$1709,0))*1000),IF(ISERROR(INDEX('[1]EF3.0emissions'!$F$2:$F$1709,MATCH(A1129,'[1]EF3.0emissions'!$A$2:$A$1709,0))),-1,INDEX('[1]EF3.0emissions'!$F$2:$F$1709,MATCH(A1129,'[1]EF3.0emissions'!$A$2:$A$1709))),IF(ISERROR(INDEX(#REF!,MATCH(A1129,#REF!,0))),-1,INDEX(#REF!,MATCH(A1129,#REF!,0))*1.5*1000),IF(ISERROR(INDEX(#REF!,MATCH(A1129,#REF!,0))),-1,INDEX(#REF!,MATCH(A1129,#REF!,0))*1.5))</f>
        <v>-1</v>
      </c>
      <c r="H1129" s="135"/>
      <c r="I1129" s="135"/>
      <c r="J1129" s="135"/>
      <c r="K1129" s="136">
        <f>IF(ISERROR(INDEX([1]biowin!$J:$J,MATCH(#REF!,[1]biowin!$A:$A,0))),-1,INDEX([1]biowin!$J:$J,MATCH(#REF!,[1]biowin!$A:$A,0)))</f>
        <v>-1</v>
      </c>
    </row>
    <row r="1130" spans="1:11">
      <c r="A1130" s="142" t="s">
        <v>3398</v>
      </c>
      <c r="B1130" s="145" t="s">
        <v>3399</v>
      </c>
      <c r="C1130" s="144">
        <f>MAX(IF(ISERROR(INDEX([1]JDS4!$K$2:$K$1709,MATCH(A1130,[1]JDS4!$D$2:$D$1709,0))),-1,INDEX([1]JDS4!$K$2:$K$1709,MATCH(A1130,[1]JDS4!$D$2:$D$1709,0))),IF(ISERROR(INDEX([1]UFZ!$K$2:$K$1709,MATCH(A1130,[1]UFZ!$H$2:$H$1709,0))),-1,INDEX([1]UFZ!$K$2:$K$1709,MATCH(A1130,[1]UFZ!$H$2:$H$1709,0))),IF(ISERROR(INDEX([1]WATSON!$G$2:$G$1709,MATCH(A1130,[1]WATSON!$B$2:$B$1709,0))),-1,INDEX([1]WATSON!$G$2:$G$1709,MATCH(A1130,[1]WATSON!$B$2:$B$1709,0))*1000),IF(ISERROR(INDEX('[1]EF3.0emissions'!$F$2:$F$1709,MATCH(A1130,'[1]EF3.0emissions'!$A$2:$A$1709,0))),-1,INDEX('[1]EF3.0emissions'!$F$2:$F$1709,MATCH(A1130,'[1]EF3.0emissions'!$A$2:$A$1709))),IF(ISERROR(INDEX(#REF!,MATCH(A1130,#REF!,0))),-1,INDEX(#REF!,MATCH(A1130,#REF!,0))*1.5*1000),IF(ISERROR(INDEX(#REF!,MATCH(A1130,#REF!,0))),-1,INDEX(#REF!,MATCH(A1130,#REF!,0))*1.5))</f>
        <v>12.674243063150683</v>
      </c>
      <c r="D1130" s="135">
        <v>0.27951885816090916</v>
      </c>
      <c r="E1130" s="135">
        <v>0.14439022164802581</v>
      </c>
      <c r="F1130" s="135">
        <v>0.42411603074259807</v>
      </c>
      <c r="G1130" s="135">
        <v>0.57588396925740826</v>
      </c>
      <c r="H1130" s="135">
        <v>0.15016111959938117</v>
      </c>
      <c r="I1130" s="135">
        <v>0.42980255378885157</v>
      </c>
      <c r="J1130" s="135">
        <v>0.57019744621114865</v>
      </c>
      <c r="K1130" s="136">
        <f>IF(ISERROR(INDEX([1]biowin!$J:$J,MATCH(#REF!,[1]biowin!$A:$A,0))),-1,INDEX([1]biowin!$J:$J,MATCH(#REF!,[1]biowin!$A:$A,0)))</f>
        <v>-1</v>
      </c>
    </row>
    <row r="1131" spans="1:11">
      <c r="A1131" s="142" t="s">
        <v>3400</v>
      </c>
      <c r="B1131" s="145" t="s">
        <v>3401</v>
      </c>
      <c r="C1131" s="144">
        <f>MAX(IF(ISERROR(INDEX([1]JDS4!$K$2:$K$1709,MATCH(A1131,[1]JDS4!$D$2:$D$1709,0))),-1,INDEX([1]JDS4!$K$2:$K$1709,MATCH(A1131,[1]JDS4!$D$2:$D$1709,0))),IF(ISERROR(INDEX([1]UFZ!$K$2:$K$1709,MATCH(A1131,[1]UFZ!$H$2:$H$1709,0))),-1,INDEX([1]UFZ!$K$2:$K$1709,MATCH(A1131,[1]UFZ!$H$2:$H$1709,0))),IF(ISERROR(INDEX([1]WATSON!$G$2:$G$1709,MATCH(A1131,[1]WATSON!$B$2:$B$1709,0))),-1,INDEX([1]WATSON!$G$2:$G$1709,MATCH(A1131,[1]WATSON!$B$2:$B$1709,0))*1000),IF(ISERROR(INDEX('[1]EF3.0emissions'!$F$2:$F$1709,MATCH(A1131,'[1]EF3.0emissions'!$A$2:$A$1709,0))),-1,INDEX('[1]EF3.0emissions'!$F$2:$F$1709,MATCH(A1131,'[1]EF3.0emissions'!$A$2:$A$1709))),IF(ISERROR(INDEX(#REF!,MATCH(A1131,#REF!,0))),-1,INDEX(#REF!,MATCH(A1131,#REF!,0))*1.5*1000),IF(ISERROR(INDEX(#REF!,MATCH(A1131,#REF!,0))),-1,INDEX(#REF!,MATCH(A1131,#REF!,0))*1.5))</f>
        <v>0</v>
      </c>
      <c r="D1131" s="135">
        <v>0.41723041477813683</v>
      </c>
      <c r="E1131" s="135">
        <v>0.21000782160394135</v>
      </c>
      <c r="F1131" s="135">
        <v>0.63300420112997846</v>
      </c>
      <c r="G1131" s="135">
        <v>0.36699579887001715</v>
      </c>
      <c r="H1131" s="135">
        <v>0.21741073688149323</v>
      </c>
      <c r="I1131" s="135">
        <v>0.63807157619026644</v>
      </c>
      <c r="J1131" s="135">
        <v>0.36192842380973517</v>
      </c>
      <c r="K1131" s="136">
        <f>IF(ISERROR(INDEX([1]biowin!$J:$J,MATCH(#REF!,[1]biowin!$A:$A,0))),-1,INDEX([1]biowin!$J:$J,MATCH(#REF!,[1]biowin!$A:$A,0)))</f>
        <v>-1</v>
      </c>
    </row>
    <row r="1132" spans="1:11">
      <c r="A1132" s="142" t="s">
        <v>3402</v>
      </c>
      <c r="B1132" s="145" t="s">
        <v>3403</v>
      </c>
      <c r="C1132" s="144">
        <f>MAX(IF(ISERROR(INDEX([1]JDS4!$K$2:$K$1709,MATCH(A1132,[1]JDS4!$D$2:$D$1709,0))),-1,INDEX([1]JDS4!$K$2:$K$1709,MATCH(A1132,[1]JDS4!$D$2:$D$1709,0))),IF(ISERROR(INDEX([1]UFZ!$K$2:$K$1709,MATCH(A1132,[1]UFZ!$H$2:$H$1709,0))),-1,INDEX([1]UFZ!$K$2:$K$1709,MATCH(A1132,[1]UFZ!$H$2:$H$1709,0))),IF(ISERROR(INDEX([1]WATSON!$G$2:$G$1709,MATCH(A1132,[1]WATSON!$B$2:$B$1709,0))),-1,INDEX([1]WATSON!$G$2:$G$1709,MATCH(A1132,[1]WATSON!$B$2:$B$1709,0))*1000),IF(ISERROR(INDEX('[1]EF3.0emissions'!$F$2:$F$1709,MATCH(A1132,'[1]EF3.0emissions'!$A$2:$A$1709,0))),-1,INDEX('[1]EF3.0emissions'!$F$2:$F$1709,MATCH(A1132,'[1]EF3.0emissions'!$A$2:$A$1709))),IF(ISERROR(INDEX(#REF!,MATCH(A1132,#REF!,0))),-1,INDEX(#REF!,MATCH(A1132,#REF!,0))*1.5*1000),IF(ISERROR(INDEX(#REF!,MATCH(A1132,#REF!,0))),-1,INDEX(#REF!,MATCH(A1132,#REF!,0))*1.5))</f>
        <v>-1</v>
      </c>
      <c r="D1132" s="135">
        <v>1.7056253467662146E-2</v>
      </c>
      <c r="E1132" s="135">
        <v>8.9605052608389066E-3</v>
      </c>
      <c r="F1132" s="135">
        <v>3.4371356823138861E-2</v>
      </c>
      <c r="G1132" s="135">
        <v>0.9656286431768597</v>
      </c>
      <c r="H1132" s="135">
        <v>9.446963411902088E-3</v>
      </c>
      <c r="I1132" s="135">
        <v>3.1518792407380036E-2</v>
      </c>
      <c r="J1132" s="135">
        <v>0.96848120759262069</v>
      </c>
      <c r="K1132" s="136">
        <f>IF(ISERROR(INDEX([1]biowin!$J:$J,MATCH(#REF!,[1]biowin!$A:$A,0))),-1,INDEX([1]biowin!$J:$J,MATCH(#REF!,[1]biowin!$A:$A,0)))</f>
        <v>-1</v>
      </c>
    </row>
    <row r="1133" spans="1:11">
      <c r="A1133" s="142" t="s">
        <v>3404</v>
      </c>
      <c r="B1133" s="145" t="s">
        <v>3405</v>
      </c>
      <c r="C1133" s="144">
        <f>MAX(IF(ISERROR(INDEX([1]JDS4!$K$2:$K$1709,MATCH(A1133,[1]JDS4!$D$2:$D$1709,0))),-1,INDEX([1]JDS4!$K$2:$K$1709,MATCH(A1133,[1]JDS4!$D$2:$D$1709,0))),IF(ISERROR(INDEX([1]UFZ!$K$2:$K$1709,MATCH(A1133,[1]UFZ!$H$2:$H$1709,0))),-1,INDEX([1]UFZ!$K$2:$K$1709,MATCH(A1133,[1]UFZ!$H$2:$H$1709,0))),IF(ISERROR(INDEX([1]WATSON!$G$2:$G$1709,MATCH(A1133,[1]WATSON!$B$2:$B$1709,0))),-1,INDEX([1]WATSON!$G$2:$G$1709,MATCH(A1133,[1]WATSON!$B$2:$B$1709,0))*1000),IF(ISERROR(INDEX('[1]EF3.0emissions'!$F$2:$F$1709,MATCH(A1133,'[1]EF3.0emissions'!$A$2:$A$1709,0))),-1,INDEX('[1]EF3.0emissions'!$F$2:$F$1709,MATCH(A1133,'[1]EF3.0emissions'!$A$2:$A$1709))),IF(ISERROR(INDEX(#REF!,MATCH(A1133,#REF!,0))),-1,INDEX(#REF!,MATCH(A1133,#REF!,0))*1.5*1000),IF(ISERROR(INDEX(#REF!,MATCH(A1133,#REF!,0))),-1,INDEX(#REF!,MATCH(A1133,#REF!,0))*1.5))</f>
        <v>145.00438356164381</v>
      </c>
      <c r="D1133" s="135">
        <v>4.4318014685387271E-2</v>
      </c>
      <c r="E1133" s="135">
        <v>3.2074038528306309E-3</v>
      </c>
      <c r="F1133" s="135">
        <v>0.8630307897996069</v>
      </c>
      <c r="G1133" s="135">
        <v>0.13696921020039224</v>
      </c>
      <c r="H1133" s="135">
        <v>7.8181462961359749E-3</v>
      </c>
      <c r="I1133" s="135">
        <v>0.68240789015461845</v>
      </c>
      <c r="J1133" s="135">
        <v>0.31759210984538144</v>
      </c>
      <c r="K1133" s="136">
        <f>IF(ISERROR(INDEX([1]biowin!$J:$J,MATCH(#REF!,[1]biowin!$A:$A,0))),-1,INDEX([1]biowin!$J:$J,MATCH(#REF!,[1]biowin!$A:$A,0)))</f>
        <v>-1</v>
      </c>
    </row>
    <row r="1134" spans="1:11">
      <c r="A1134" s="142" t="s">
        <v>3406</v>
      </c>
      <c r="B1134" s="145" t="s">
        <v>3407</v>
      </c>
      <c r="C1134" s="144">
        <f>MAX(IF(ISERROR(INDEX([1]JDS4!$K$2:$K$1709,MATCH(A1134,[1]JDS4!$D$2:$D$1709,0))),-1,INDEX([1]JDS4!$K$2:$K$1709,MATCH(A1134,[1]JDS4!$D$2:$D$1709,0))),IF(ISERROR(INDEX([1]UFZ!$K$2:$K$1709,MATCH(A1134,[1]UFZ!$H$2:$H$1709,0))),-1,INDEX([1]UFZ!$K$2:$K$1709,MATCH(A1134,[1]UFZ!$H$2:$H$1709,0))),IF(ISERROR(INDEX([1]WATSON!$G$2:$G$1709,MATCH(A1134,[1]WATSON!$B$2:$B$1709,0))),-1,INDEX([1]WATSON!$G$2:$G$1709,MATCH(A1134,[1]WATSON!$B$2:$B$1709,0))*1000),IF(ISERROR(INDEX('[1]EF3.0emissions'!$F$2:$F$1709,MATCH(A1134,'[1]EF3.0emissions'!$A$2:$A$1709,0))),-1,INDEX('[1]EF3.0emissions'!$F$2:$F$1709,MATCH(A1134,'[1]EF3.0emissions'!$A$2:$A$1709))),IF(ISERROR(INDEX(#REF!,MATCH(A1134,#REF!,0))),-1,INDEX(#REF!,MATCH(A1134,#REF!,0))*1.5*1000),IF(ISERROR(INDEX(#REF!,MATCH(A1134,#REF!,0))),-1,INDEX(#REF!,MATCH(A1134,#REF!,0))*1.5))</f>
        <v>0</v>
      </c>
      <c r="D1134" s="135">
        <v>3.8562360269690038E-2</v>
      </c>
      <c r="E1134" s="135">
        <v>2.9359239542651478E-3</v>
      </c>
      <c r="F1134" s="135">
        <v>0.8551480808009575</v>
      </c>
      <c r="G1134" s="135">
        <v>0.14485191919904292</v>
      </c>
      <c r="H1134" s="135">
        <v>7.0796181361177934E-3</v>
      </c>
      <c r="I1134" s="135">
        <v>0.66773445241992135</v>
      </c>
      <c r="J1134" s="135">
        <v>0.33226554758007859</v>
      </c>
      <c r="K1134" s="136">
        <f>IF(ISERROR(INDEX([1]biowin!$J:$J,MATCH(#REF!,[1]biowin!$A:$A,0))),-1,INDEX([1]biowin!$J:$J,MATCH(#REF!,[1]biowin!$A:$A,0)))</f>
        <v>-1</v>
      </c>
    </row>
    <row r="1135" spans="1:11">
      <c r="A1135" s="142" t="s">
        <v>3408</v>
      </c>
      <c r="B1135" s="145" t="s">
        <v>3409</v>
      </c>
      <c r="C1135" s="144">
        <f>MAX(IF(ISERROR(INDEX([1]JDS4!$K$2:$K$1709,MATCH(A1135,[1]JDS4!$D$2:$D$1709,0))),-1,INDEX([1]JDS4!$K$2:$K$1709,MATCH(A1135,[1]JDS4!$D$2:$D$1709,0))),IF(ISERROR(INDEX([1]UFZ!$K$2:$K$1709,MATCH(A1135,[1]UFZ!$H$2:$H$1709,0))),-1,INDEX([1]UFZ!$K$2:$K$1709,MATCH(A1135,[1]UFZ!$H$2:$H$1709,0))),IF(ISERROR(INDEX([1]WATSON!$G$2:$G$1709,MATCH(A1135,[1]WATSON!$B$2:$B$1709,0))),-1,INDEX([1]WATSON!$G$2:$G$1709,MATCH(A1135,[1]WATSON!$B$2:$B$1709,0))*1000),IF(ISERROR(INDEX('[1]EF3.0emissions'!$F$2:$F$1709,MATCH(A1135,'[1]EF3.0emissions'!$A$2:$A$1709,0))),-1,INDEX('[1]EF3.0emissions'!$F$2:$F$1709,MATCH(A1135,'[1]EF3.0emissions'!$A$2:$A$1709))),IF(ISERROR(INDEX(#REF!,MATCH(A1135,#REF!,0))),-1,INDEX(#REF!,MATCH(A1135,#REF!,0))*1.5*1000),IF(ISERROR(INDEX(#REF!,MATCH(A1135,#REF!,0))),-1,INDEX(#REF!,MATCH(A1135,#REF!,0))*1.5))</f>
        <v>812.28571428571433</v>
      </c>
      <c r="D1135" s="135">
        <v>0.16770250436338011</v>
      </c>
      <c r="E1135" s="135">
        <v>8.6461021653569989E-2</v>
      </c>
      <c r="F1135" s="135">
        <v>0.27049449864075886</v>
      </c>
      <c r="G1135" s="135">
        <v>0.72950550135923509</v>
      </c>
      <c r="H1135" s="135">
        <v>9.1078439574175662E-2</v>
      </c>
      <c r="I1135" s="135">
        <v>0.26864695062750388</v>
      </c>
      <c r="J1135" s="135">
        <v>0.7313530493724929</v>
      </c>
      <c r="K1135" s="136">
        <f>IF(ISERROR(INDEX([1]biowin!$J:$J,MATCH(#REF!,[1]biowin!$A:$A,0))),-1,INDEX([1]biowin!$J:$J,MATCH(#REF!,[1]biowin!$A:$A,0)))</f>
        <v>-1</v>
      </c>
    </row>
    <row r="1136" spans="1:11">
      <c r="A1136" s="142" t="s">
        <v>3410</v>
      </c>
      <c r="B1136" s="145" t="s">
        <v>3411</v>
      </c>
      <c r="C1136" s="144">
        <f>MAX(IF(ISERROR(INDEX([1]JDS4!$K$2:$K$1709,MATCH(A1136,[1]JDS4!$D$2:$D$1709,0))),-1,INDEX([1]JDS4!$K$2:$K$1709,MATCH(A1136,[1]JDS4!$D$2:$D$1709,0))),IF(ISERROR(INDEX([1]UFZ!$K$2:$K$1709,MATCH(A1136,[1]UFZ!$H$2:$H$1709,0))),-1,INDEX([1]UFZ!$K$2:$K$1709,MATCH(A1136,[1]UFZ!$H$2:$H$1709,0))),IF(ISERROR(INDEX([1]WATSON!$G$2:$G$1709,MATCH(A1136,[1]WATSON!$B$2:$B$1709,0))),-1,INDEX([1]WATSON!$G$2:$G$1709,MATCH(A1136,[1]WATSON!$B$2:$B$1709,0))*1000),IF(ISERROR(INDEX('[1]EF3.0emissions'!$F$2:$F$1709,MATCH(A1136,'[1]EF3.0emissions'!$A$2:$A$1709,0))),-1,INDEX('[1]EF3.0emissions'!$F$2:$F$1709,MATCH(A1136,'[1]EF3.0emissions'!$A$2:$A$1709))),IF(ISERROR(INDEX(#REF!,MATCH(A1136,#REF!,0))),-1,INDEX(#REF!,MATCH(A1136,#REF!,0))*1.5*1000),IF(ISERROR(INDEX(#REF!,MATCH(A1136,#REF!,0))),-1,INDEX(#REF!,MATCH(A1136,#REF!,0))*1.5))</f>
        <v>0</v>
      </c>
      <c r="D1136" s="135">
        <v>6.7133036403694724E-2</v>
      </c>
      <c r="E1136" s="135">
        <v>3.486333242167481E-2</v>
      </c>
      <c r="F1136" s="135">
        <v>0.12120135043427116</v>
      </c>
      <c r="G1136" s="135">
        <v>0.87879864956572651</v>
      </c>
      <c r="H1136" s="135">
        <v>3.6874951224675399E-2</v>
      </c>
      <c r="I1136" s="135">
        <v>0.11564065026691844</v>
      </c>
      <c r="J1136" s="135">
        <v>0.88435934973308328</v>
      </c>
      <c r="K1136" s="136">
        <f>IF(ISERROR(INDEX([1]biowin!$J:$J,MATCH(#REF!,[1]biowin!$A:$A,0))),-1,INDEX([1]biowin!$J:$J,MATCH(#REF!,[1]biowin!$A:$A,0)))</f>
        <v>-1</v>
      </c>
    </row>
    <row r="1137" spans="1:11">
      <c r="A1137" s="142" t="s">
        <v>3412</v>
      </c>
      <c r="B1137" s="145" t="s">
        <v>3413</v>
      </c>
      <c r="C1137" s="144">
        <f>MAX(IF(ISERROR(INDEX([1]JDS4!$K$2:$K$1709,MATCH(A1137,[1]JDS4!$D$2:$D$1709,0))),-1,INDEX([1]JDS4!$K$2:$K$1709,MATCH(A1137,[1]JDS4!$D$2:$D$1709,0))),IF(ISERROR(INDEX([1]UFZ!$K$2:$K$1709,MATCH(A1137,[1]UFZ!$H$2:$H$1709,0))),-1,INDEX([1]UFZ!$K$2:$K$1709,MATCH(A1137,[1]UFZ!$H$2:$H$1709,0))),IF(ISERROR(INDEX([1]WATSON!$G$2:$G$1709,MATCH(A1137,[1]WATSON!$B$2:$B$1709,0))),-1,INDEX([1]WATSON!$G$2:$G$1709,MATCH(A1137,[1]WATSON!$B$2:$B$1709,0))*1000),IF(ISERROR(INDEX('[1]EF3.0emissions'!$F$2:$F$1709,MATCH(A1137,'[1]EF3.0emissions'!$A$2:$A$1709,0))),-1,INDEX('[1]EF3.0emissions'!$F$2:$F$1709,MATCH(A1137,'[1]EF3.0emissions'!$A$2:$A$1709))),IF(ISERROR(INDEX(#REF!,MATCH(A1137,#REF!,0))),-1,INDEX(#REF!,MATCH(A1137,#REF!,0))*1.5*1000),IF(ISERROR(INDEX(#REF!,MATCH(A1137,#REF!,0))),-1,INDEX(#REF!,MATCH(A1137,#REF!,0))*1.5))</f>
        <v>0</v>
      </c>
      <c r="D1137" s="135">
        <v>0.49659619862751125</v>
      </c>
      <c r="E1137" s="135">
        <v>0.24737294134285767</v>
      </c>
      <c r="F1137" s="135">
        <v>0.74518548881616042</v>
      </c>
      <c r="G1137" s="135">
        <v>0.25481451118384024</v>
      </c>
      <c r="H1137" s="135">
        <v>0.25368076924058958</v>
      </c>
      <c r="I1137" s="135">
        <v>0.75099224414831844</v>
      </c>
      <c r="J1137" s="135">
        <v>0.24900775585168219</v>
      </c>
      <c r="K1137" s="136">
        <f>IF(ISERROR(INDEX([1]biowin!$J:$J,MATCH(#REF!,[1]biowin!$A:$A,0))),-1,INDEX([1]biowin!$J:$J,MATCH(#REF!,[1]biowin!$A:$A,0)))</f>
        <v>-1</v>
      </c>
    </row>
    <row r="1138" spans="1:11">
      <c r="A1138" s="142" t="s">
        <v>3414</v>
      </c>
      <c r="B1138" s="145" t="s">
        <v>3415</v>
      </c>
      <c r="C1138" s="144">
        <f>MAX(IF(ISERROR(INDEX([1]JDS4!$K$2:$K$1709,MATCH(A1138,[1]JDS4!$D$2:$D$1709,0))),-1,INDEX([1]JDS4!$K$2:$K$1709,MATCH(A1138,[1]JDS4!$D$2:$D$1709,0))),IF(ISERROR(INDEX([1]UFZ!$K$2:$K$1709,MATCH(A1138,[1]UFZ!$H$2:$H$1709,0))),-1,INDEX([1]UFZ!$K$2:$K$1709,MATCH(A1138,[1]UFZ!$H$2:$H$1709,0))),IF(ISERROR(INDEX([1]WATSON!$G$2:$G$1709,MATCH(A1138,[1]WATSON!$B$2:$B$1709,0))),-1,INDEX([1]WATSON!$G$2:$G$1709,MATCH(A1138,[1]WATSON!$B$2:$B$1709,0))*1000),IF(ISERROR(INDEX('[1]EF3.0emissions'!$F$2:$F$1709,MATCH(A1138,'[1]EF3.0emissions'!$A$2:$A$1709,0))),-1,INDEX('[1]EF3.0emissions'!$F$2:$F$1709,MATCH(A1138,'[1]EF3.0emissions'!$A$2:$A$1709))),IF(ISERROR(INDEX(#REF!,MATCH(A1138,#REF!,0))),-1,INDEX(#REF!,MATCH(A1138,#REF!,0))*1.5*1000),IF(ISERROR(INDEX(#REF!,MATCH(A1138,#REF!,0))),-1,INDEX(#REF!,MATCH(A1138,#REF!,0))*1.5))</f>
        <v>-1</v>
      </c>
      <c r="D1138" s="135">
        <v>6.8290125438728366E-2</v>
      </c>
      <c r="E1138" s="135">
        <v>3.5956845632609813E-2</v>
      </c>
      <c r="F1138" s="135">
        <v>0.10425731283085027</v>
      </c>
      <c r="G1138" s="135">
        <v>0.89574268716915506</v>
      </c>
      <c r="H1138" s="135">
        <v>3.7718186371380545E-2</v>
      </c>
      <c r="I1138" s="135">
        <v>0.10601447213330864</v>
      </c>
      <c r="J1138" s="135">
        <v>0.89398552786669405</v>
      </c>
      <c r="K1138" s="136">
        <f>IF(ISERROR(INDEX([1]biowin!$J:$J,MATCH(#REF!,[1]biowin!$A:$A,0))),-1,INDEX([1]biowin!$J:$J,MATCH(#REF!,[1]biowin!$A:$A,0)))</f>
        <v>-1</v>
      </c>
    </row>
    <row r="1139" spans="1:11">
      <c r="A1139" s="142" t="s">
        <v>3416</v>
      </c>
      <c r="B1139" s="145" t="s">
        <v>3417</v>
      </c>
      <c r="C1139" s="144">
        <f>MAX(IF(ISERROR(INDEX([1]JDS4!$K$2:$K$1709,MATCH(A1139,[1]JDS4!$D$2:$D$1709,0))),-1,INDEX([1]JDS4!$K$2:$K$1709,MATCH(A1139,[1]JDS4!$D$2:$D$1709,0))),IF(ISERROR(INDEX([1]UFZ!$K$2:$K$1709,MATCH(A1139,[1]UFZ!$H$2:$H$1709,0))),-1,INDEX([1]UFZ!$K$2:$K$1709,MATCH(A1139,[1]UFZ!$H$2:$H$1709,0))),IF(ISERROR(INDEX([1]WATSON!$G$2:$G$1709,MATCH(A1139,[1]WATSON!$B$2:$B$1709,0))),-1,INDEX([1]WATSON!$G$2:$G$1709,MATCH(A1139,[1]WATSON!$B$2:$B$1709,0))*1000),IF(ISERROR(INDEX('[1]EF3.0emissions'!$F$2:$F$1709,MATCH(A1139,'[1]EF3.0emissions'!$A$2:$A$1709,0))),-1,INDEX('[1]EF3.0emissions'!$F$2:$F$1709,MATCH(A1139,'[1]EF3.0emissions'!$A$2:$A$1709))),IF(ISERROR(INDEX(#REF!,MATCH(A1139,#REF!,0))),-1,INDEX(#REF!,MATCH(A1139,#REF!,0))*1.5*1000),IF(ISERROR(INDEX(#REF!,MATCH(A1139,#REF!,0))),-1,INDEX(#REF!,MATCH(A1139,#REF!,0))*1.5))</f>
        <v>4.1531250000000002</v>
      </c>
      <c r="D1139" s="135">
        <v>0.11200186936411517</v>
      </c>
      <c r="E1139" s="135">
        <v>5.8783980318829504E-2</v>
      </c>
      <c r="F1139" s="135">
        <v>0.17078608739123796</v>
      </c>
      <c r="G1139" s="135">
        <v>0.82921391260876165</v>
      </c>
      <c r="H1139" s="135">
        <v>6.1569722953645892E-2</v>
      </c>
      <c r="I1139" s="135">
        <v>0.17357173376650276</v>
      </c>
      <c r="J1139" s="135">
        <v>0.82642826623349797</v>
      </c>
      <c r="K1139" s="136">
        <f>IF(ISERROR(INDEX([1]biowin!$J:$J,MATCH(#REF!,[1]biowin!$A:$A,0))),-1,INDEX([1]biowin!$J:$J,MATCH(#REF!,[1]biowin!$A:$A,0)))</f>
        <v>-1</v>
      </c>
    </row>
    <row r="1140" spans="1:11">
      <c r="A1140" s="142" t="s">
        <v>3418</v>
      </c>
      <c r="B1140" s="145" t="s">
        <v>3419</v>
      </c>
      <c r="C1140" s="144">
        <f>MAX(IF(ISERROR(INDEX([1]JDS4!$K$2:$K$1709,MATCH(A1140,[1]JDS4!$D$2:$D$1709,0))),-1,INDEX([1]JDS4!$K$2:$K$1709,MATCH(A1140,[1]JDS4!$D$2:$D$1709,0))),IF(ISERROR(INDEX([1]UFZ!$K$2:$K$1709,MATCH(A1140,[1]UFZ!$H$2:$H$1709,0))),-1,INDEX([1]UFZ!$K$2:$K$1709,MATCH(A1140,[1]UFZ!$H$2:$H$1709,0))),IF(ISERROR(INDEX([1]WATSON!$G$2:$G$1709,MATCH(A1140,[1]WATSON!$B$2:$B$1709,0))),-1,INDEX([1]WATSON!$G$2:$G$1709,MATCH(A1140,[1]WATSON!$B$2:$B$1709,0))*1000),IF(ISERROR(INDEX('[1]EF3.0emissions'!$F$2:$F$1709,MATCH(A1140,'[1]EF3.0emissions'!$A$2:$A$1709,0))),-1,INDEX('[1]EF3.0emissions'!$F$2:$F$1709,MATCH(A1140,'[1]EF3.0emissions'!$A$2:$A$1709))),IF(ISERROR(INDEX(#REF!,MATCH(A1140,#REF!,0))),-1,INDEX(#REF!,MATCH(A1140,#REF!,0))*1.5*1000),IF(ISERROR(INDEX(#REF!,MATCH(A1140,#REF!,0))),-1,INDEX(#REF!,MATCH(A1140,#REF!,0))*1.5))</f>
        <v>2815.4545454545455</v>
      </c>
      <c r="D1140" s="135">
        <v>2.4491576204196345E-3</v>
      </c>
      <c r="E1140" s="135">
        <v>8.0279448400672967E-4</v>
      </c>
      <c r="F1140" s="135">
        <v>0.37805741753867311</v>
      </c>
      <c r="G1140" s="135">
        <v>0.62194258246132683</v>
      </c>
      <c r="H1140" s="135">
        <v>1.1258892408219858E-3</v>
      </c>
      <c r="I1140" s="135">
        <v>0.17025623004849777</v>
      </c>
      <c r="J1140" s="135">
        <v>0.82974376995150245</v>
      </c>
      <c r="K1140" s="136">
        <f>IF(ISERROR(INDEX([1]biowin!$J:$J,MATCH(#REF!,[1]biowin!$A:$A,0))),-1,INDEX([1]biowin!$J:$J,MATCH(#REF!,[1]biowin!$A:$A,0)))</f>
        <v>-1</v>
      </c>
    </row>
    <row r="1141" spans="1:11">
      <c r="A1141" s="142" t="s">
        <v>3420</v>
      </c>
      <c r="B1141" s="145" t="s">
        <v>3421</v>
      </c>
      <c r="C1141" s="144">
        <f>MAX(IF(ISERROR(INDEX([1]JDS4!$K$2:$K$1709,MATCH(A1141,[1]JDS4!$D$2:$D$1709,0))),-1,INDEX([1]JDS4!$K$2:$K$1709,MATCH(A1141,[1]JDS4!$D$2:$D$1709,0))),IF(ISERROR(INDEX([1]UFZ!$K$2:$K$1709,MATCH(A1141,[1]UFZ!$H$2:$H$1709,0))),-1,INDEX([1]UFZ!$K$2:$K$1709,MATCH(A1141,[1]UFZ!$H$2:$H$1709,0))),IF(ISERROR(INDEX([1]WATSON!$G$2:$G$1709,MATCH(A1141,[1]WATSON!$B$2:$B$1709,0))),-1,INDEX([1]WATSON!$G$2:$G$1709,MATCH(A1141,[1]WATSON!$B$2:$B$1709,0))*1000),IF(ISERROR(INDEX('[1]EF3.0emissions'!$F$2:$F$1709,MATCH(A1141,'[1]EF3.0emissions'!$A$2:$A$1709,0))),-1,INDEX('[1]EF3.0emissions'!$F$2:$F$1709,MATCH(A1141,'[1]EF3.0emissions'!$A$2:$A$1709))),IF(ISERROR(INDEX(#REF!,MATCH(A1141,#REF!,0))),-1,INDEX(#REF!,MATCH(A1141,#REF!,0))*1.5*1000),IF(ISERROR(INDEX(#REF!,MATCH(A1141,#REF!,0))),-1,INDEX(#REF!,MATCH(A1141,#REF!,0))*1.5))</f>
        <v>23000</v>
      </c>
      <c r="D1141" s="135">
        <v>8.8665164775598675E-5</v>
      </c>
      <c r="E1141" s="135">
        <v>1.5209292792807886E-6</v>
      </c>
      <c r="F1141" s="135">
        <v>0.97327347812881404</v>
      </c>
      <c r="G1141" s="135">
        <v>2.6726521871185783E-2</v>
      </c>
      <c r="H1141" s="135">
        <v>1.6902514916947464E-6</v>
      </c>
      <c r="I1141" s="135">
        <v>0.97231954017468714</v>
      </c>
      <c r="J1141" s="135">
        <v>2.768045982531275E-2</v>
      </c>
      <c r="K1141" s="136">
        <f>IF(ISERROR(INDEX([1]biowin!$J:$J,MATCH(#REF!,[1]biowin!$A:$A,0))),-1,INDEX([1]biowin!$J:$J,MATCH(#REF!,[1]biowin!$A:$A,0)))</f>
        <v>-1</v>
      </c>
    </row>
    <row r="1142" spans="1:11">
      <c r="A1142" s="142" t="s">
        <v>3422</v>
      </c>
      <c r="B1142" s="145" t="s">
        <v>3423</v>
      </c>
      <c r="C1142" s="144">
        <f>MAX(IF(ISERROR(INDEX([1]JDS4!$K$2:$K$1709,MATCH(A1142,[1]JDS4!$D$2:$D$1709,0))),-1,INDEX([1]JDS4!$K$2:$K$1709,MATCH(A1142,[1]JDS4!$D$2:$D$1709,0))),IF(ISERROR(INDEX([1]UFZ!$K$2:$K$1709,MATCH(A1142,[1]UFZ!$H$2:$H$1709,0))),-1,INDEX([1]UFZ!$K$2:$K$1709,MATCH(A1142,[1]UFZ!$H$2:$H$1709,0))),IF(ISERROR(INDEX([1]WATSON!$G$2:$G$1709,MATCH(A1142,[1]WATSON!$B$2:$B$1709,0))),-1,INDEX([1]WATSON!$G$2:$G$1709,MATCH(A1142,[1]WATSON!$B$2:$B$1709,0))*1000),IF(ISERROR(INDEX('[1]EF3.0emissions'!$F$2:$F$1709,MATCH(A1142,'[1]EF3.0emissions'!$A$2:$A$1709,0))),-1,INDEX('[1]EF3.0emissions'!$F$2:$F$1709,MATCH(A1142,'[1]EF3.0emissions'!$A$2:$A$1709))),IF(ISERROR(INDEX(#REF!,MATCH(A1142,#REF!,0))),-1,INDEX(#REF!,MATCH(A1142,#REF!,0))*1.5*1000),IF(ISERROR(INDEX(#REF!,MATCH(A1142,#REF!,0))),-1,INDEX(#REF!,MATCH(A1142,#REF!,0))*1.5))</f>
        <v>-1</v>
      </c>
      <c r="D1142" s="135">
        <v>0.10796578468769151</v>
      </c>
      <c r="E1142" s="135">
        <v>5.6683157436293423E-2</v>
      </c>
      <c r="F1142" s="135">
        <v>0.16464898725145477</v>
      </c>
      <c r="G1142" s="135">
        <v>0.8353510127485323</v>
      </c>
      <c r="H1142" s="135">
        <v>5.9377975046733179E-2</v>
      </c>
      <c r="I1142" s="135">
        <v>0.1673437865902678</v>
      </c>
      <c r="J1142" s="135">
        <v>0.83265621340973117</v>
      </c>
      <c r="K1142" s="136">
        <f>IF(ISERROR(INDEX([1]biowin!$J:$J,MATCH(#REF!,[1]biowin!$A:$A,0))),-1,INDEX([1]biowin!$J:$J,MATCH(#REF!,[1]biowin!$A:$A,0)))</f>
        <v>-1</v>
      </c>
    </row>
    <row r="1143" spans="1:11">
      <c r="A1143" s="142" t="s">
        <v>3424</v>
      </c>
      <c r="B1143" s="145" t="s">
        <v>3425</v>
      </c>
      <c r="C1143" s="144">
        <f>MAX(IF(ISERROR(INDEX([1]JDS4!$K$2:$K$1709,MATCH(A1143,[1]JDS4!$D$2:$D$1709,0))),-1,INDEX([1]JDS4!$K$2:$K$1709,MATCH(A1143,[1]JDS4!$D$2:$D$1709,0))),IF(ISERROR(INDEX([1]UFZ!$K$2:$K$1709,MATCH(A1143,[1]UFZ!$H$2:$H$1709,0))),-1,INDEX([1]UFZ!$K$2:$K$1709,MATCH(A1143,[1]UFZ!$H$2:$H$1709,0))),IF(ISERROR(INDEX([1]WATSON!$G$2:$G$1709,MATCH(A1143,[1]WATSON!$B$2:$B$1709,0))),-1,INDEX([1]WATSON!$G$2:$G$1709,MATCH(A1143,[1]WATSON!$B$2:$B$1709,0))*1000),IF(ISERROR(INDEX('[1]EF3.0emissions'!$F$2:$F$1709,MATCH(A1143,'[1]EF3.0emissions'!$A$2:$A$1709,0))),-1,INDEX('[1]EF3.0emissions'!$F$2:$F$1709,MATCH(A1143,'[1]EF3.0emissions'!$A$2:$A$1709))),IF(ISERROR(INDEX(#REF!,MATCH(A1143,#REF!,0))),-1,INDEX(#REF!,MATCH(A1143,#REF!,0))*1.5*1000),IF(ISERROR(INDEX(#REF!,MATCH(A1143,#REF!,0))),-1,INDEX(#REF!,MATCH(A1143,#REF!,0))*1.5))</f>
        <v>-1</v>
      </c>
      <c r="H1143" s="135"/>
      <c r="I1143" s="135"/>
      <c r="J1143" s="135"/>
      <c r="K1143" s="136">
        <f>IF(ISERROR(INDEX([1]biowin!$J:$J,MATCH(#REF!,[1]biowin!$A:$A,0))),-1,INDEX([1]biowin!$J:$J,MATCH(#REF!,[1]biowin!$A:$A,0)))</f>
        <v>-1</v>
      </c>
    </row>
    <row r="1144" spans="1:11">
      <c r="A1144" s="142" t="s">
        <v>3426</v>
      </c>
      <c r="B1144" s="143" t="s">
        <v>3427</v>
      </c>
      <c r="C1144" s="144">
        <f>MAX(IF(ISERROR(INDEX([1]JDS4!$K$2:$K$1709,MATCH(A1144,[1]JDS4!$D$2:$D$1709,0))),-1,INDEX([1]JDS4!$K$2:$K$1709,MATCH(A1144,[1]JDS4!$D$2:$D$1709,0))),IF(ISERROR(INDEX([1]UFZ!$K$2:$K$1709,MATCH(A1144,[1]UFZ!$H$2:$H$1709,0))),-1,INDEX([1]UFZ!$K$2:$K$1709,MATCH(A1144,[1]UFZ!$H$2:$H$1709,0))),IF(ISERROR(INDEX([1]WATSON!$G$2:$G$1709,MATCH(A1144,[1]WATSON!$B$2:$B$1709,0))),-1,INDEX([1]WATSON!$G$2:$G$1709,MATCH(A1144,[1]WATSON!$B$2:$B$1709,0))*1000),IF(ISERROR(INDEX('[1]EF3.0emissions'!$F$2:$F$1709,MATCH(A1144,'[1]EF3.0emissions'!$A$2:$A$1709,0))),-1,INDEX('[1]EF3.0emissions'!$F$2:$F$1709,MATCH(A1144,'[1]EF3.0emissions'!$A$2:$A$1709))),IF(ISERROR(INDEX(#REF!,MATCH(A1144,#REF!,0))),-1,INDEX(#REF!,MATCH(A1144,#REF!,0))*1.5*1000),IF(ISERROR(INDEX(#REF!,MATCH(A1144,#REF!,0))),-1,INDEX(#REF!,MATCH(A1144,#REF!,0))*1.5))</f>
        <v>-1</v>
      </c>
      <c r="D1144" s="135">
        <v>0.25960290910672468</v>
      </c>
      <c r="E1144" s="135">
        <v>0.13442652882732231</v>
      </c>
      <c r="F1144" s="135">
        <v>0.39402947005319228</v>
      </c>
      <c r="G1144" s="135">
        <v>0.60597052994680678</v>
      </c>
      <c r="H1144" s="135">
        <v>0.13992305138460076</v>
      </c>
      <c r="I1144" s="135">
        <v>0.39952597952334529</v>
      </c>
      <c r="J1144" s="135">
        <v>0.60047402047665488</v>
      </c>
      <c r="K1144" s="136">
        <f>IF(ISERROR(INDEX([1]biowin!$J:$J,MATCH(#REF!,[1]biowin!$A:$A,0))),-1,INDEX([1]biowin!$J:$J,MATCH(#REF!,[1]biowin!$A:$A,0)))</f>
        <v>-1</v>
      </c>
    </row>
    <row r="1145" spans="1:11">
      <c r="A1145" s="142" t="s">
        <v>3428</v>
      </c>
      <c r="B1145" s="145" t="s">
        <v>3429</v>
      </c>
      <c r="C1145" s="144">
        <f>MAX(IF(ISERROR(INDEX([1]JDS4!$K$2:$K$1709,MATCH(A1145,[1]JDS4!$D$2:$D$1709,0))),-1,INDEX([1]JDS4!$K$2:$K$1709,MATCH(A1145,[1]JDS4!$D$2:$D$1709,0))),IF(ISERROR(INDEX([1]UFZ!$K$2:$K$1709,MATCH(A1145,[1]UFZ!$H$2:$H$1709,0))),-1,INDEX([1]UFZ!$K$2:$K$1709,MATCH(A1145,[1]UFZ!$H$2:$H$1709,0))),IF(ISERROR(INDEX([1]WATSON!$G$2:$G$1709,MATCH(A1145,[1]WATSON!$B$2:$B$1709,0))),-1,INDEX([1]WATSON!$G$2:$G$1709,MATCH(A1145,[1]WATSON!$B$2:$B$1709,0))*1000),IF(ISERROR(INDEX('[1]EF3.0emissions'!$F$2:$F$1709,MATCH(A1145,'[1]EF3.0emissions'!$A$2:$A$1709,0))),-1,INDEX('[1]EF3.0emissions'!$F$2:$F$1709,MATCH(A1145,'[1]EF3.0emissions'!$A$2:$A$1709))),IF(ISERROR(INDEX(#REF!,MATCH(A1145,#REF!,0))),-1,INDEX(#REF!,MATCH(A1145,#REF!,0))*1.5*1000),IF(ISERROR(INDEX(#REF!,MATCH(A1145,#REF!,0))),-1,INDEX(#REF!,MATCH(A1145,#REF!,0))*1.5))</f>
        <v>1.9593750000000001</v>
      </c>
      <c r="D1145" s="135">
        <v>0.16313622632820229</v>
      </c>
      <c r="E1145" s="135">
        <v>8.5262717552428591E-2</v>
      </c>
      <c r="F1145" s="135">
        <v>0.24845388425814183</v>
      </c>
      <c r="G1145" s="135">
        <v>0.75154611574185359</v>
      </c>
      <c r="H1145" s="135">
        <v>8.9132005566219114E-2</v>
      </c>
      <c r="I1145" s="135">
        <v>0.25230088271310269</v>
      </c>
      <c r="J1145" s="135">
        <v>0.74769911728689764</v>
      </c>
      <c r="K1145" s="136">
        <f>IF(ISERROR(INDEX([1]biowin!$J:$J,MATCH(#REF!,[1]biowin!$A:$A,0))),-1,INDEX([1]biowin!$J:$J,MATCH(#REF!,[1]biowin!$A:$A,0)))</f>
        <v>-1</v>
      </c>
    </row>
    <row r="1146" spans="1:11">
      <c r="A1146" s="142" t="s">
        <v>3430</v>
      </c>
      <c r="B1146" s="145" t="s">
        <v>3431</v>
      </c>
      <c r="C1146" s="144">
        <f>MAX(IF(ISERROR(INDEX([1]JDS4!$K$2:$K$1709,MATCH(A1146,[1]JDS4!$D$2:$D$1709,0))),-1,INDEX([1]JDS4!$K$2:$K$1709,MATCH(A1146,[1]JDS4!$D$2:$D$1709,0))),IF(ISERROR(INDEX([1]UFZ!$K$2:$K$1709,MATCH(A1146,[1]UFZ!$H$2:$H$1709,0))),-1,INDEX([1]UFZ!$K$2:$K$1709,MATCH(A1146,[1]UFZ!$H$2:$H$1709,0))),IF(ISERROR(INDEX([1]WATSON!$G$2:$G$1709,MATCH(A1146,[1]WATSON!$B$2:$B$1709,0))),-1,INDEX([1]WATSON!$G$2:$G$1709,MATCH(A1146,[1]WATSON!$B$2:$B$1709,0))*1000),IF(ISERROR(INDEX('[1]EF3.0emissions'!$F$2:$F$1709,MATCH(A1146,'[1]EF3.0emissions'!$A$2:$A$1709,0))),-1,INDEX('[1]EF3.0emissions'!$F$2:$F$1709,MATCH(A1146,'[1]EF3.0emissions'!$A$2:$A$1709))),IF(ISERROR(INDEX(#REF!,MATCH(A1146,#REF!,0))),-1,INDEX(#REF!,MATCH(A1146,#REF!,0))*1.5*1000),IF(ISERROR(INDEX(#REF!,MATCH(A1146,#REF!,0))),-1,INDEX(#REF!,MATCH(A1146,#REF!,0))*1.5))</f>
        <v>7.6750000000000007</v>
      </c>
      <c r="D1146" s="135">
        <v>0.156998394414396</v>
      </c>
      <c r="E1146" s="135">
        <v>8.210131540170193E-2</v>
      </c>
      <c r="F1146" s="135">
        <v>0.23910172485067244</v>
      </c>
      <c r="G1146" s="135">
        <v>0.76089827514931063</v>
      </c>
      <c r="H1146" s="135">
        <v>8.5845902969805668E-2</v>
      </c>
      <c r="I1146" s="135">
        <v>0.24284549504660707</v>
      </c>
      <c r="J1146" s="135">
        <v>0.75715450495339076</v>
      </c>
      <c r="K1146" s="136">
        <f>IF(ISERROR(INDEX([1]biowin!$J:$J,MATCH(#REF!,[1]biowin!$A:$A,0))),-1,INDEX([1]biowin!$J:$J,MATCH(#REF!,[1]biowin!$A:$A,0)))</f>
        <v>-1</v>
      </c>
    </row>
    <row r="1147" spans="1:11">
      <c r="A1147" s="142" t="s">
        <v>3432</v>
      </c>
      <c r="B1147" s="145" t="s">
        <v>3433</v>
      </c>
      <c r="C1147" s="144">
        <f>MAX(IF(ISERROR(INDEX([1]JDS4!$K$2:$K$1709,MATCH(A1147,[1]JDS4!$D$2:$D$1709,0))),-1,INDEX([1]JDS4!$K$2:$K$1709,MATCH(A1147,[1]JDS4!$D$2:$D$1709,0))),IF(ISERROR(INDEX([1]UFZ!$K$2:$K$1709,MATCH(A1147,[1]UFZ!$H$2:$H$1709,0))),-1,INDEX([1]UFZ!$K$2:$K$1709,MATCH(A1147,[1]UFZ!$H$2:$H$1709,0))),IF(ISERROR(INDEX([1]WATSON!$G$2:$G$1709,MATCH(A1147,[1]WATSON!$B$2:$B$1709,0))),-1,INDEX([1]WATSON!$G$2:$G$1709,MATCH(A1147,[1]WATSON!$B$2:$B$1709,0))*1000),IF(ISERROR(INDEX('[1]EF3.0emissions'!$F$2:$F$1709,MATCH(A1147,'[1]EF3.0emissions'!$A$2:$A$1709,0))),-1,INDEX('[1]EF3.0emissions'!$F$2:$F$1709,MATCH(A1147,'[1]EF3.0emissions'!$A$2:$A$1709))),IF(ISERROR(INDEX(#REF!,MATCH(A1147,#REF!,0))),-1,INDEX(#REF!,MATCH(A1147,#REF!,0))*1.5*1000),IF(ISERROR(INDEX(#REF!,MATCH(A1147,#REF!,0))),-1,INDEX(#REF!,MATCH(A1147,#REF!,0))*1.5))</f>
        <v>3.6666666666666665</v>
      </c>
      <c r="D1147" s="135">
        <v>0.19094320500843415</v>
      </c>
      <c r="E1147" s="135">
        <v>9.9553933003986475E-2</v>
      </c>
      <c r="F1147" s="135">
        <v>0.29049716226998928</v>
      </c>
      <c r="G1147" s="135">
        <v>0.70950283773001022</v>
      </c>
      <c r="H1147" s="135">
        <v>0.1039498764020574</v>
      </c>
      <c r="I1147" s="135">
        <v>0.29489309581466916</v>
      </c>
      <c r="J1147" s="135">
        <v>0.7051069041853274</v>
      </c>
      <c r="K1147" s="136">
        <f>IF(ISERROR(INDEX([1]biowin!$J:$J,MATCH(#REF!,[1]biowin!$A:$A,0))),-1,INDEX([1]biowin!$J:$J,MATCH(#REF!,[1]biowin!$A:$A,0)))</f>
        <v>-1</v>
      </c>
    </row>
    <row r="1148" spans="1:11">
      <c r="A1148" s="142" t="s">
        <v>3434</v>
      </c>
      <c r="B1148" s="145" t="s">
        <v>3435</v>
      </c>
      <c r="C1148" s="144">
        <f>MAX(IF(ISERROR(INDEX([1]JDS4!$K$2:$K$1709,MATCH(A1148,[1]JDS4!$D$2:$D$1709,0))),-1,INDEX([1]JDS4!$K$2:$K$1709,MATCH(A1148,[1]JDS4!$D$2:$D$1709,0))),IF(ISERROR(INDEX([1]UFZ!$K$2:$K$1709,MATCH(A1148,[1]UFZ!$H$2:$H$1709,0))),-1,INDEX([1]UFZ!$K$2:$K$1709,MATCH(A1148,[1]UFZ!$H$2:$H$1709,0))),IF(ISERROR(INDEX([1]WATSON!$G$2:$G$1709,MATCH(A1148,[1]WATSON!$B$2:$B$1709,0))),-1,INDEX([1]WATSON!$G$2:$G$1709,MATCH(A1148,[1]WATSON!$B$2:$B$1709,0))*1000),IF(ISERROR(INDEX('[1]EF3.0emissions'!$F$2:$F$1709,MATCH(A1148,'[1]EF3.0emissions'!$A$2:$A$1709,0))),-1,INDEX('[1]EF3.0emissions'!$F$2:$F$1709,MATCH(A1148,'[1]EF3.0emissions'!$A$2:$A$1709))),IF(ISERROR(INDEX(#REF!,MATCH(A1148,#REF!,0))),-1,INDEX(#REF!,MATCH(A1148,#REF!,0))*1.5*1000),IF(ISERROR(INDEX(#REF!,MATCH(A1148,#REF!,0))),-1,INDEX(#REF!,MATCH(A1148,#REF!,0))*1.5))</f>
        <v>1442.3333333333333</v>
      </c>
      <c r="D1148" s="135">
        <v>4.4833367177857762E-2</v>
      </c>
      <c r="E1148" s="135">
        <v>1.352077232811546E-2</v>
      </c>
      <c r="F1148" s="135">
        <v>0.46267274378836121</v>
      </c>
      <c r="G1148" s="135">
        <v>0.53732725621163879</v>
      </c>
      <c r="H1148" s="135">
        <v>1.977988764481035E-2</v>
      </c>
      <c r="I1148" s="135">
        <v>0.25216556481165708</v>
      </c>
      <c r="J1148" s="135">
        <v>0.74783443518834458</v>
      </c>
      <c r="K1148" s="136">
        <f>IF(ISERROR(INDEX([1]biowin!$J:$J,MATCH(#REF!,[1]biowin!$A:$A,0))),-1,INDEX([1]biowin!$J:$J,MATCH(#REF!,[1]biowin!$A:$A,0)))</f>
        <v>-1</v>
      </c>
    </row>
    <row r="1149" spans="1:11">
      <c r="A1149" s="142" t="s">
        <v>3436</v>
      </c>
      <c r="B1149" s="145" t="s">
        <v>3437</v>
      </c>
      <c r="C1149" s="144">
        <f>MAX(IF(ISERROR(INDEX([1]JDS4!$K$2:$K$1709,MATCH(A1149,[1]JDS4!$D$2:$D$1709,0))),-1,INDEX([1]JDS4!$K$2:$K$1709,MATCH(A1149,[1]JDS4!$D$2:$D$1709,0))),IF(ISERROR(INDEX([1]UFZ!$K$2:$K$1709,MATCH(A1149,[1]UFZ!$H$2:$H$1709,0))),-1,INDEX([1]UFZ!$K$2:$K$1709,MATCH(A1149,[1]UFZ!$H$2:$H$1709,0))),IF(ISERROR(INDEX([1]WATSON!$G$2:$G$1709,MATCH(A1149,[1]WATSON!$B$2:$B$1709,0))),-1,INDEX([1]WATSON!$G$2:$G$1709,MATCH(A1149,[1]WATSON!$B$2:$B$1709,0))*1000),IF(ISERROR(INDEX('[1]EF3.0emissions'!$F$2:$F$1709,MATCH(A1149,'[1]EF3.0emissions'!$A$2:$A$1709,0))),-1,INDEX('[1]EF3.0emissions'!$F$2:$F$1709,MATCH(A1149,'[1]EF3.0emissions'!$A$2:$A$1709))),IF(ISERROR(INDEX(#REF!,MATCH(A1149,#REF!,0))),-1,INDEX(#REF!,MATCH(A1149,#REF!,0))*1.5*1000),IF(ISERROR(INDEX(#REF!,MATCH(A1149,#REF!,0))),-1,INDEX(#REF!,MATCH(A1149,#REF!,0))*1.5))</f>
        <v>1181.4886682752738</v>
      </c>
      <c r="D1149" s="135">
        <v>0.29679692098809873</v>
      </c>
      <c r="E1149" s="135">
        <v>0.15303319212684521</v>
      </c>
      <c r="F1149" s="135">
        <v>0.44984299063376609</v>
      </c>
      <c r="G1149" s="135">
        <v>0.55015700936622725</v>
      </c>
      <c r="H1149" s="135">
        <v>0.15898798317547683</v>
      </c>
      <c r="I1149" s="135">
        <v>0.45579252500019685</v>
      </c>
      <c r="J1149" s="135">
        <v>0.54420747499980471</v>
      </c>
      <c r="K1149" s="136">
        <f>IF(ISERROR(INDEX([1]biowin!$J:$J,MATCH(#REF!,[1]biowin!$A:$A,0))),-1,INDEX([1]biowin!$J:$J,MATCH(#REF!,[1]biowin!$A:$A,0)))</f>
        <v>-1</v>
      </c>
    </row>
    <row r="1150" spans="1:11">
      <c r="A1150" s="142" t="s">
        <v>3438</v>
      </c>
      <c r="B1150" s="145" t="s">
        <v>3439</v>
      </c>
      <c r="C1150" s="144">
        <f>MAX(IF(ISERROR(INDEX([1]JDS4!$K$2:$K$1709,MATCH(A1150,[1]JDS4!$D$2:$D$1709,0))),-1,INDEX([1]JDS4!$K$2:$K$1709,MATCH(A1150,[1]JDS4!$D$2:$D$1709,0))),IF(ISERROR(INDEX([1]UFZ!$K$2:$K$1709,MATCH(A1150,[1]UFZ!$H$2:$H$1709,0))),-1,INDEX([1]UFZ!$K$2:$K$1709,MATCH(A1150,[1]UFZ!$H$2:$H$1709,0))),IF(ISERROR(INDEX([1]WATSON!$G$2:$G$1709,MATCH(A1150,[1]WATSON!$B$2:$B$1709,0))),-1,INDEX([1]WATSON!$G$2:$G$1709,MATCH(A1150,[1]WATSON!$B$2:$B$1709,0))*1000),IF(ISERROR(INDEX('[1]EF3.0emissions'!$F$2:$F$1709,MATCH(A1150,'[1]EF3.0emissions'!$A$2:$A$1709,0))),-1,INDEX('[1]EF3.0emissions'!$F$2:$F$1709,MATCH(A1150,'[1]EF3.0emissions'!$A$2:$A$1709))),IF(ISERROR(INDEX(#REF!,MATCH(A1150,#REF!,0))),-1,INDEX(#REF!,MATCH(A1150,#REF!,0))*1.5*1000),IF(ISERROR(INDEX(#REF!,MATCH(A1150,#REF!,0))),-1,INDEX(#REF!,MATCH(A1150,#REF!,0))*1.5))</f>
        <v>23500</v>
      </c>
      <c r="H1150" s="135"/>
      <c r="I1150" s="135"/>
      <c r="J1150" s="135"/>
      <c r="K1150" s="136">
        <f>IF(ISERROR(INDEX([1]biowin!$J:$J,MATCH(#REF!,[1]biowin!$A:$A,0))),-1,INDEX([1]biowin!$J:$J,MATCH(#REF!,[1]biowin!$A:$A,0)))</f>
        <v>-1</v>
      </c>
    </row>
    <row r="1151" spans="1:11">
      <c r="A1151" s="142" t="s">
        <v>3440</v>
      </c>
      <c r="B1151" s="145" t="s">
        <v>3441</v>
      </c>
      <c r="C1151" s="144">
        <f>MAX(IF(ISERROR(INDEX([1]JDS4!$K$2:$K$1709,MATCH(A1151,[1]JDS4!$D$2:$D$1709,0))),-1,INDEX([1]JDS4!$K$2:$K$1709,MATCH(A1151,[1]JDS4!$D$2:$D$1709,0))),IF(ISERROR(INDEX([1]UFZ!$K$2:$K$1709,MATCH(A1151,[1]UFZ!$H$2:$H$1709,0))),-1,INDEX([1]UFZ!$K$2:$K$1709,MATCH(A1151,[1]UFZ!$H$2:$H$1709,0))),IF(ISERROR(INDEX([1]WATSON!$G$2:$G$1709,MATCH(A1151,[1]WATSON!$B$2:$B$1709,0))),-1,INDEX([1]WATSON!$G$2:$G$1709,MATCH(A1151,[1]WATSON!$B$2:$B$1709,0))*1000),IF(ISERROR(INDEX('[1]EF3.0emissions'!$F$2:$F$1709,MATCH(A1151,'[1]EF3.0emissions'!$A$2:$A$1709,0))),-1,INDEX('[1]EF3.0emissions'!$F$2:$F$1709,MATCH(A1151,'[1]EF3.0emissions'!$A$2:$A$1709))),IF(ISERROR(INDEX(#REF!,MATCH(A1151,#REF!,0))),-1,INDEX(#REF!,MATCH(A1151,#REF!,0))*1.5*1000),IF(ISERROR(INDEX(#REF!,MATCH(A1151,#REF!,0))),-1,INDEX(#REF!,MATCH(A1151,#REF!,0))*1.5))</f>
        <v>-1</v>
      </c>
      <c r="D1151" s="135">
        <v>2.8042621251884229E-2</v>
      </c>
      <c r="E1151" s="135">
        <v>1.4805449817764573E-2</v>
      </c>
      <c r="F1151" s="135">
        <v>4.2848274474205847E-2</v>
      </c>
      <c r="G1151" s="135">
        <v>0.95715172552578653</v>
      </c>
      <c r="H1151" s="135">
        <v>1.5550713931622721E-2</v>
      </c>
      <c r="I1151" s="135">
        <v>4.3593456452819576E-2</v>
      </c>
      <c r="J1151" s="135">
        <v>0.95640654354717947</v>
      </c>
      <c r="K1151" s="136">
        <f>IF(ISERROR(INDEX([1]biowin!$J:$J,MATCH(#REF!,[1]biowin!$A:$A,0))),-1,INDEX([1]biowin!$J:$J,MATCH(#REF!,[1]biowin!$A:$A,0)))</f>
        <v>-1</v>
      </c>
    </row>
    <row r="1152" spans="1:11">
      <c r="A1152" s="142" t="s">
        <v>3442</v>
      </c>
      <c r="B1152" s="145" t="s">
        <v>3443</v>
      </c>
      <c r="C1152" s="144">
        <f>MAX(IF(ISERROR(INDEX([1]JDS4!$K$2:$K$1709,MATCH(A1152,[1]JDS4!$D$2:$D$1709,0))),-1,INDEX([1]JDS4!$K$2:$K$1709,MATCH(A1152,[1]JDS4!$D$2:$D$1709,0))),IF(ISERROR(INDEX([1]UFZ!$K$2:$K$1709,MATCH(A1152,[1]UFZ!$H$2:$H$1709,0))),-1,INDEX([1]UFZ!$K$2:$K$1709,MATCH(A1152,[1]UFZ!$H$2:$H$1709,0))),IF(ISERROR(INDEX([1]WATSON!$G$2:$G$1709,MATCH(A1152,[1]WATSON!$B$2:$B$1709,0))),-1,INDEX([1]WATSON!$G$2:$G$1709,MATCH(A1152,[1]WATSON!$B$2:$B$1709,0))*1000),IF(ISERROR(INDEX('[1]EF3.0emissions'!$F$2:$F$1709,MATCH(A1152,'[1]EF3.0emissions'!$A$2:$A$1709,0))),-1,INDEX('[1]EF3.0emissions'!$F$2:$F$1709,MATCH(A1152,'[1]EF3.0emissions'!$A$2:$A$1709))),IF(ISERROR(INDEX(#REF!,MATCH(A1152,#REF!,0))),-1,INDEX(#REF!,MATCH(A1152,#REF!,0))*1.5*1000),IF(ISERROR(INDEX(#REF!,MATCH(A1152,#REF!,0))),-1,INDEX(#REF!,MATCH(A1152,#REF!,0))*1.5))</f>
        <v>0</v>
      </c>
      <c r="D1152" s="135">
        <v>9.0394967282635214E-2</v>
      </c>
      <c r="E1152" s="135">
        <v>4.7520680964407744E-2</v>
      </c>
      <c r="F1152" s="135">
        <v>0.13791575856092841</v>
      </c>
      <c r="G1152" s="135">
        <v>0.86208424143906703</v>
      </c>
      <c r="H1152" s="135">
        <v>4.981079132378595E-2</v>
      </c>
      <c r="I1152" s="135">
        <v>0.1402058242832358</v>
      </c>
      <c r="J1152" s="135">
        <v>0.85979417571676342</v>
      </c>
      <c r="K1152" s="136">
        <f>IF(ISERROR(INDEX([1]biowin!$J:$J,MATCH(#REF!,[1]biowin!$A:$A,0))),-1,INDEX([1]biowin!$J:$J,MATCH(#REF!,[1]biowin!$A:$A,0)))</f>
        <v>-1</v>
      </c>
    </row>
    <row r="1153" spans="1:11">
      <c r="A1153" s="142" t="s">
        <v>3444</v>
      </c>
      <c r="B1153" s="145" t="s">
        <v>3445</v>
      </c>
      <c r="C1153" s="144">
        <f>MAX(IF(ISERROR(INDEX([1]JDS4!$K$2:$K$1709,MATCH(A1153,[1]JDS4!$D$2:$D$1709,0))),-1,INDEX([1]JDS4!$K$2:$K$1709,MATCH(A1153,[1]JDS4!$D$2:$D$1709,0))),IF(ISERROR(INDEX([1]UFZ!$K$2:$K$1709,MATCH(A1153,[1]UFZ!$H$2:$H$1709,0))),-1,INDEX([1]UFZ!$K$2:$K$1709,MATCH(A1153,[1]UFZ!$H$2:$H$1709,0))),IF(ISERROR(INDEX([1]WATSON!$G$2:$G$1709,MATCH(A1153,[1]WATSON!$B$2:$B$1709,0))),-1,INDEX([1]WATSON!$G$2:$G$1709,MATCH(A1153,[1]WATSON!$B$2:$B$1709,0))*1000),IF(ISERROR(INDEX('[1]EF3.0emissions'!$F$2:$F$1709,MATCH(A1153,'[1]EF3.0emissions'!$A$2:$A$1709,0))),-1,INDEX('[1]EF3.0emissions'!$F$2:$F$1709,MATCH(A1153,'[1]EF3.0emissions'!$A$2:$A$1709))),IF(ISERROR(INDEX(#REF!,MATCH(A1153,#REF!,0))),-1,INDEX(#REF!,MATCH(A1153,#REF!,0))*1.5*1000),IF(ISERROR(INDEX(#REF!,MATCH(A1153,#REF!,0))),-1,INDEX(#REF!,MATCH(A1153,#REF!,0))*1.5))</f>
        <v>15500</v>
      </c>
      <c r="D1153" s="135">
        <v>5.6355035405576456E-3</v>
      </c>
      <c r="E1153" s="135">
        <v>1.9377512132356459E-4</v>
      </c>
      <c r="F1153" s="135">
        <v>0.92598015673060574</v>
      </c>
      <c r="G1153" s="135">
        <v>7.4019843269394536E-2</v>
      </c>
      <c r="H1153" s="135">
        <v>5.3178846406122591E-4</v>
      </c>
      <c r="I1153" s="135">
        <v>0.8067890536884178</v>
      </c>
      <c r="J1153" s="135">
        <v>0.19321094631158192</v>
      </c>
      <c r="K1153" s="136">
        <f>IF(ISERROR(INDEX([1]biowin!$J:$J,MATCH(#REF!,[1]biowin!$A:$A,0))),-1,INDEX([1]biowin!$J:$J,MATCH(#REF!,[1]biowin!$A:$A,0)))</f>
        <v>-1</v>
      </c>
    </row>
    <row r="1154" spans="1:11">
      <c r="A1154" s="142" t="s">
        <v>3446</v>
      </c>
      <c r="B1154" s="145" t="s">
        <v>3447</v>
      </c>
      <c r="C1154" s="144">
        <f>MAX(IF(ISERROR(INDEX([1]JDS4!$K$2:$K$1709,MATCH(A1154,[1]JDS4!$D$2:$D$1709,0))),-1,INDEX([1]JDS4!$K$2:$K$1709,MATCH(A1154,[1]JDS4!$D$2:$D$1709,0))),IF(ISERROR(INDEX([1]UFZ!$K$2:$K$1709,MATCH(A1154,[1]UFZ!$H$2:$H$1709,0))),-1,INDEX([1]UFZ!$K$2:$K$1709,MATCH(A1154,[1]UFZ!$H$2:$H$1709,0))),IF(ISERROR(INDEX([1]WATSON!$G$2:$G$1709,MATCH(A1154,[1]WATSON!$B$2:$B$1709,0))),-1,INDEX([1]WATSON!$G$2:$G$1709,MATCH(A1154,[1]WATSON!$B$2:$B$1709,0))*1000),IF(ISERROR(INDEX('[1]EF3.0emissions'!$F$2:$F$1709,MATCH(A1154,'[1]EF3.0emissions'!$A$2:$A$1709,0))),-1,INDEX('[1]EF3.0emissions'!$F$2:$F$1709,MATCH(A1154,'[1]EF3.0emissions'!$A$2:$A$1709))),IF(ISERROR(INDEX(#REF!,MATCH(A1154,#REF!,0))),-1,INDEX(#REF!,MATCH(A1154,#REF!,0))*1.5*1000),IF(ISERROR(INDEX(#REF!,MATCH(A1154,#REF!,0))),-1,INDEX(#REF!,MATCH(A1154,#REF!,0))*1.5))</f>
        <v>3765.9051637138869</v>
      </c>
      <c r="D1154" s="135">
        <v>8.8665164775775644E-5</v>
      </c>
      <c r="E1154" s="135">
        <v>1.6039677292332351E-6</v>
      </c>
      <c r="F1154" s="135">
        <v>0.97219522209839493</v>
      </c>
      <c r="G1154" s="135">
        <v>2.7804777901604582E-2</v>
      </c>
      <c r="H1154" s="135">
        <v>1.7366527255609761E-6</v>
      </c>
      <c r="I1154" s="135">
        <v>0.97194391381452649</v>
      </c>
      <c r="J1154" s="135">
        <v>2.8056086185473218E-2</v>
      </c>
      <c r="K1154" s="136">
        <f>IF(ISERROR(INDEX([1]biowin!$J:$J,MATCH(#REF!,[1]biowin!$A:$A,0))),-1,INDEX([1]biowin!$J:$J,MATCH(#REF!,[1]biowin!$A:$A,0)))</f>
        <v>-1</v>
      </c>
    </row>
    <row r="1155" spans="1:11">
      <c r="A1155" s="142" t="s">
        <v>3448</v>
      </c>
      <c r="B1155" s="145" t="s">
        <v>3449</v>
      </c>
      <c r="C1155" s="144">
        <f>MAX(IF(ISERROR(INDEX([1]JDS4!$K$2:$K$1709,MATCH(A1155,[1]JDS4!$D$2:$D$1709,0))),-1,INDEX([1]JDS4!$K$2:$K$1709,MATCH(A1155,[1]JDS4!$D$2:$D$1709,0))),IF(ISERROR(INDEX([1]UFZ!$K$2:$K$1709,MATCH(A1155,[1]UFZ!$H$2:$H$1709,0))),-1,INDEX([1]UFZ!$K$2:$K$1709,MATCH(A1155,[1]UFZ!$H$2:$H$1709,0))),IF(ISERROR(INDEX([1]WATSON!$G$2:$G$1709,MATCH(A1155,[1]WATSON!$B$2:$B$1709,0))),-1,INDEX([1]WATSON!$G$2:$G$1709,MATCH(A1155,[1]WATSON!$B$2:$B$1709,0))*1000),IF(ISERROR(INDEX('[1]EF3.0emissions'!$F$2:$F$1709,MATCH(A1155,'[1]EF3.0emissions'!$A$2:$A$1709,0))),-1,INDEX('[1]EF3.0emissions'!$F$2:$F$1709,MATCH(A1155,'[1]EF3.0emissions'!$A$2:$A$1709))),IF(ISERROR(INDEX(#REF!,MATCH(A1155,#REF!,0))),-1,INDEX(#REF!,MATCH(A1155,#REF!,0))*1.5*1000),IF(ISERROR(INDEX(#REF!,MATCH(A1155,#REF!,0))),-1,INDEX(#REF!,MATCH(A1155,#REF!,0))*1.5))</f>
        <v>4400</v>
      </c>
      <c r="D1155" s="135">
        <v>8.8665164775598675E-5</v>
      </c>
      <c r="E1155" s="135">
        <v>1.5209292792807886E-6</v>
      </c>
      <c r="F1155" s="135">
        <v>0.97327347812881404</v>
      </c>
      <c r="G1155" s="135">
        <v>2.6726521871185783E-2</v>
      </c>
      <c r="H1155" s="135">
        <v>1.6902514916947464E-6</v>
      </c>
      <c r="I1155" s="135">
        <v>0.97231954017468714</v>
      </c>
      <c r="J1155" s="135">
        <v>2.768045982531275E-2</v>
      </c>
      <c r="K1155" s="136">
        <f>IF(ISERROR(INDEX([1]biowin!$J:$J,MATCH(#REF!,[1]biowin!$A:$A,0))),-1,INDEX([1]biowin!$J:$J,MATCH(#REF!,[1]biowin!$A:$A,0)))</f>
        <v>-1</v>
      </c>
    </row>
    <row r="1156" spans="1:11">
      <c r="A1156" s="142" t="s">
        <v>3450</v>
      </c>
      <c r="B1156" s="145" t="s">
        <v>3451</v>
      </c>
      <c r="C1156" s="144">
        <f>MAX(IF(ISERROR(INDEX([1]JDS4!$K$2:$K$1709,MATCH(A1156,[1]JDS4!$D$2:$D$1709,0))),-1,INDEX([1]JDS4!$K$2:$K$1709,MATCH(A1156,[1]JDS4!$D$2:$D$1709,0))),IF(ISERROR(INDEX([1]UFZ!$K$2:$K$1709,MATCH(A1156,[1]UFZ!$H$2:$H$1709,0))),-1,INDEX([1]UFZ!$K$2:$K$1709,MATCH(A1156,[1]UFZ!$H$2:$H$1709,0))),IF(ISERROR(INDEX([1]WATSON!$G$2:$G$1709,MATCH(A1156,[1]WATSON!$B$2:$B$1709,0))),-1,INDEX([1]WATSON!$G$2:$G$1709,MATCH(A1156,[1]WATSON!$B$2:$B$1709,0))*1000),IF(ISERROR(INDEX('[1]EF3.0emissions'!$F$2:$F$1709,MATCH(A1156,'[1]EF3.0emissions'!$A$2:$A$1709,0))),-1,INDEX('[1]EF3.0emissions'!$F$2:$F$1709,MATCH(A1156,'[1]EF3.0emissions'!$A$2:$A$1709))),IF(ISERROR(INDEX(#REF!,MATCH(A1156,#REF!,0))),-1,INDEX(#REF!,MATCH(A1156,#REF!,0))*1.5*1000),IF(ISERROR(INDEX(#REF!,MATCH(A1156,#REF!,0))),-1,INDEX(#REF!,MATCH(A1156,#REF!,0))*1.5))</f>
        <v>32.5</v>
      </c>
      <c r="D1156" s="135">
        <v>2.6251993550763528E-3</v>
      </c>
      <c r="E1156" s="135">
        <v>1.3881806578841668E-3</v>
      </c>
      <c r="F1156" s="135">
        <v>4.0658701310607353E-3</v>
      </c>
      <c r="G1156" s="135">
        <v>0.99593412986894003</v>
      </c>
      <c r="H1156" s="135">
        <v>1.4592111350964429E-3</v>
      </c>
      <c r="I1156" s="135">
        <v>4.1157228006087274E-3</v>
      </c>
      <c r="J1156" s="135">
        <v>0.9958842771993911</v>
      </c>
      <c r="K1156" s="136">
        <f>IF(ISERROR(INDEX([1]biowin!$J:$J,MATCH(#REF!,[1]biowin!$A:$A,0))),-1,INDEX([1]biowin!$J:$J,MATCH(#REF!,[1]biowin!$A:$A,0)))</f>
        <v>-1</v>
      </c>
    </row>
    <row r="1157" spans="1:11">
      <c r="A1157" s="142" t="s">
        <v>3452</v>
      </c>
      <c r="B1157" s="145" t="s">
        <v>3453</v>
      </c>
      <c r="C1157" s="144">
        <f>MAX(IF(ISERROR(INDEX([1]JDS4!$K$2:$K$1709,MATCH(A1157,[1]JDS4!$D$2:$D$1709,0))),-1,INDEX([1]JDS4!$K$2:$K$1709,MATCH(A1157,[1]JDS4!$D$2:$D$1709,0))),IF(ISERROR(INDEX([1]UFZ!$K$2:$K$1709,MATCH(A1157,[1]UFZ!$H$2:$H$1709,0))),-1,INDEX([1]UFZ!$K$2:$K$1709,MATCH(A1157,[1]UFZ!$H$2:$H$1709,0))),IF(ISERROR(INDEX([1]WATSON!$G$2:$G$1709,MATCH(A1157,[1]WATSON!$B$2:$B$1709,0))),-1,INDEX([1]WATSON!$G$2:$G$1709,MATCH(A1157,[1]WATSON!$B$2:$B$1709,0))*1000),IF(ISERROR(INDEX('[1]EF3.0emissions'!$F$2:$F$1709,MATCH(A1157,'[1]EF3.0emissions'!$A$2:$A$1709,0))),-1,INDEX('[1]EF3.0emissions'!$F$2:$F$1709,MATCH(A1157,'[1]EF3.0emissions'!$A$2:$A$1709))),IF(ISERROR(INDEX(#REF!,MATCH(A1157,#REF!,0))),-1,INDEX(#REF!,MATCH(A1157,#REF!,0))*1.5*1000),IF(ISERROR(INDEX(#REF!,MATCH(A1157,#REF!,0))),-1,INDEX(#REF!,MATCH(A1157,#REF!,0))*1.5))</f>
        <v>630</v>
      </c>
      <c r="H1157" s="135"/>
      <c r="I1157" s="135"/>
      <c r="J1157" s="135"/>
      <c r="K1157" s="136">
        <f>IF(ISERROR(INDEX([1]biowin!$J:$J,MATCH(#REF!,[1]biowin!$A:$A,0))),-1,INDEX([1]biowin!$J:$J,MATCH(#REF!,[1]biowin!$A:$A,0)))</f>
        <v>-1</v>
      </c>
    </row>
    <row r="1158" spans="1:11">
      <c r="A1158" s="142" t="s">
        <v>3454</v>
      </c>
      <c r="B1158" s="145" t="s">
        <v>3455</v>
      </c>
      <c r="C1158" s="144">
        <f>MAX(IF(ISERROR(INDEX([1]JDS4!$K$2:$K$1709,MATCH(A1158,[1]JDS4!$D$2:$D$1709,0))),-1,INDEX([1]JDS4!$K$2:$K$1709,MATCH(A1158,[1]JDS4!$D$2:$D$1709,0))),IF(ISERROR(INDEX([1]UFZ!$K$2:$K$1709,MATCH(A1158,[1]UFZ!$H$2:$H$1709,0))),-1,INDEX([1]UFZ!$K$2:$K$1709,MATCH(A1158,[1]UFZ!$H$2:$H$1709,0))),IF(ISERROR(INDEX([1]WATSON!$G$2:$G$1709,MATCH(A1158,[1]WATSON!$B$2:$B$1709,0))),-1,INDEX([1]WATSON!$G$2:$G$1709,MATCH(A1158,[1]WATSON!$B$2:$B$1709,0))*1000),IF(ISERROR(INDEX('[1]EF3.0emissions'!$F$2:$F$1709,MATCH(A1158,'[1]EF3.0emissions'!$A$2:$A$1709,0))),-1,INDEX('[1]EF3.0emissions'!$F$2:$F$1709,MATCH(A1158,'[1]EF3.0emissions'!$A$2:$A$1709))),IF(ISERROR(INDEX(#REF!,MATCH(A1158,#REF!,0))),-1,INDEX(#REF!,MATCH(A1158,#REF!,0))*1.5*1000),IF(ISERROR(INDEX(#REF!,MATCH(A1158,#REF!,0))),-1,INDEX(#REF!,MATCH(A1158,#REF!,0))*1.5))</f>
        <v>4702.4187499999998</v>
      </c>
      <c r="D1158" s="135">
        <v>1.5821676342755509E-3</v>
      </c>
      <c r="E1158" s="135">
        <v>8.3671285223726165E-4</v>
      </c>
      <c r="F1158" s="135">
        <v>2.4282481229764034E-3</v>
      </c>
      <c r="G1158" s="135">
        <v>0.99757175187702429</v>
      </c>
      <c r="H1158" s="135">
        <v>8.795375962628491E-4</v>
      </c>
      <c r="I1158" s="135">
        <v>2.4672933055229608E-3</v>
      </c>
      <c r="J1158" s="135">
        <v>0.99753270669447691</v>
      </c>
      <c r="K1158" s="136">
        <f>IF(ISERROR(INDEX([1]biowin!$J:$J,MATCH(#REF!,[1]biowin!$A:$A,0))),-1,INDEX([1]biowin!$J:$J,MATCH(#REF!,[1]biowin!$A:$A,0)))</f>
        <v>-1</v>
      </c>
    </row>
    <row r="1159" spans="1:11">
      <c r="A1159" s="142" t="s">
        <v>3456</v>
      </c>
      <c r="B1159" s="145" t="s">
        <v>3457</v>
      </c>
      <c r="C1159" s="144">
        <f>MAX(IF(ISERROR(INDEX([1]JDS4!$K$2:$K$1709,MATCH(A1159,[1]JDS4!$D$2:$D$1709,0))),-1,INDEX([1]JDS4!$K$2:$K$1709,MATCH(A1159,[1]JDS4!$D$2:$D$1709,0))),IF(ISERROR(INDEX([1]UFZ!$K$2:$K$1709,MATCH(A1159,[1]UFZ!$H$2:$H$1709,0))),-1,INDEX([1]UFZ!$K$2:$K$1709,MATCH(A1159,[1]UFZ!$H$2:$H$1709,0))),IF(ISERROR(INDEX([1]WATSON!$G$2:$G$1709,MATCH(A1159,[1]WATSON!$B$2:$B$1709,0))),-1,INDEX([1]WATSON!$G$2:$G$1709,MATCH(A1159,[1]WATSON!$B$2:$B$1709,0))*1000),IF(ISERROR(INDEX('[1]EF3.0emissions'!$F$2:$F$1709,MATCH(A1159,'[1]EF3.0emissions'!$A$2:$A$1709,0))),-1,INDEX('[1]EF3.0emissions'!$F$2:$F$1709,MATCH(A1159,'[1]EF3.0emissions'!$A$2:$A$1709))),IF(ISERROR(INDEX(#REF!,MATCH(A1159,#REF!,0))),-1,INDEX(#REF!,MATCH(A1159,#REF!,0))*1.5*1000),IF(ISERROR(INDEX(#REF!,MATCH(A1159,#REF!,0))),-1,INDEX(#REF!,MATCH(A1159,#REF!,0))*1.5))</f>
        <v>71.109375</v>
      </c>
      <c r="D1159" s="135">
        <v>0.31272825292380735</v>
      </c>
      <c r="E1159" s="135">
        <v>0.1390797189088252</v>
      </c>
      <c r="F1159" s="135">
        <v>0.56353221046760149</v>
      </c>
      <c r="G1159" s="135">
        <v>0.43646778953240051</v>
      </c>
      <c r="H1159" s="135">
        <v>0.15672778307652147</v>
      </c>
      <c r="I1159" s="135">
        <v>0.53170244676771028</v>
      </c>
      <c r="J1159" s="135">
        <v>0.46829755323229216</v>
      </c>
      <c r="K1159" s="136">
        <f>IF(ISERROR(INDEX([1]biowin!$J:$J,MATCH(#REF!,[1]biowin!$A:$A,0))),-1,INDEX([1]biowin!$J:$J,MATCH(#REF!,[1]biowin!$A:$A,0)))</f>
        <v>-1</v>
      </c>
    </row>
    <row r="1160" spans="1:11">
      <c r="A1160" s="142" t="s">
        <v>3458</v>
      </c>
      <c r="B1160" s="145" t="s">
        <v>3459</v>
      </c>
      <c r="C1160" s="144">
        <f>MAX(IF(ISERROR(INDEX([1]JDS4!$K$2:$K$1709,MATCH(A1160,[1]JDS4!$D$2:$D$1709,0))),-1,INDEX([1]JDS4!$K$2:$K$1709,MATCH(A1160,[1]JDS4!$D$2:$D$1709,0))),IF(ISERROR(INDEX([1]UFZ!$K$2:$K$1709,MATCH(A1160,[1]UFZ!$H$2:$H$1709,0))),-1,INDEX([1]UFZ!$K$2:$K$1709,MATCH(A1160,[1]UFZ!$H$2:$H$1709,0))),IF(ISERROR(INDEX([1]WATSON!$G$2:$G$1709,MATCH(A1160,[1]WATSON!$B$2:$B$1709,0))),-1,INDEX([1]WATSON!$G$2:$G$1709,MATCH(A1160,[1]WATSON!$B$2:$B$1709,0))*1000),IF(ISERROR(INDEX('[1]EF3.0emissions'!$F$2:$F$1709,MATCH(A1160,'[1]EF3.0emissions'!$A$2:$A$1709,0))),-1,INDEX('[1]EF3.0emissions'!$F$2:$F$1709,MATCH(A1160,'[1]EF3.0emissions'!$A$2:$A$1709))),IF(ISERROR(INDEX(#REF!,MATCH(A1160,#REF!,0))),-1,INDEX(#REF!,MATCH(A1160,#REF!,0))*1.5*1000),IF(ISERROR(INDEX(#REF!,MATCH(A1160,#REF!,0))),-1,INDEX(#REF!,MATCH(A1160,#REF!,0))*1.5))</f>
        <v>-1</v>
      </c>
      <c r="H1160" s="135"/>
      <c r="I1160" s="135"/>
      <c r="J1160" s="135"/>
      <c r="K1160" s="136">
        <f>IF(ISERROR(INDEX([1]biowin!$J:$J,MATCH(#REF!,[1]biowin!$A:$A,0))),-1,INDEX([1]biowin!$J:$J,MATCH(#REF!,[1]biowin!$A:$A,0)))</f>
        <v>-1</v>
      </c>
    </row>
    <row r="1161" spans="1:11">
      <c r="A1161" s="142" t="s">
        <v>3460</v>
      </c>
      <c r="B1161" s="145" t="s">
        <v>3461</v>
      </c>
      <c r="C1161" s="144">
        <f>MAX(IF(ISERROR(INDEX([1]JDS4!$K$2:$K$1709,MATCH(A1161,[1]JDS4!$D$2:$D$1709,0))),-1,INDEX([1]JDS4!$K$2:$K$1709,MATCH(A1161,[1]JDS4!$D$2:$D$1709,0))),IF(ISERROR(INDEX([1]UFZ!$K$2:$K$1709,MATCH(A1161,[1]UFZ!$H$2:$H$1709,0))),-1,INDEX([1]UFZ!$K$2:$K$1709,MATCH(A1161,[1]UFZ!$H$2:$H$1709,0))),IF(ISERROR(INDEX([1]WATSON!$G$2:$G$1709,MATCH(A1161,[1]WATSON!$B$2:$B$1709,0))),-1,INDEX([1]WATSON!$G$2:$G$1709,MATCH(A1161,[1]WATSON!$B$2:$B$1709,0))*1000),IF(ISERROR(INDEX('[1]EF3.0emissions'!$F$2:$F$1709,MATCH(A1161,'[1]EF3.0emissions'!$A$2:$A$1709,0))),-1,INDEX('[1]EF3.0emissions'!$F$2:$F$1709,MATCH(A1161,'[1]EF3.0emissions'!$A$2:$A$1709))),IF(ISERROR(INDEX(#REF!,MATCH(A1161,#REF!,0))),-1,INDEX(#REF!,MATCH(A1161,#REF!,0))*1.5*1000),IF(ISERROR(INDEX(#REF!,MATCH(A1161,#REF!,0))),-1,INDEX(#REF!,MATCH(A1161,#REF!,0))*1.5))</f>
        <v>-1</v>
      </c>
      <c r="D1161" s="135">
        <v>5.3954995817186269E-2</v>
      </c>
      <c r="E1161" s="135">
        <v>2.8437307120699945E-2</v>
      </c>
      <c r="F1161" s="135">
        <v>8.239233396239258E-2</v>
      </c>
      <c r="G1161" s="135">
        <v>0.91760766603760724</v>
      </c>
      <c r="H1161" s="135">
        <v>2.9844234256219217E-2</v>
      </c>
      <c r="I1161" s="135">
        <v>8.3799248559720901E-2</v>
      </c>
      <c r="J1161" s="135">
        <v>0.91620075144028057</v>
      </c>
      <c r="K1161" s="136">
        <f>IF(ISERROR(INDEX([1]biowin!$J:$J,MATCH(#REF!,[1]biowin!$A:$A,0))),-1,INDEX([1]biowin!$J:$J,MATCH(#REF!,[1]biowin!$A:$A,0)))</f>
        <v>-1</v>
      </c>
    </row>
    <row r="1162" spans="1:11">
      <c r="A1162" s="142" t="s">
        <v>3462</v>
      </c>
      <c r="B1162" s="145" t="s">
        <v>3463</v>
      </c>
      <c r="C1162" s="144">
        <f>MAX(IF(ISERROR(INDEX([1]JDS4!$K$2:$K$1709,MATCH(A1162,[1]JDS4!$D$2:$D$1709,0))),-1,INDEX([1]JDS4!$K$2:$K$1709,MATCH(A1162,[1]JDS4!$D$2:$D$1709,0))),IF(ISERROR(INDEX([1]UFZ!$K$2:$K$1709,MATCH(A1162,[1]UFZ!$H$2:$H$1709,0))),-1,INDEX([1]UFZ!$K$2:$K$1709,MATCH(A1162,[1]UFZ!$H$2:$H$1709,0))),IF(ISERROR(INDEX([1]WATSON!$G$2:$G$1709,MATCH(A1162,[1]WATSON!$B$2:$B$1709,0))),-1,INDEX([1]WATSON!$G$2:$G$1709,MATCH(A1162,[1]WATSON!$B$2:$B$1709,0))*1000),IF(ISERROR(INDEX('[1]EF3.0emissions'!$F$2:$F$1709,MATCH(A1162,'[1]EF3.0emissions'!$A$2:$A$1709,0))),-1,INDEX('[1]EF3.0emissions'!$F$2:$F$1709,MATCH(A1162,'[1]EF3.0emissions'!$A$2:$A$1709))),IF(ISERROR(INDEX(#REF!,MATCH(A1162,#REF!,0))),-1,INDEX(#REF!,MATCH(A1162,#REF!,0))*1.5*1000),IF(ISERROR(INDEX(#REF!,MATCH(A1162,#REF!,0))),-1,INDEX(#REF!,MATCH(A1162,#REF!,0))*1.5))</f>
        <v>-1</v>
      </c>
      <c r="D1162" s="135">
        <v>1.7454560343489956E-2</v>
      </c>
      <c r="E1162" s="135">
        <v>7.3715940452827233E-3</v>
      </c>
      <c r="F1162" s="135">
        <v>0.28161224456909051</v>
      </c>
      <c r="G1162" s="135">
        <v>0.71838775543091038</v>
      </c>
      <c r="H1162" s="135">
        <v>8.4110947897576976E-3</v>
      </c>
      <c r="I1162" s="135">
        <v>0.22028380967144584</v>
      </c>
      <c r="J1162" s="135">
        <v>0.77971619032855466</v>
      </c>
      <c r="K1162" s="136">
        <f>IF(ISERROR(INDEX([1]biowin!$J:$J,MATCH(#REF!,[1]biowin!$A:$A,0))),-1,INDEX([1]biowin!$J:$J,MATCH(#REF!,[1]biowin!$A:$A,0)))</f>
        <v>-1</v>
      </c>
    </row>
    <row r="1163" spans="1:11">
      <c r="A1163" s="142" t="s">
        <v>3464</v>
      </c>
      <c r="B1163" s="145" t="s">
        <v>3465</v>
      </c>
      <c r="C1163" s="144">
        <f>MAX(IF(ISERROR(INDEX([1]JDS4!$K$2:$K$1709,MATCH(A1163,[1]JDS4!$D$2:$D$1709,0))),-1,INDEX([1]JDS4!$K$2:$K$1709,MATCH(A1163,[1]JDS4!$D$2:$D$1709,0))),IF(ISERROR(INDEX([1]UFZ!$K$2:$K$1709,MATCH(A1163,[1]UFZ!$H$2:$H$1709,0))),-1,INDEX([1]UFZ!$K$2:$K$1709,MATCH(A1163,[1]UFZ!$H$2:$H$1709,0))),IF(ISERROR(INDEX([1]WATSON!$G$2:$G$1709,MATCH(A1163,[1]WATSON!$B$2:$B$1709,0))),-1,INDEX([1]WATSON!$G$2:$G$1709,MATCH(A1163,[1]WATSON!$B$2:$B$1709,0))*1000),IF(ISERROR(INDEX('[1]EF3.0emissions'!$F$2:$F$1709,MATCH(A1163,'[1]EF3.0emissions'!$A$2:$A$1709,0))),-1,INDEX('[1]EF3.0emissions'!$F$2:$F$1709,MATCH(A1163,'[1]EF3.0emissions'!$A$2:$A$1709))),IF(ISERROR(INDEX(#REF!,MATCH(A1163,#REF!,0))),-1,INDEX(#REF!,MATCH(A1163,#REF!,0))*1.5*1000),IF(ISERROR(INDEX(#REF!,MATCH(A1163,#REF!,0))),-1,INDEX(#REF!,MATCH(A1163,#REF!,0))*1.5))</f>
        <v>-1</v>
      </c>
      <c r="D1163" s="135">
        <v>8.9723467238171012E-2</v>
      </c>
      <c r="E1163" s="135">
        <v>1.8982147099347885E-3</v>
      </c>
      <c r="F1163" s="135">
        <v>0.97207766848631649</v>
      </c>
      <c r="G1163" s="135">
        <v>2.7922331513683264E-2</v>
      </c>
      <c r="H1163" s="135">
        <v>2.1105488119545907E-3</v>
      </c>
      <c r="I1163" s="135">
        <v>0.97178604353690878</v>
      </c>
      <c r="J1163" s="135">
        <v>2.8213956463091189E-2</v>
      </c>
      <c r="K1163" s="136">
        <f>IF(ISERROR(INDEX([1]biowin!$J:$J,MATCH(#REF!,[1]biowin!$A:$A,0))),-1,INDEX([1]biowin!$J:$J,MATCH(#REF!,[1]biowin!$A:$A,0)))</f>
        <v>-1</v>
      </c>
    </row>
    <row r="1164" spans="1:11">
      <c r="A1164" s="142" t="s">
        <v>3466</v>
      </c>
      <c r="B1164" s="145" t="s">
        <v>849</v>
      </c>
      <c r="C1164" s="144">
        <f>MAX(IF(ISERROR(INDEX([1]JDS4!$K$2:$K$1709,MATCH(A1164,[1]JDS4!$D$2:$D$1709,0))),-1,INDEX([1]JDS4!$K$2:$K$1709,MATCH(A1164,[1]JDS4!$D$2:$D$1709,0))),IF(ISERROR(INDEX([1]UFZ!$K$2:$K$1709,MATCH(A1164,[1]UFZ!$H$2:$H$1709,0))),-1,INDEX([1]UFZ!$K$2:$K$1709,MATCH(A1164,[1]UFZ!$H$2:$H$1709,0))),IF(ISERROR(INDEX([1]WATSON!$G$2:$G$1709,MATCH(A1164,[1]WATSON!$B$2:$B$1709,0))),-1,INDEX([1]WATSON!$G$2:$G$1709,MATCH(A1164,[1]WATSON!$B$2:$B$1709,0))*1000),IF(ISERROR(INDEX('[1]EF3.0emissions'!$F$2:$F$1709,MATCH(A1164,'[1]EF3.0emissions'!$A$2:$A$1709,0))),-1,INDEX('[1]EF3.0emissions'!$F$2:$F$1709,MATCH(A1164,'[1]EF3.0emissions'!$A$2:$A$1709))),IF(ISERROR(INDEX(#REF!,MATCH(A1164,#REF!,0))),-1,INDEX(#REF!,MATCH(A1164,#REF!,0))*1.5*1000),IF(ISERROR(INDEX(#REF!,MATCH(A1164,#REF!,0))),-1,INDEX(#REF!,MATCH(A1164,#REF!,0))*1.5))</f>
        <v>1183.2153267245208</v>
      </c>
      <c r="D1164" s="135">
        <v>0.19140817514412389</v>
      </c>
      <c r="E1164" s="135">
        <v>9.9789250932987003E-2</v>
      </c>
      <c r="F1164" s="135">
        <v>0.29123199652360626</v>
      </c>
      <c r="G1164" s="135">
        <v>0.70876800347639302</v>
      </c>
      <c r="H1164" s="135">
        <v>0.10419532927335134</v>
      </c>
      <c r="I1164" s="135">
        <v>0.2956240328542124</v>
      </c>
      <c r="J1164" s="135">
        <v>0.70437596714578821</v>
      </c>
      <c r="K1164" s="136">
        <f>IF(ISERROR(INDEX([1]biowin!$J:$J,MATCH(#REF!,[1]biowin!$A:$A,0))),-1,INDEX([1]biowin!$J:$J,MATCH(#REF!,[1]biowin!$A:$A,0)))</f>
        <v>-1</v>
      </c>
    </row>
    <row r="1165" spans="1:11">
      <c r="A1165" s="142" t="s">
        <v>3467</v>
      </c>
      <c r="B1165" s="145" t="s">
        <v>3468</v>
      </c>
      <c r="C1165" s="144">
        <f>MAX(IF(ISERROR(INDEX([1]JDS4!$K$2:$K$1709,MATCH(A1165,[1]JDS4!$D$2:$D$1709,0))),-1,INDEX([1]JDS4!$K$2:$K$1709,MATCH(A1165,[1]JDS4!$D$2:$D$1709,0))),IF(ISERROR(INDEX([1]UFZ!$K$2:$K$1709,MATCH(A1165,[1]UFZ!$H$2:$H$1709,0))),-1,INDEX([1]UFZ!$K$2:$K$1709,MATCH(A1165,[1]UFZ!$H$2:$H$1709,0))),IF(ISERROR(INDEX([1]WATSON!$G$2:$G$1709,MATCH(A1165,[1]WATSON!$B$2:$B$1709,0))),-1,INDEX([1]WATSON!$G$2:$G$1709,MATCH(A1165,[1]WATSON!$B$2:$B$1709,0))*1000),IF(ISERROR(INDEX('[1]EF3.0emissions'!$F$2:$F$1709,MATCH(A1165,'[1]EF3.0emissions'!$A$2:$A$1709,0))),-1,INDEX('[1]EF3.0emissions'!$F$2:$F$1709,MATCH(A1165,'[1]EF3.0emissions'!$A$2:$A$1709))),IF(ISERROR(INDEX(#REF!,MATCH(A1165,#REF!,0))),-1,INDEX(#REF!,MATCH(A1165,#REF!,0))*1.5*1000),IF(ISERROR(INDEX(#REF!,MATCH(A1165,#REF!,0))),-1,INDEX(#REF!,MATCH(A1165,#REF!,0))*1.5))</f>
        <v>-1</v>
      </c>
      <c r="D1165" s="135">
        <v>3.5230072928427673E-3</v>
      </c>
      <c r="E1165" s="135">
        <v>1.8628882914644308E-3</v>
      </c>
      <c r="F1165" s="135">
        <v>5.391273818038265E-3</v>
      </c>
      <c r="G1165" s="135">
        <v>0.99460872618196117</v>
      </c>
      <c r="H1165" s="135">
        <v>1.9581192218399539E-3</v>
      </c>
      <c r="I1165" s="135">
        <v>5.4843346550949579E-3</v>
      </c>
      <c r="J1165" s="135">
        <v>0.99451566534490465</v>
      </c>
      <c r="K1165" s="136">
        <f>IF(ISERROR(INDEX([1]biowin!$J:$J,MATCH(#REF!,[1]biowin!$A:$A,0))),-1,INDEX([1]biowin!$J:$J,MATCH(#REF!,[1]biowin!$A:$A,0)))</f>
        <v>-1</v>
      </c>
    </row>
    <row r="1166" spans="1:11">
      <c r="A1166" s="142" t="s">
        <v>3469</v>
      </c>
      <c r="B1166" s="145" t="s">
        <v>3470</v>
      </c>
      <c r="C1166" s="144">
        <f>MAX(IF(ISERROR(INDEX([1]JDS4!$K$2:$K$1709,MATCH(A1166,[1]JDS4!$D$2:$D$1709,0))),-1,INDEX([1]JDS4!$K$2:$K$1709,MATCH(A1166,[1]JDS4!$D$2:$D$1709,0))),IF(ISERROR(INDEX([1]UFZ!$K$2:$K$1709,MATCH(A1166,[1]UFZ!$H$2:$H$1709,0))),-1,INDEX([1]UFZ!$K$2:$K$1709,MATCH(A1166,[1]UFZ!$H$2:$H$1709,0))),IF(ISERROR(INDEX([1]WATSON!$G$2:$G$1709,MATCH(A1166,[1]WATSON!$B$2:$B$1709,0))),-1,INDEX([1]WATSON!$G$2:$G$1709,MATCH(A1166,[1]WATSON!$B$2:$B$1709,0))*1000),IF(ISERROR(INDEX('[1]EF3.0emissions'!$F$2:$F$1709,MATCH(A1166,'[1]EF3.0emissions'!$A$2:$A$1709,0))),-1,INDEX('[1]EF3.0emissions'!$F$2:$F$1709,MATCH(A1166,'[1]EF3.0emissions'!$A$2:$A$1709))),IF(ISERROR(INDEX(#REF!,MATCH(A1166,#REF!,0))),-1,INDEX(#REF!,MATCH(A1166,#REF!,0))*1.5*1000),IF(ISERROR(INDEX(#REF!,MATCH(A1166,#REF!,0))),-1,INDEX(#REF!,MATCH(A1166,#REF!,0))*1.5))</f>
        <v>1.7375000000000003</v>
      </c>
      <c r="D1166" s="135">
        <v>0.23822559964712195</v>
      </c>
      <c r="E1166" s="135">
        <v>0.12363298747931413</v>
      </c>
      <c r="F1166" s="135">
        <v>0.36188927433218165</v>
      </c>
      <c r="G1166" s="135">
        <v>0.63811072566782512</v>
      </c>
      <c r="H1166" s="135">
        <v>0.12882243703056892</v>
      </c>
      <c r="I1166" s="135">
        <v>0.36706623343448447</v>
      </c>
      <c r="J1166" s="135">
        <v>0.63293376656551803</v>
      </c>
      <c r="K1166" s="136">
        <f>IF(ISERROR(INDEX([1]biowin!$J:$J,MATCH(#REF!,[1]biowin!$A:$A,0))),-1,INDEX([1]biowin!$J:$J,MATCH(#REF!,[1]biowin!$A:$A,0)))</f>
        <v>-1</v>
      </c>
    </row>
    <row r="1167" spans="1:11">
      <c r="A1167" s="142" t="s">
        <v>3471</v>
      </c>
      <c r="B1167" s="143" t="s">
        <v>3472</v>
      </c>
      <c r="C1167" s="144">
        <f>MAX(IF(ISERROR(INDEX([1]JDS4!$K$2:$K$1709,MATCH(A1167,[1]JDS4!$D$2:$D$1709,0))),-1,INDEX([1]JDS4!$K$2:$K$1709,MATCH(A1167,[1]JDS4!$D$2:$D$1709,0))),IF(ISERROR(INDEX([1]UFZ!$K$2:$K$1709,MATCH(A1167,[1]UFZ!$H$2:$H$1709,0))),-1,INDEX([1]UFZ!$K$2:$K$1709,MATCH(A1167,[1]UFZ!$H$2:$H$1709,0))),IF(ISERROR(INDEX([1]WATSON!$G$2:$G$1709,MATCH(A1167,[1]WATSON!$B$2:$B$1709,0))),-1,INDEX([1]WATSON!$G$2:$G$1709,MATCH(A1167,[1]WATSON!$B$2:$B$1709,0))*1000),IF(ISERROR(INDEX('[1]EF3.0emissions'!$F$2:$F$1709,MATCH(A1167,'[1]EF3.0emissions'!$A$2:$A$1709,0))),-1,INDEX('[1]EF3.0emissions'!$F$2:$F$1709,MATCH(A1167,'[1]EF3.0emissions'!$A$2:$A$1709))),IF(ISERROR(INDEX(#REF!,MATCH(A1167,#REF!,0))),-1,INDEX(#REF!,MATCH(A1167,#REF!,0))*1.5*1000),IF(ISERROR(INDEX(#REF!,MATCH(A1167,#REF!,0))),-1,INDEX(#REF!,MATCH(A1167,#REF!,0))*1.5))</f>
        <v>0</v>
      </c>
      <c r="D1167" s="135">
        <v>0.1213003744938364</v>
      </c>
      <c r="E1167" s="135">
        <v>5.1015250158149101E-3</v>
      </c>
      <c r="F1167" s="135">
        <v>0.92630865004389329</v>
      </c>
      <c r="G1167" s="135">
        <v>7.3691349956106503E-2</v>
      </c>
      <c r="H1167" s="135">
        <v>1.3633173646752185E-2</v>
      </c>
      <c r="I1167" s="135">
        <v>0.81267925800299923</v>
      </c>
      <c r="J1167" s="135">
        <v>0.1873207419970008</v>
      </c>
      <c r="K1167" s="136">
        <f>IF(ISERROR(INDEX([1]biowin!$J:$J,MATCH(#REF!,[1]biowin!$A:$A,0))),-1,INDEX([1]biowin!$J:$J,MATCH(#REF!,[1]biowin!$A:$A,0)))</f>
        <v>-1</v>
      </c>
    </row>
    <row r="1168" spans="1:11">
      <c r="A1168" s="142" t="s">
        <v>3473</v>
      </c>
      <c r="B1168" s="145" t="s">
        <v>3474</v>
      </c>
      <c r="C1168" s="144">
        <f>MAX(IF(ISERROR(INDEX([1]JDS4!$K$2:$K$1709,MATCH(A1168,[1]JDS4!$D$2:$D$1709,0))),-1,INDEX([1]JDS4!$K$2:$K$1709,MATCH(A1168,[1]JDS4!$D$2:$D$1709,0))),IF(ISERROR(INDEX([1]UFZ!$K$2:$K$1709,MATCH(A1168,[1]UFZ!$H$2:$H$1709,0))),-1,INDEX([1]UFZ!$K$2:$K$1709,MATCH(A1168,[1]UFZ!$H$2:$H$1709,0))),IF(ISERROR(INDEX([1]WATSON!$G$2:$G$1709,MATCH(A1168,[1]WATSON!$B$2:$B$1709,0))),-1,INDEX([1]WATSON!$G$2:$G$1709,MATCH(A1168,[1]WATSON!$B$2:$B$1709,0))*1000),IF(ISERROR(INDEX('[1]EF3.0emissions'!$F$2:$F$1709,MATCH(A1168,'[1]EF3.0emissions'!$A$2:$A$1709,0))),-1,INDEX('[1]EF3.0emissions'!$F$2:$F$1709,MATCH(A1168,'[1]EF3.0emissions'!$A$2:$A$1709))),IF(ISERROR(INDEX(#REF!,MATCH(A1168,#REF!,0))),-1,INDEX(#REF!,MATCH(A1168,#REF!,0))*1.5*1000),IF(ISERROR(INDEX(#REF!,MATCH(A1168,#REF!,0))),-1,INDEX(#REF!,MATCH(A1168,#REF!,0))*1.5))</f>
        <v>4000</v>
      </c>
      <c r="D1168" s="135">
        <v>8.8665164775775644E-5</v>
      </c>
      <c r="E1168" s="135">
        <v>1.6039677292332351E-6</v>
      </c>
      <c r="F1168" s="135">
        <v>0.97219522209839493</v>
      </c>
      <c r="G1168" s="135">
        <v>2.7804777901604582E-2</v>
      </c>
      <c r="H1168" s="135">
        <v>1.7366527255609761E-6</v>
      </c>
      <c r="I1168" s="135">
        <v>0.97194391381452649</v>
      </c>
      <c r="J1168" s="135">
        <v>2.8056086185473218E-2</v>
      </c>
      <c r="K1168" s="136">
        <f>IF(ISERROR(INDEX([1]biowin!$J:$J,MATCH(#REF!,[1]biowin!$A:$A,0))),-1,INDEX([1]biowin!$J:$J,MATCH(#REF!,[1]biowin!$A:$A,0)))</f>
        <v>-1</v>
      </c>
    </row>
    <row r="1169" spans="1:11">
      <c r="A1169" s="142" t="s">
        <v>3475</v>
      </c>
      <c r="B1169" s="145" t="s">
        <v>3476</v>
      </c>
      <c r="C1169" s="144">
        <f>MAX(IF(ISERROR(INDEX([1]JDS4!$K$2:$K$1709,MATCH(A1169,[1]JDS4!$D$2:$D$1709,0))),-1,INDEX([1]JDS4!$K$2:$K$1709,MATCH(A1169,[1]JDS4!$D$2:$D$1709,0))),IF(ISERROR(INDEX([1]UFZ!$K$2:$K$1709,MATCH(A1169,[1]UFZ!$H$2:$H$1709,0))),-1,INDEX([1]UFZ!$K$2:$K$1709,MATCH(A1169,[1]UFZ!$H$2:$H$1709,0))),IF(ISERROR(INDEX([1]WATSON!$G$2:$G$1709,MATCH(A1169,[1]WATSON!$B$2:$B$1709,0))),-1,INDEX([1]WATSON!$G$2:$G$1709,MATCH(A1169,[1]WATSON!$B$2:$B$1709,0))*1000),IF(ISERROR(INDEX('[1]EF3.0emissions'!$F$2:$F$1709,MATCH(A1169,'[1]EF3.0emissions'!$A$2:$A$1709,0))),-1,INDEX('[1]EF3.0emissions'!$F$2:$F$1709,MATCH(A1169,'[1]EF3.0emissions'!$A$2:$A$1709))),IF(ISERROR(INDEX(#REF!,MATCH(A1169,#REF!,0))),-1,INDEX(#REF!,MATCH(A1169,#REF!,0))*1.5*1000),IF(ISERROR(INDEX(#REF!,MATCH(A1169,#REF!,0))),-1,INDEX(#REF!,MATCH(A1169,#REF!,0))*1.5))</f>
        <v>-1</v>
      </c>
      <c r="H1169" s="135"/>
      <c r="I1169" s="135"/>
      <c r="J1169" s="135"/>
      <c r="K1169" s="136">
        <f>IF(ISERROR(INDEX([1]biowin!$J:$J,MATCH(#REF!,[1]biowin!$A:$A,0))),-1,INDEX([1]biowin!$J:$J,MATCH(#REF!,[1]biowin!$A:$A,0)))</f>
        <v>-1</v>
      </c>
    </row>
    <row r="1170" spans="1:11">
      <c r="A1170" s="142" t="s">
        <v>3477</v>
      </c>
      <c r="B1170" s="145" t="s">
        <v>3478</v>
      </c>
      <c r="C1170" s="144">
        <f>MAX(IF(ISERROR(INDEX([1]JDS4!$K$2:$K$1709,MATCH(A1170,[1]JDS4!$D$2:$D$1709,0))),-1,INDEX([1]JDS4!$K$2:$K$1709,MATCH(A1170,[1]JDS4!$D$2:$D$1709,0))),IF(ISERROR(INDEX([1]UFZ!$K$2:$K$1709,MATCH(A1170,[1]UFZ!$H$2:$H$1709,0))),-1,INDEX([1]UFZ!$K$2:$K$1709,MATCH(A1170,[1]UFZ!$H$2:$H$1709,0))),IF(ISERROR(INDEX([1]WATSON!$G$2:$G$1709,MATCH(A1170,[1]WATSON!$B$2:$B$1709,0))),-1,INDEX([1]WATSON!$G$2:$G$1709,MATCH(A1170,[1]WATSON!$B$2:$B$1709,0))*1000),IF(ISERROR(INDEX('[1]EF3.0emissions'!$F$2:$F$1709,MATCH(A1170,'[1]EF3.0emissions'!$A$2:$A$1709,0))),-1,INDEX('[1]EF3.0emissions'!$F$2:$F$1709,MATCH(A1170,'[1]EF3.0emissions'!$A$2:$A$1709))),IF(ISERROR(INDEX(#REF!,MATCH(A1170,#REF!,0))),-1,INDEX(#REF!,MATCH(A1170,#REF!,0))*1.5*1000),IF(ISERROR(INDEX(#REF!,MATCH(A1170,#REF!,0))),-1,INDEX(#REF!,MATCH(A1170,#REF!,0))*1.5))</f>
        <v>-1</v>
      </c>
      <c r="H1170" s="135"/>
      <c r="I1170" s="135"/>
      <c r="J1170" s="135"/>
      <c r="K1170" s="136">
        <f>IF(ISERROR(INDEX([1]biowin!$J:$J,MATCH(#REF!,[1]biowin!$A:$A,0))),-1,INDEX([1]biowin!$J:$J,MATCH(#REF!,[1]biowin!$A:$A,0)))</f>
        <v>-1</v>
      </c>
    </row>
    <row r="1171" spans="1:11">
      <c r="A1171" s="142" t="s">
        <v>3479</v>
      </c>
      <c r="B1171" s="145" t="s">
        <v>3480</v>
      </c>
      <c r="C1171" s="144">
        <f>MAX(IF(ISERROR(INDEX([1]JDS4!$K$2:$K$1709,MATCH(A1171,[1]JDS4!$D$2:$D$1709,0))),-1,INDEX([1]JDS4!$K$2:$K$1709,MATCH(A1171,[1]JDS4!$D$2:$D$1709,0))),IF(ISERROR(INDEX([1]UFZ!$K$2:$K$1709,MATCH(A1171,[1]UFZ!$H$2:$H$1709,0))),-1,INDEX([1]UFZ!$K$2:$K$1709,MATCH(A1171,[1]UFZ!$H$2:$H$1709,0))),IF(ISERROR(INDEX([1]WATSON!$G$2:$G$1709,MATCH(A1171,[1]WATSON!$B$2:$B$1709,0))),-1,INDEX([1]WATSON!$G$2:$G$1709,MATCH(A1171,[1]WATSON!$B$2:$B$1709,0))*1000),IF(ISERROR(INDEX('[1]EF3.0emissions'!$F$2:$F$1709,MATCH(A1171,'[1]EF3.0emissions'!$A$2:$A$1709,0))),-1,INDEX('[1]EF3.0emissions'!$F$2:$F$1709,MATCH(A1171,'[1]EF3.0emissions'!$A$2:$A$1709))),IF(ISERROR(INDEX(#REF!,MATCH(A1171,#REF!,0))),-1,INDEX(#REF!,MATCH(A1171,#REF!,0))*1.5*1000),IF(ISERROR(INDEX(#REF!,MATCH(A1171,#REF!,0))),-1,INDEX(#REF!,MATCH(A1171,#REF!,0))*1.5))</f>
        <v>-1</v>
      </c>
      <c r="H1171" s="135"/>
      <c r="I1171" s="135"/>
      <c r="J1171" s="135"/>
      <c r="K1171" s="136">
        <f>IF(ISERROR(INDEX([1]biowin!$J:$J,MATCH(#REF!,[1]biowin!$A:$A,0))),-1,INDEX([1]biowin!$J:$J,MATCH(#REF!,[1]biowin!$A:$A,0)))</f>
        <v>-1</v>
      </c>
    </row>
    <row r="1172" spans="1:11">
      <c r="A1172" s="142" t="s">
        <v>3481</v>
      </c>
      <c r="B1172" s="145" t="s">
        <v>3482</v>
      </c>
      <c r="C1172" s="144">
        <f>MAX(IF(ISERROR(INDEX([1]JDS4!$K$2:$K$1709,MATCH(A1172,[1]JDS4!$D$2:$D$1709,0))),-1,INDEX([1]JDS4!$K$2:$K$1709,MATCH(A1172,[1]JDS4!$D$2:$D$1709,0))),IF(ISERROR(INDEX([1]UFZ!$K$2:$K$1709,MATCH(A1172,[1]UFZ!$H$2:$H$1709,0))),-1,INDEX([1]UFZ!$K$2:$K$1709,MATCH(A1172,[1]UFZ!$H$2:$H$1709,0))),IF(ISERROR(INDEX([1]WATSON!$G$2:$G$1709,MATCH(A1172,[1]WATSON!$B$2:$B$1709,0))),-1,INDEX([1]WATSON!$G$2:$G$1709,MATCH(A1172,[1]WATSON!$B$2:$B$1709,0))*1000),IF(ISERROR(INDEX('[1]EF3.0emissions'!$F$2:$F$1709,MATCH(A1172,'[1]EF3.0emissions'!$A$2:$A$1709,0))),-1,INDEX('[1]EF3.0emissions'!$F$2:$F$1709,MATCH(A1172,'[1]EF3.0emissions'!$A$2:$A$1709))),IF(ISERROR(INDEX(#REF!,MATCH(A1172,#REF!,0))),-1,INDEX(#REF!,MATCH(A1172,#REF!,0))*1.5*1000),IF(ISERROR(INDEX(#REF!,MATCH(A1172,#REF!,0))),-1,INDEX(#REF!,MATCH(A1172,#REF!,0))*1.5))</f>
        <v>-1</v>
      </c>
      <c r="H1172" s="135"/>
      <c r="I1172" s="135"/>
      <c r="J1172" s="135"/>
      <c r="K1172" s="136">
        <f>IF(ISERROR(INDEX([1]biowin!$J:$J,MATCH(#REF!,[1]biowin!$A:$A,0))),-1,INDEX([1]biowin!$J:$J,MATCH(#REF!,[1]biowin!$A:$A,0)))</f>
        <v>-1</v>
      </c>
    </row>
    <row r="1173" spans="1:11">
      <c r="A1173" s="142" t="s">
        <v>3483</v>
      </c>
      <c r="B1173" s="145" t="s">
        <v>3484</v>
      </c>
      <c r="C1173" s="144">
        <f>MAX(IF(ISERROR(INDEX([1]JDS4!$K$2:$K$1709,MATCH(A1173,[1]JDS4!$D$2:$D$1709,0))),-1,INDEX([1]JDS4!$K$2:$K$1709,MATCH(A1173,[1]JDS4!$D$2:$D$1709,0))),IF(ISERROR(INDEX([1]UFZ!$K$2:$K$1709,MATCH(A1173,[1]UFZ!$H$2:$H$1709,0))),-1,INDEX([1]UFZ!$K$2:$K$1709,MATCH(A1173,[1]UFZ!$H$2:$H$1709,0))),IF(ISERROR(INDEX([1]WATSON!$G$2:$G$1709,MATCH(A1173,[1]WATSON!$B$2:$B$1709,0))),-1,INDEX([1]WATSON!$G$2:$G$1709,MATCH(A1173,[1]WATSON!$B$2:$B$1709,0))*1000),IF(ISERROR(INDEX('[1]EF3.0emissions'!$F$2:$F$1709,MATCH(A1173,'[1]EF3.0emissions'!$A$2:$A$1709,0))),-1,INDEX('[1]EF3.0emissions'!$F$2:$F$1709,MATCH(A1173,'[1]EF3.0emissions'!$A$2:$A$1709))),IF(ISERROR(INDEX(#REF!,MATCH(A1173,#REF!,0))),-1,INDEX(#REF!,MATCH(A1173,#REF!,0))*1.5*1000),IF(ISERROR(INDEX(#REF!,MATCH(A1173,#REF!,0))),-1,INDEX(#REF!,MATCH(A1173,#REF!,0))*1.5))</f>
        <v>-1</v>
      </c>
      <c r="H1173" s="135"/>
      <c r="I1173" s="135"/>
      <c r="J1173" s="135"/>
      <c r="K1173" s="136">
        <f>IF(ISERROR(INDEX([1]biowin!$J:$J,MATCH(#REF!,[1]biowin!$A:$A,0))),-1,INDEX([1]biowin!$J:$J,MATCH(#REF!,[1]biowin!$A:$A,0)))</f>
        <v>-1</v>
      </c>
    </row>
    <row r="1174" spans="1:11">
      <c r="A1174" s="142" t="s">
        <v>3485</v>
      </c>
      <c r="B1174" s="145" t="s">
        <v>3486</v>
      </c>
      <c r="C1174" s="144">
        <f>MAX(IF(ISERROR(INDEX([1]JDS4!$K$2:$K$1709,MATCH(A1174,[1]JDS4!$D$2:$D$1709,0))),-1,INDEX([1]JDS4!$K$2:$K$1709,MATCH(A1174,[1]JDS4!$D$2:$D$1709,0))),IF(ISERROR(INDEX([1]UFZ!$K$2:$K$1709,MATCH(A1174,[1]UFZ!$H$2:$H$1709,0))),-1,INDEX([1]UFZ!$K$2:$K$1709,MATCH(A1174,[1]UFZ!$H$2:$H$1709,0))),IF(ISERROR(INDEX([1]WATSON!$G$2:$G$1709,MATCH(A1174,[1]WATSON!$B$2:$B$1709,0))),-1,INDEX([1]WATSON!$G$2:$G$1709,MATCH(A1174,[1]WATSON!$B$2:$B$1709,0))*1000),IF(ISERROR(INDEX('[1]EF3.0emissions'!$F$2:$F$1709,MATCH(A1174,'[1]EF3.0emissions'!$A$2:$A$1709,0))),-1,INDEX('[1]EF3.0emissions'!$F$2:$F$1709,MATCH(A1174,'[1]EF3.0emissions'!$A$2:$A$1709))),IF(ISERROR(INDEX(#REF!,MATCH(A1174,#REF!,0))),-1,INDEX(#REF!,MATCH(A1174,#REF!,0))*1.5*1000),IF(ISERROR(INDEX(#REF!,MATCH(A1174,#REF!,0))),-1,INDEX(#REF!,MATCH(A1174,#REF!,0))*1.5))</f>
        <v>-1</v>
      </c>
      <c r="D1174" s="135">
        <v>3.2223606721504018E-3</v>
      </c>
      <c r="E1174" s="135">
        <v>3.5372946923803433E-4</v>
      </c>
      <c r="F1174" s="135">
        <v>0.78453499218931577</v>
      </c>
      <c r="G1174" s="135">
        <v>0.21546500781068456</v>
      </c>
      <c r="H1174" s="135">
        <v>7.7845750765027433E-4</v>
      </c>
      <c r="I1174" s="135">
        <v>0.54894808101679848</v>
      </c>
      <c r="J1174" s="135">
        <v>0.45105191898320179</v>
      </c>
      <c r="K1174" s="136">
        <f>IF(ISERROR(INDEX([1]biowin!$J:$J,MATCH(#REF!,[1]biowin!$A:$A,0))),-1,INDEX([1]biowin!$J:$J,MATCH(#REF!,[1]biowin!$A:$A,0)))</f>
        <v>-1</v>
      </c>
    </row>
    <row r="1175" spans="1:11">
      <c r="A1175" s="142" t="s">
        <v>3487</v>
      </c>
      <c r="B1175" s="145" t="s">
        <v>3488</v>
      </c>
      <c r="C1175" s="144">
        <f>MAX(IF(ISERROR(INDEX([1]JDS4!$K$2:$K$1709,MATCH(A1175,[1]JDS4!$D$2:$D$1709,0))),-1,INDEX([1]JDS4!$K$2:$K$1709,MATCH(A1175,[1]JDS4!$D$2:$D$1709,0))),IF(ISERROR(INDEX([1]UFZ!$K$2:$K$1709,MATCH(A1175,[1]UFZ!$H$2:$H$1709,0))),-1,INDEX([1]UFZ!$K$2:$K$1709,MATCH(A1175,[1]UFZ!$H$2:$H$1709,0))),IF(ISERROR(INDEX([1]WATSON!$G$2:$G$1709,MATCH(A1175,[1]WATSON!$B$2:$B$1709,0))),-1,INDEX([1]WATSON!$G$2:$G$1709,MATCH(A1175,[1]WATSON!$B$2:$B$1709,0))*1000),IF(ISERROR(INDEX('[1]EF3.0emissions'!$F$2:$F$1709,MATCH(A1175,'[1]EF3.0emissions'!$A$2:$A$1709,0))),-1,INDEX('[1]EF3.0emissions'!$F$2:$F$1709,MATCH(A1175,'[1]EF3.0emissions'!$A$2:$A$1709))),IF(ISERROR(INDEX(#REF!,MATCH(A1175,#REF!,0))),-1,INDEX(#REF!,MATCH(A1175,#REF!,0))*1.5*1000),IF(ISERROR(INDEX(#REF!,MATCH(A1175,#REF!,0))),-1,INDEX(#REF!,MATCH(A1175,#REF!,0))*1.5))</f>
        <v>-1</v>
      </c>
      <c r="D1175" s="135">
        <v>2.0986496459076301E-3</v>
      </c>
      <c r="E1175" s="135">
        <v>5.0028783481514808E-4</v>
      </c>
      <c r="F1175" s="135">
        <v>0.54432123692080658</v>
      </c>
      <c r="G1175" s="135">
        <v>0.45567876307919264</v>
      </c>
      <c r="H1175" s="135">
        <v>8.2417323268861001E-4</v>
      </c>
      <c r="I1175" s="135">
        <v>0.28590486373730462</v>
      </c>
      <c r="J1175" s="135">
        <v>0.71409513626269538</v>
      </c>
      <c r="K1175" s="136">
        <f>IF(ISERROR(INDEX([1]biowin!$J:$J,MATCH(#REF!,[1]biowin!$A:$A,0))),-1,INDEX([1]biowin!$J:$J,MATCH(#REF!,[1]biowin!$A:$A,0)))</f>
        <v>-1</v>
      </c>
    </row>
    <row r="1176" spans="1:11">
      <c r="A1176" s="142" t="s">
        <v>3489</v>
      </c>
      <c r="B1176" s="145" t="s">
        <v>3490</v>
      </c>
      <c r="C1176" s="144">
        <f>MAX(IF(ISERROR(INDEX([1]JDS4!$K$2:$K$1709,MATCH(A1176,[1]JDS4!$D$2:$D$1709,0))),-1,INDEX([1]JDS4!$K$2:$K$1709,MATCH(A1176,[1]JDS4!$D$2:$D$1709,0))),IF(ISERROR(INDEX([1]UFZ!$K$2:$K$1709,MATCH(A1176,[1]UFZ!$H$2:$H$1709,0))),-1,INDEX([1]UFZ!$K$2:$K$1709,MATCH(A1176,[1]UFZ!$H$2:$H$1709,0))),IF(ISERROR(INDEX([1]WATSON!$G$2:$G$1709,MATCH(A1176,[1]WATSON!$B$2:$B$1709,0))),-1,INDEX([1]WATSON!$G$2:$G$1709,MATCH(A1176,[1]WATSON!$B$2:$B$1709,0))*1000),IF(ISERROR(INDEX('[1]EF3.0emissions'!$F$2:$F$1709,MATCH(A1176,'[1]EF3.0emissions'!$A$2:$A$1709,0))),-1,INDEX('[1]EF3.0emissions'!$F$2:$F$1709,MATCH(A1176,'[1]EF3.0emissions'!$A$2:$A$1709))),IF(ISERROR(INDEX(#REF!,MATCH(A1176,#REF!,0))),-1,INDEX(#REF!,MATCH(A1176,#REF!,0))*1.5*1000),IF(ISERROR(INDEX(#REF!,MATCH(A1176,#REF!,0))),-1,INDEX(#REF!,MATCH(A1176,#REF!,0))*1.5))</f>
        <v>-1</v>
      </c>
      <c r="D1176" s="135">
        <v>2.0090560597470445E-3</v>
      </c>
      <c r="E1176" s="135">
        <v>4.7929914302970199E-4</v>
      </c>
      <c r="F1176" s="135">
        <v>0.54391553846677343</v>
      </c>
      <c r="G1176" s="135">
        <v>0.45608446153322696</v>
      </c>
      <c r="H1176" s="135">
        <v>7.893168237236754E-4</v>
      </c>
      <c r="I1176" s="135">
        <v>0.28552237525501506</v>
      </c>
      <c r="J1176" s="135">
        <v>0.71447762474498511</v>
      </c>
      <c r="K1176" s="136">
        <f>IF(ISERROR(INDEX([1]biowin!$J:$J,MATCH(#REF!,[1]biowin!$A:$A,0))),-1,INDEX([1]biowin!$J:$J,MATCH(#REF!,[1]biowin!$A:$A,0)))</f>
        <v>-1</v>
      </c>
    </row>
    <row r="1177" spans="1:11">
      <c r="A1177" s="142" t="s">
        <v>3491</v>
      </c>
      <c r="B1177" s="145" t="s">
        <v>3492</v>
      </c>
      <c r="C1177" s="144">
        <f>MAX(IF(ISERROR(INDEX([1]JDS4!$K$2:$K$1709,MATCH(A1177,[1]JDS4!$D$2:$D$1709,0))),-1,INDEX([1]JDS4!$K$2:$K$1709,MATCH(A1177,[1]JDS4!$D$2:$D$1709,0))),IF(ISERROR(INDEX([1]UFZ!$K$2:$K$1709,MATCH(A1177,[1]UFZ!$H$2:$H$1709,0))),-1,INDEX([1]UFZ!$K$2:$K$1709,MATCH(A1177,[1]UFZ!$H$2:$H$1709,0))),IF(ISERROR(INDEX([1]WATSON!$G$2:$G$1709,MATCH(A1177,[1]WATSON!$B$2:$B$1709,0))),-1,INDEX([1]WATSON!$G$2:$G$1709,MATCH(A1177,[1]WATSON!$B$2:$B$1709,0))*1000),IF(ISERROR(INDEX('[1]EF3.0emissions'!$F$2:$F$1709,MATCH(A1177,'[1]EF3.0emissions'!$A$2:$A$1709,0))),-1,INDEX('[1]EF3.0emissions'!$F$2:$F$1709,MATCH(A1177,'[1]EF3.0emissions'!$A$2:$A$1709))),IF(ISERROR(INDEX(#REF!,MATCH(A1177,#REF!,0))),-1,INDEX(#REF!,MATCH(A1177,#REF!,0))*1.5*1000),IF(ISERROR(INDEX(#REF!,MATCH(A1177,#REF!,0))),-1,INDEX(#REF!,MATCH(A1177,#REF!,0))*1.5))</f>
        <v>-1</v>
      </c>
      <c r="D1177" s="135">
        <v>3.4212064266240746E-3</v>
      </c>
      <c r="E1177" s="135">
        <v>1.8090760210679175E-3</v>
      </c>
      <c r="F1177" s="135">
        <v>5.2303023996507639E-3</v>
      </c>
      <c r="G1177" s="135">
        <v>0.99476969760034972</v>
      </c>
      <c r="H1177" s="135">
        <v>1.9015576803870042E-3</v>
      </c>
      <c r="I1177" s="135">
        <v>5.3227760084184981E-3</v>
      </c>
      <c r="J1177" s="135">
        <v>0.99467722399158143</v>
      </c>
      <c r="K1177" s="136">
        <f>IF(ISERROR(INDEX([1]biowin!$J:$J,MATCH(#REF!,[1]biowin!$A:$A,0))),-1,INDEX([1]biowin!$J:$J,MATCH(#REF!,[1]biowin!$A:$A,0)))</f>
        <v>-1</v>
      </c>
    </row>
    <row r="1178" spans="1:11">
      <c r="A1178" s="142" t="s">
        <v>3493</v>
      </c>
      <c r="B1178" s="145" t="s">
        <v>3494</v>
      </c>
      <c r="C1178" s="144">
        <f>MAX(IF(ISERROR(INDEX([1]JDS4!$K$2:$K$1709,MATCH(A1178,[1]JDS4!$D$2:$D$1709,0))),-1,INDEX([1]JDS4!$K$2:$K$1709,MATCH(A1178,[1]JDS4!$D$2:$D$1709,0))),IF(ISERROR(INDEX([1]UFZ!$K$2:$K$1709,MATCH(A1178,[1]UFZ!$H$2:$H$1709,0))),-1,INDEX([1]UFZ!$K$2:$K$1709,MATCH(A1178,[1]UFZ!$H$2:$H$1709,0))),IF(ISERROR(INDEX([1]WATSON!$G$2:$G$1709,MATCH(A1178,[1]WATSON!$B$2:$B$1709,0))),-1,INDEX([1]WATSON!$G$2:$G$1709,MATCH(A1178,[1]WATSON!$B$2:$B$1709,0))*1000),IF(ISERROR(INDEX('[1]EF3.0emissions'!$F$2:$F$1709,MATCH(A1178,'[1]EF3.0emissions'!$A$2:$A$1709,0))),-1,INDEX('[1]EF3.0emissions'!$F$2:$F$1709,MATCH(A1178,'[1]EF3.0emissions'!$A$2:$A$1709))),IF(ISERROR(INDEX(#REF!,MATCH(A1178,#REF!,0))),-1,INDEX(#REF!,MATCH(A1178,#REF!,0))*1.5*1000),IF(ISERROR(INDEX(#REF!,MATCH(A1178,#REF!,0))),-1,INDEX(#REF!,MATCH(A1178,#REF!,0))*1.5))</f>
        <v>-1</v>
      </c>
      <c r="D1178" s="135">
        <v>2.035947600211098E-3</v>
      </c>
      <c r="E1178" s="135">
        <v>4.8559804382890807E-4</v>
      </c>
      <c r="F1178" s="135">
        <v>0.54404544698457613</v>
      </c>
      <c r="G1178" s="135">
        <v>0.45595455301542404</v>
      </c>
      <c r="H1178" s="135">
        <v>7.9977780382531403E-4</v>
      </c>
      <c r="I1178" s="135">
        <v>0.28564737191170125</v>
      </c>
      <c r="J1178" s="135">
        <v>0.71435262808829847</v>
      </c>
      <c r="K1178" s="136">
        <f>IF(ISERROR(INDEX([1]biowin!$J:$J,MATCH(#REF!,[1]biowin!$A:$A,0))),-1,INDEX([1]biowin!$J:$J,MATCH(#REF!,[1]biowin!$A:$A,0)))</f>
        <v>-1</v>
      </c>
    </row>
    <row r="1179" spans="1:11">
      <c r="A1179" s="142" t="s">
        <v>3495</v>
      </c>
      <c r="B1179" s="145" t="s">
        <v>3496</v>
      </c>
      <c r="C1179" s="144">
        <f>MAX(IF(ISERROR(INDEX([1]JDS4!$K$2:$K$1709,MATCH(A1179,[1]JDS4!$D$2:$D$1709,0))),-1,INDEX([1]JDS4!$K$2:$K$1709,MATCH(A1179,[1]JDS4!$D$2:$D$1709,0))),IF(ISERROR(INDEX([1]UFZ!$K$2:$K$1709,MATCH(A1179,[1]UFZ!$H$2:$H$1709,0))),-1,INDEX([1]UFZ!$K$2:$K$1709,MATCH(A1179,[1]UFZ!$H$2:$H$1709,0))),IF(ISERROR(INDEX([1]WATSON!$G$2:$G$1709,MATCH(A1179,[1]WATSON!$B$2:$B$1709,0))),-1,INDEX([1]WATSON!$G$2:$G$1709,MATCH(A1179,[1]WATSON!$B$2:$B$1709,0))*1000),IF(ISERROR(INDEX('[1]EF3.0emissions'!$F$2:$F$1709,MATCH(A1179,'[1]EF3.0emissions'!$A$2:$A$1709,0))),-1,INDEX('[1]EF3.0emissions'!$F$2:$F$1709,MATCH(A1179,'[1]EF3.0emissions'!$A$2:$A$1709))),IF(ISERROR(INDEX(#REF!,MATCH(A1179,#REF!,0))),-1,INDEX(#REF!,MATCH(A1179,#REF!,0))*1.5*1000),IF(ISERROR(INDEX(#REF!,MATCH(A1179,#REF!,0))),-1,INDEX(#REF!,MATCH(A1179,#REF!,0))*1.5))</f>
        <v>-1</v>
      </c>
      <c r="D1179" s="135">
        <v>2.1051170262528654E-3</v>
      </c>
      <c r="E1179" s="135">
        <v>5.0180442964708409E-4</v>
      </c>
      <c r="F1179" s="135">
        <v>0.54434543678873304</v>
      </c>
      <c r="G1179" s="135">
        <v>0.4556545632112674</v>
      </c>
      <c r="H1179" s="135">
        <v>8.2669098942820532E-4</v>
      </c>
      <c r="I1179" s="135">
        <v>0.28592608957906462</v>
      </c>
      <c r="J1179" s="135">
        <v>0.71407391042093571</v>
      </c>
      <c r="K1179" s="136">
        <f>IF(ISERROR(INDEX([1]biowin!$J:$J,MATCH(#REF!,[1]biowin!$A:$A,0))),-1,INDEX([1]biowin!$J:$J,MATCH(#REF!,[1]biowin!$A:$A,0)))</f>
        <v>-1</v>
      </c>
    </row>
    <row r="1180" spans="1:11">
      <c r="A1180" s="142" t="s">
        <v>3497</v>
      </c>
      <c r="B1180" s="145" t="s">
        <v>3498</v>
      </c>
      <c r="C1180" s="144">
        <f>MAX(IF(ISERROR(INDEX([1]JDS4!$K$2:$K$1709,MATCH(A1180,[1]JDS4!$D$2:$D$1709,0))),-1,INDEX([1]JDS4!$K$2:$K$1709,MATCH(A1180,[1]JDS4!$D$2:$D$1709,0))),IF(ISERROR(INDEX([1]UFZ!$K$2:$K$1709,MATCH(A1180,[1]UFZ!$H$2:$H$1709,0))),-1,INDEX([1]UFZ!$K$2:$K$1709,MATCH(A1180,[1]UFZ!$H$2:$H$1709,0))),IF(ISERROR(INDEX([1]WATSON!$G$2:$G$1709,MATCH(A1180,[1]WATSON!$B$2:$B$1709,0))),-1,INDEX([1]WATSON!$G$2:$G$1709,MATCH(A1180,[1]WATSON!$B$2:$B$1709,0))*1000),IF(ISERROR(INDEX('[1]EF3.0emissions'!$F$2:$F$1709,MATCH(A1180,'[1]EF3.0emissions'!$A$2:$A$1709,0))),-1,INDEX('[1]EF3.0emissions'!$F$2:$F$1709,MATCH(A1180,'[1]EF3.0emissions'!$A$2:$A$1709))),IF(ISERROR(INDEX(#REF!,MATCH(A1180,#REF!,0))),-1,INDEX(#REF!,MATCH(A1180,#REF!,0))*1.5*1000),IF(ISERROR(INDEX(#REF!,MATCH(A1180,#REF!,0))),-1,INDEX(#REF!,MATCH(A1180,#REF!,0))*1.5))</f>
        <v>-1</v>
      </c>
      <c r="D1180" s="135">
        <v>2.0649927270473827E-3</v>
      </c>
      <c r="E1180" s="135">
        <v>1.0920215835510596E-3</v>
      </c>
      <c r="F1180" s="135">
        <v>3.1607325890474517E-3</v>
      </c>
      <c r="G1180" s="135">
        <v>0.99683926741095197</v>
      </c>
      <c r="H1180" s="135">
        <v>1.1478945656865187E-3</v>
      </c>
      <c r="I1180" s="135">
        <v>3.2151053253927685E-3</v>
      </c>
      <c r="J1180" s="135">
        <v>0.99678489467460751</v>
      </c>
      <c r="K1180" s="136">
        <f>IF(ISERROR(INDEX([1]biowin!$J:$J,MATCH(#REF!,[1]biowin!$A:$A,0))),-1,INDEX([1]biowin!$J:$J,MATCH(#REF!,[1]biowin!$A:$A,0)))</f>
        <v>-1</v>
      </c>
    </row>
    <row r="1181" spans="1:11">
      <c r="A1181" s="142" t="s">
        <v>3499</v>
      </c>
      <c r="B1181" s="145" t="s">
        <v>3500</v>
      </c>
      <c r="C1181" s="144">
        <f>MAX(IF(ISERROR(INDEX([1]JDS4!$K$2:$K$1709,MATCH(A1181,[1]JDS4!$D$2:$D$1709,0))),-1,INDEX([1]JDS4!$K$2:$K$1709,MATCH(A1181,[1]JDS4!$D$2:$D$1709,0))),IF(ISERROR(INDEX([1]UFZ!$K$2:$K$1709,MATCH(A1181,[1]UFZ!$H$2:$H$1709,0))),-1,INDEX([1]UFZ!$K$2:$K$1709,MATCH(A1181,[1]UFZ!$H$2:$H$1709,0))),IF(ISERROR(INDEX([1]WATSON!$G$2:$G$1709,MATCH(A1181,[1]WATSON!$B$2:$B$1709,0))),-1,INDEX([1]WATSON!$G$2:$G$1709,MATCH(A1181,[1]WATSON!$B$2:$B$1709,0))*1000),IF(ISERROR(INDEX('[1]EF3.0emissions'!$F$2:$F$1709,MATCH(A1181,'[1]EF3.0emissions'!$A$2:$A$1709,0))),-1,INDEX('[1]EF3.0emissions'!$F$2:$F$1709,MATCH(A1181,'[1]EF3.0emissions'!$A$2:$A$1709))),IF(ISERROR(INDEX(#REF!,MATCH(A1181,#REF!,0))),-1,INDEX(#REF!,MATCH(A1181,#REF!,0))*1.5*1000),IF(ISERROR(INDEX(#REF!,MATCH(A1181,#REF!,0))),-1,INDEX(#REF!,MATCH(A1181,#REF!,0))*1.5))</f>
        <v>-1</v>
      </c>
      <c r="H1181" s="135"/>
      <c r="I1181" s="135"/>
      <c r="J1181" s="135"/>
      <c r="K1181" s="136">
        <f>IF(ISERROR(INDEX([1]biowin!$J:$J,MATCH(#REF!,[1]biowin!$A:$A,0))),-1,INDEX([1]biowin!$J:$J,MATCH(#REF!,[1]biowin!$A:$A,0)))</f>
        <v>-1</v>
      </c>
    </row>
    <row r="1182" spans="1:11">
      <c r="A1182" s="142" t="s">
        <v>3501</v>
      </c>
      <c r="B1182" s="145" t="s">
        <v>3502</v>
      </c>
      <c r="C1182" s="144">
        <f>MAX(IF(ISERROR(INDEX([1]JDS4!$K$2:$K$1709,MATCH(A1182,[1]JDS4!$D$2:$D$1709,0))),-1,INDEX([1]JDS4!$K$2:$K$1709,MATCH(A1182,[1]JDS4!$D$2:$D$1709,0))),IF(ISERROR(INDEX([1]UFZ!$K$2:$K$1709,MATCH(A1182,[1]UFZ!$H$2:$H$1709,0))),-1,INDEX([1]UFZ!$K$2:$K$1709,MATCH(A1182,[1]UFZ!$H$2:$H$1709,0))),IF(ISERROR(INDEX([1]WATSON!$G$2:$G$1709,MATCH(A1182,[1]WATSON!$B$2:$B$1709,0))),-1,INDEX([1]WATSON!$G$2:$G$1709,MATCH(A1182,[1]WATSON!$B$2:$B$1709,0))*1000),IF(ISERROR(INDEX('[1]EF3.0emissions'!$F$2:$F$1709,MATCH(A1182,'[1]EF3.0emissions'!$A$2:$A$1709,0))),-1,INDEX('[1]EF3.0emissions'!$F$2:$F$1709,MATCH(A1182,'[1]EF3.0emissions'!$A$2:$A$1709))),IF(ISERROR(INDEX(#REF!,MATCH(A1182,#REF!,0))),-1,INDEX(#REF!,MATCH(A1182,#REF!,0))*1.5*1000),IF(ISERROR(INDEX(#REF!,MATCH(A1182,#REF!,0))),-1,INDEX(#REF!,MATCH(A1182,#REF!,0))*1.5))</f>
        <v>-1</v>
      </c>
      <c r="D1182" s="135">
        <v>2.2856351413226357E-3</v>
      </c>
      <c r="E1182" s="135">
        <v>8.2371941865460314E-5</v>
      </c>
      <c r="F1182" s="135">
        <v>0.92251659920113072</v>
      </c>
      <c r="G1182" s="135">
        <v>7.7483400798869145E-2</v>
      </c>
      <c r="H1182" s="135">
        <v>2.2484632211897091E-4</v>
      </c>
      <c r="I1182" s="135">
        <v>0.79883135327361832</v>
      </c>
      <c r="J1182" s="135">
        <v>0.2011686467263816</v>
      </c>
      <c r="K1182" s="136">
        <f>IF(ISERROR(INDEX([1]biowin!$J:$J,MATCH(#REF!,[1]biowin!$A:$A,0))),-1,INDEX([1]biowin!$J:$J,MATCH(#REF!,[1]biowin!$A:$A,0)))</f>
        <v>-1</v>
      </c>
    </row>
    <row r="1183" spans="1:11">
      <c r="A1183" s="142" t="s">
        <v>3503</v>
      </c>
      <c r="B1183" s="145" t="s">
        <v>3504</v>
      </c>
      <c r="C1183" s="144">
        <f>MAX(IF(ISERROR(INDEX([1]JDS4!$K$2:$K$1709,MATCH(A1183,[1]JDS4!$D$2:$D$1709,0))),-1,INDEX([1]JDS4!$K$2:$K$1709,MATCH(A1183,[1]JDS4!$D$2:$D$1709,0))),IF(ISERROR(INDEX([1]UFZ!$K$2:$K$1709,MATCH(A1183,[1]UFZ!$H$2:$H$1709,0))),-1,INDEX([1]UFZ!$K$2:$K$1709,MATCH(A1183,[1]UFZ!$H$2:$H$1709,0))),IF(ISERROR(INDEX([1]WATSON!$G$2:$G$1709,MATCH(A1183,[1]WATSON!$B$2:$B$1709,0))),-1,INDEX([1]WATSON!$G$2:$G$1709,MATCH(A1183,[1]WATSON!$B$2:$B$1709,0))*1000),IF(ISERROR(INDEX('[1]EF3.0emissions'!$F$2:$F$1709,MATCH(A1183,'[1]EF3.0emissions'!$A$2:$A$1709,0))),-1,INDEX('[1]EF3.0emissions'!$F$2:$F$1709,MATCH(A1183,'[1]EF3.0emissions'!$A$2:$A$1709))),IF(ISERROR(INDEX(#REF!,MATCH(A1183,#REF!,0))),-1,INDEX(#REF!,MATCH(A1183,#REF!,0))*1.5*1000),IF(ISERROR(INDEX(#REF!,MATCH(A1183,#REF!,0))),-1,INDEX(#REF!,MATCH(A1183,#REF!,0))*1.5))</f>
        <v>-1</v>
      </c>
      <c r="D1183" s="135">
        <v>2.1890356864948299E-3</v>
      </c>
      <c r="E1183" s="135">
        <v>2.4333073893097795E-4</v>
      </c>
      <c r="F1183" s="135">
        <v>0.7816232390589084</v>
      </c>
      <c r="G1183" s="135">
        <v>0.21837676094109171</v>
      </c>
      <c r="H1183" s="135">
        <v>5.3358423640560769E-4</v>
      </c>
      <c r="I1183" s="135">
        <v>0.54448980063927221</v>
      </c>
      <c r="J1183" s="135">
        <v>0.4555101993607279</v>
      </c>
      <c r="K1183" s="136">
        <f>IF(ISERROR(INDEX([1]biowin!$J:$J,MATCH(#REF!,[1]biowin!$A:$A,0))),-1,INDEX([1]biowin!$J:$J,MATCH(#REF!,[1]biowin!$A:$A,0)))</f>
        <v>-1</v>
      </c>
    </row>
    <row r="1184" spans="1:11">
      <c r="A1184" s="142" t="s">
        <v>3505</v>
      </c>
      <c r="B1184" s="145" t="s">
        <v>3506</v>
      </c>
      <c r="C1184" s="144">
        <f>MAX(IF(ISERROR(INDEX([1]JDS4!$K$2:$K$1709,MATCH(A1184,[1]JDS4!$D$2:$D$1709,0))),-1,INDEX([1]JDS4!$K$2:$K$1709,MATCH(A1184,[1]JDS4!$D$2:$D$1709,0))),IF(ISERROR(INDEX([1]UFZ!$K$2:$K$1709,MATCH(A1184,[1]UFZ!$H$2:$H$1709,0))),-1,INDEX([1]UFZ!$K$2:$K$1709,MATCH(A1184,[1]UFZ!$H$2:$H$1709,0))),IF(ISERROR(INDEX([1]WATSON!$G$2:$G$1709,MATCH(A1184,[1]WATSON!$B$2:$B$1709,0))),-1,INDEX([1]WATSON!$G$2:$G$1709,MATCH(A1184,[1]WATSON!$B$2:$B$1709,0))*1000),IF(ISERROR(INDEX('[1]EF3.0emissions'!$F$2:$F$1709,MATCH(A1184,'[1]EF3.0emissions'!$A$2:$A$1709,0))),-1,INDEX('[1]EF3.0emissions'!$F$2:$F$1709,MATCH(A1184,'[1]EF3.0emissions'!$A$2:$A$1709))),IF(ISERROR(INDEX(#REF!,MATCH(A1184,#REF!,0))),-1,INDEX(#REF!,MATCH(A1184,#REF!,0))*1.5*1000),IF(ISERROR(INDEX(#REF!,MATCH(A1184,#REF!,0))),-1,INDEX(#REF!,MATCH(A1184,#REF!,0))*1.5))</f>
        <v>-1</v>
      </c>
      <c r="D1184" s="135">
        <v>5.6978499077474046E-3</v>
      </c>
      <c r="E1184" s="135">
        <v>1.9575588358690233E-4</v>
      </c>
      <c r="F1184" s="135">
        <v>0.92603412262053642</v>
      </c>
      <c r="G1184" s="135">
        <v>7.3965877379463266E-2</v>
      </c>
      <c r="H1184" s="135">
        <v>5.372751826653513E-4</v>
      </c>
      <c r="I1184" s="135">
        <v>0.80691168541459479</v>
      </c>
      <c r="J1184" s="135">
        <v>0.19308831458540543</v>
      </c>
      <c r="K1184" s="136">
        <f>IF(ISERROR(INDEX([1]biowin!$J:$J,MATCH(#REF!,[1]biowin!$A:$A,0))),-1,INDEX([1]biowin!$J:$J,MATCH(#REF!,[1]biowin!$A:$A,0)))</f>
        <v>-1</v>
      </c>
    </row>
    <row r="1185" spans="1:11">
      <c r="A1185" s="142" t="s">
        <v>3507</v>
      </c>
      <c r="B1185" s="145" t="s">
        <v>3508</v>
      </c>
      <c r="C1185" s="144">
        <f>MAX(IF(ISERROR(INDEX([1]JDS4!$K$2:$K$1709,MATCH(A1185,[1]JDS4!$D$2:$D$1709,0))),-1,INDEX([1]JDS4!$K$2:$K$1709,MATCH(A1185,[1]JDS4!$D$2:$D$1709,0))),IF(ISERROR(INDEX([1]UFZ!$K$2:$K$1709,MATCH(A1185,[1]UFZ!$H$2:$H$1709,0))),-1,INDEX([1]UFZ!$K$2:$K$1709,MATCH(A1185,[1]UFZ!$H$2:$H$1709,0))),IF(ISERROR(INDEX([1]WATSON!$G$2:$G$1709,MATCH(A1185,[1]WATSON!$B$2:$B$1709,0))),-1,INDEX([1]WATSON!$G$2:$G$1709,MATCH(A1185,[1]WATSON!$B$2:$B$1709,0))*1000),IF(ISERROR(INDEX('[1]EF3.0emissions'!$F$2:$F$1709,MATCH(A1185,'[1]EF3.0emissions'!$A$2:$A$1709,0))),-1,INDEX('[1]EF3.0emissions'!$F$2:$F$1709,MATCH(A1185,'[1]EF3.0emissions'!$A$2:$A$1709))),IF(ISERROR(INDEX(#REF!,MATCH(A1185,#REF!,0))),-1,INDEX(#REF!,MATCH(A1185,#REF!,0))*1.5*1000),IF(ISERROR(INDEX(#REF!,MATCH(A1185,#REF!,0))),-1,INDEX(#REF!,MATCH(A1185,#REF!,0))*1.5))</f>
        <v>-1</v>
      </c>
      <c r="D1185" s="135">
        <v>2.0163006511504694E-3</v>
      </c>
      <c r="E1185" s="135">
        <v>1.0661009095455345E-3</v>
      </c>
      <c r="F1185" s="135">
        <v>3.3326943416008975E-3</v>
      </c>
      <c r="G1185" s="135">
        <v>0.99666730565839856</v>
      </c>
      <c r="H1185" s="135">
        <v>1.1207609830703998E-3</v>
      </c>
      <c r="I1185" s="135">
        <v>3.2863954240207509E-3</v>
      </c>
      <c r="J1185" s="135">
        <v>0.99671360457597868</v>
      </c>
      <c r="K1185" s="136">
        <f>IF(ISERROR(INDEX([1]biowin!$J:$J,MATCH(#REF!,[1]biowin!$A:$A,0))),-1,INDEX([1]biowin!$J:$J,MATCH(#REF!,[1]biowin!$A:$A,0)))</f>
        <v>-1</v>
      </c>
    </row>
    <row r="1186" spans="1:11">
      <c r="A1186" s="142" t="s">
        <v>3509</v>
      </c>
      <c r="B1186" s="145" t="s">
        <v>3510</v>
      </c>
      <c r="C1186" s="144">
        <f>MAX(IF(ISERROR(INDEX([1]JDS4!$K$2:$K$1709,MATCH(A1186,[1]JDS4!$D$2:$D$1709,0))),-1,INDEX([1]JDS4!$K$2:$K$1709,MATCH(A1186,[1]JDS4!$D$2:$D$1709,0))),IF(ISERROR(INDEX([1]UFZ!$K$2:$K$1709,MATCH(A1186,[1]UFZ!$H$2:$H$1709,0))),-1,INDEX([1]UFZ!$K$2:$K$1709,MATCH(A1186,[1]UFZ!$H$2:$H$1709,0))),IF(ISERROR(INDEX([1]WATSON!$G$2:$G$1709,MATCH(A1186,[1]WATSON!$B$2:$B$1709,0))),-1,INDEX([1]WATSON!$G$2:$G$1709,MATCH(A1186,[1]WATSON!$B$2:$B$1709,0))*1000),IF(ISERROR(INDEX('[1]EF3.0emissions'!$F$2:$F$1709,MATCH(A1186,'[1]EF3.0emissions'!$A$2:$A$1709,0))),-1,INDEX('[1]EF3.0emissions'!$F$2:$F$1709,MATCH(A1186,'[1]EF3.0emissions'!$A$2:$A$1709))),IF(ISERROR(INDEX(#REF!,MATCH(A1186,#REF!,0))),-1,INDEX(#REF!,MATCH(A1186,#REF!,0))*1.5*1000),IF(ISERROR(INDEX(#REF!,MATCH(A1186,#REF!,0))),-1,INDEX(#REF!,MATCH(A1186,#REF!,0))*1.5))</f>
        <v>1300</v>
      </c>
      <c r="D1186" s="135">
        <v>5.3592890987879324E-3</v>
      </c>
      <c r="E1186" s="135">
        <v>1.4813376915091905E-3</v>
      </c>
      <c r="F1186" s="135">
        <v>0.47599398880924254</v>
      </c>
      <c r="G1186" s="135">
        <v>0.52400601119075818</v>
      </c>
      <c r="H1186" s="135">
        <v>2.2712581587124819E-3</v>
      </c>
      <c r="I1186" s="135">
        <v>0.23572047284896858</v>
      </c>
      <c r="J1186" s="135">
        <v>0.76427952715103098</v>
      </c>
      <c r="K1186" s="136">
        <f>IF(ISERROR(INDEX([1]biowin!$J:$J,MATCH(#REF!,[1]biowin!$A:$A,0))),-1,INDEX([1]biowin!$J:$J,MATCH(#REF!,[1]biowin!$A:$A,0)))</f>
        <v>-1</v>
      </c>
    </row>
    <row r="1187" spans="1:11">
      <c r="A1187" s="142" t="s">
        <v>3511</v>
      </c>
      <c r="B1187" s="145" t="s">
        <v>3512</v>
      </c>
      <c r="C1187" s="144">
        <f>MAX(IF(ISERROR(INDEX([1]JDS4!$K$2:$K$1709,MATCH(A1187,[1]JDS4!$D$2:$D$1709,0))),-1,INDEX([1]JDS4!$K$2:$K$1709,MATCH(A1187,[1]JDS4!$D$2:$D$1709,0))),IF(ISERROR(INDEX([1]UFZ!$K$2:$K$1709,MATCH(A1187,[1]UFZ!$H$2:$H$1709,0))),-1,INDEX([1]UFZ!$K$2:$K$1709,MATCH(A1187,[1]UFZ!$H$2:$H$1709,0))),IF(ISERROR(INDEX([1]WATSON!$G$2:$G$1709,MATCH(A1187,[1]WATSON!$B$2:$B$1709,0))),-1,INDEX([1]WATSON!$G$2:$G$1709,MATCH(A1187,[1]WATSON!$B$2:$B$1709,0))*1000),IF(ISERROR(INDEX('[1]EF3.0emissions'!$F$2:$F$1709,MATCH(A1187,'[1]EF3.0emissions'!$A$2:$A$1709,0))),-1,INDEX('[1]EF3.0emissions'!$F$2:$F$1709,MATCH(A1187,'[1]EF3.0emissions'!$A$2:$A$1709))),IF(ISERROR(INDEX(#REF!,MATCH(A1187,#REF!,0))),-1,INDEX(#REF!,MATCH(A1187,#REF!,0))*1.5*1000),IF(ISERROR(INDEX(#REF!,MATCH(A1187,#REF!,0))),-1,INDEX(#REF!,MATCH(A1187,#REF!,0))*1.5))</f>
        <v>24.771874999999994</v>
      </c>
      <c r="D1187" s="135">
        <v>8.9860110417244191E-2</v>
      </c>
      <c r="E1187" s="135">
        <v>4.7240245047123569E-2</v>
      </c>
      <c r="F1187" s="135">
        <v>0.13713282383183731</v>
      </c>
      <c r="G1187" s="135">
        <v>0.86286717616816011</v>
      </c>
      <c r="H1187" s="135">
        <v>4.9518470475950607E-2</v>
      </c>
      <c r="I1187" s="135">
        <v>0.13939791215469172</v>
      </c>
      <c r="J1187" s="135">
        <v>0.86060208784530878</v>
      </c>
      <c r="K1187" s="136">
        <f>IF(ISERROR(INDEX([1]biowin!$J:$J,MATCH(#REF!,[1]biowin!$A:$A,0))),-1,INDEX([1]biowin!$J:$J,MATCH(#REF!,[1]biowin!$A:$A,0)))</f>
        <v>-1</v>
      </c>
    </row>
    <row r="1188" spans="1:11">
      <c r="A1188" s="142" t="s">
        <v>3513</v>
      </c>
      <c r="B1188" s="145" t="s">
        <v>3514</v>
      </c>
      <c r="C1188" s="144">
        <f>MAX(IF(ISERROR(INDEX([1]JDS4!$K$2:$K$1709,MATCH(A1188,[1]JDS4!$D$2:$D$1709,0))),-1,INDEX([1]JDS4!$K$2:$K$1709,MATCH(A1188,[1]JDS4!$D$2:$D$1709,0))),IF(ISERROR(INDEX([1]UFZ!$K$2:$K$1709,MATCH(A1188,[1]UFZ!$H$2:$H$1709,0))),-1,INDEX([1]UFZ!$K$2:$K$1709,MATCH(A1188,[1]UFZ!$H$2:$H$1709,0))),IF(ISERROR(INDEX([1]WATSON!$G$2:$G$1709,MATCH(A1188,[1]WATSON!$B$2:$B$1709,0))),-1,INDEX([1]WATSON!$G$2:$G$1709,MATCH(A1188,[1]WATSON!$B$2:$B$1709,0))*1000),IF(ISERROR(INDEX('[1]EF3.0emissions'!$F$2:$F$1709,MATCH(A1188,'[1]EF3.0emissions'!$A$2:$A$1709,0))),-1,INDEX('[1]EF3.0emissions'!$F$2:$F$1709,MATCH(A1188,'[1]EF3.0emissions'!$A$2:$A$1709))),IF(ISERROR(INDEX(#REF!,MATCH(A1188,#REF!,0))),-1,INDEX(#REF!,MATCH(A1188,#REF!,0))*1.5*1000),IF(ISERROR(INDEX(#REF!,MATCH(A1188,#REF!,0))),-1,INDEX(#REF!,MATCH(A1188,#REF!,0))*1.5))</f>
        <v>24</v>
      </c>
      <c r="D1188" s="135">
        <v>0.2342878045474894</v>
      </c>
      <c r="E1188" s="135">
        <v>0.12150541432032168</v>
      </c>
      <c r="F1188" s="135">
        <v>0.35707329910576124</v>
      </c>
      <c r="G1188" s="135">
        <v>0.64292670089423276</v>
      </c>
      <c r="H1188" s="135">
        <v>0.12671231201334812</v>
      </c>
      <c r="I1188" s="135">
        <v>0.3617603300059733</v>
      </c>
      <c r="J1188" s="135">
        <v>0.63823966999402437</v>
      </c>
      <c r="K1188" s="136">
        <f>IF(ISERROR(INDEX([1]biowin!$J:$J,MATCH(#REF!,[1]biowin!$A:$A,0))),-1,INDEX([1]biowin!$J:$J,MATCH(#REF!,[1]biowin!$A:$A,0)))</f>
        <v>-1</v>
      </c>
    </row>
    <row r="1189" spans="1:11">
      <c r="A1189" s="142" t="s">
        <v>3515</v>
      </c>
      <c r="B1189" s="145" t="s">
        <v>3516</v>
      </c>
      <c r="C1189" s="144">
        <f>MAX(IF(ISERROR(INDEX([1]JDS4!$K$2:$K$1709,MATCH(A1189,[1]JDS4!$D$2:$D$1709,0))),-1,INDEX([1]JDS4!$K$2:$K$1709,MATCH(A1189,[1]JDS4!$D$2:$D$1709,0))),IF(ISERROR(INDEX([1]UFZ!$K$2:$K$1709,MATCH(A1189,[1]UFZ!$H$2:$H$1709,0))),-1,INDEX([1]UFZ!$K$2:$K$1709,MATCH(A1189,[1]UFZ!$H$2:$H$1709,0))),IF(ISERROR(INDEX([1]WATSON!$G$2:$G$1709,MATCH(A1189,[1]WATSON!$B$2:$B$1709,0))),-1,INDEX([1]WATSON!$G$2:$G$1709,MATCH(A1189,[1]WATSON!$B$2:$B$1709,0))*1000),IF(ISERROR(INDEX('[1]EF3.0emissions'!$F$2:$F$1709,MATCH(A1189,'[1]EF3.0emissions'!$A$2:$A$1709,0))),-1,INDEX('[1]EF3.0emissions'!$F$2:$F$1709,MATCH(A1189,'[1]EF3.0emissions'!$A$2:$A$1709))),IF(ISERROR(INDEX(#REF!,MATCH(A1189,#REF!,0))),-1,INDEX(#REF!,MATCH(A1189,#REF!,0))*1.5*1000),IF(ISERROR(INDEX(#REF!,MATCH(A1189,#REF!,0))),-1,INDEX(#REF!,MATCH(A1189,#REF!,0))*1.5))</f>
        <v>-1</v>
      </c>
      <c r="H1189" s="135"/>
      <c r="I1189" s="135"/>
      <c r="J1189" s="135"/>
      <c r="K1189" s="136">
        <f>IF(ISERROR(INDEX([1]biowin!$J:$J,MATCH(#REF!,[1]biowin!$A:$A,0))),-1,INDEX([1]biowin!$J:$J,MATCH(#REF!,[1]biowin!$A:$A,0)))</f>
        <v>-1</v>
      </c>
    </row>
    <row r="1190" spans="1:11">
      <c r="A1190" s="142" t="s">
        <v>3517</v>
      </c>
      <c r="B1190" s="145" t="s">
        <v>3518</v>
      </c>
      <c r="C1190" s="144">
        <f>MAX(IF(ISERROR(INDEX([1]JDS4!$K$2:$K$1709,MATCH(A1190,[1]JDS4!$D$2:$D$1709,0))),-1,INDEX([1]JDS4!$K$2:$K$1709,MATCH(A1190,[1]JDS4!$D$2:$D$1709,0))),IF(ISERROR(INDEX([1]UFZ!$K$2:$K$1709,MATCH(A1190,[1]UFZ!$H$2:$H$1709,0))),-1,INDEX([1]UFZ!$K$2:$K$1709,MATCH(A1190,[1]UFZ!$H$2:$H$1709,0))),IF(ISERROR(INDEX([1]WATSON!$G$2:$G$1709,MATCH(A1190,[1]WATSON!$B$2:$B$1709,0))),-1,INDEX([1]WATSON!$G$2:$G$1709,MATCH(A1190,[1]WATSON!$B$2:$B$1709,0))*1000),IF(ISERROR(INDEX('[1]EF3.0emissions'!$F$2:$F$1709,MATCH(A1190,'[1]EF3.0emissions'!$A$2:$A$1709,0))),-1,INDEX('[1]EF3.0emissions'!$F$2:$F$1709,MATCH(A1190,'[1]EF3.0emissions'!$A$2:$A$1709))),IF(ISERROR(INDEX(#REF!,MATCH(A1190,#REF!,0))),-1,INDEX(#REF!,MATCH(A1190,#REF!,0))*1.5*1000),IF(ISERROR(INDEX(#REF!,MATCH(A1190,#REF!,0))),-1,INDEX(#REF!,MATCH(A1190,#REF!,0))*1.5))</f>
        <v>-1</v>
      </c>
      <c r="D1190" s="135">
        <v>3.2482379899664454E-3</v>
      </c>
      <c r="E1190" s="135">
        <v>1.1547107349296641E-4</v>
      </c>
      <c r="F1190" s="135">
        <v>0.92354079388171295</v>
      </c>
      <c r="G1190" s="135">
        <v>7.6459206118286827E-2</v>
      </c>
      <c r="H1190" s="135">
        <v>3.1569667801958527E-4</v>
      </c>
      <c r="I1190" s="135">
        <v>0.80117497433669405</v>
      </c>
      <c r="J1190" s="135">
        <v>0.1988250256633057</v>
      </c>
      <c r="K1190" s="136">
        <f>IF(ISERROR(INDEX([1]biowin!$J:$J,MATCH(#REF!,[1]biowin!$A:$A,0))),-1,INDEX([1]biowin!$J:$J,MATCH(#REF!,[1]biowin!$A:$A,0)))</f>
        <v>-1</v>
      </c>
    </row>
    <row r="1191" spans="1:11">
      <c r="A1191" s="142" t="s">
        <v>3519</v>
      </c>
      <c r="B1191" s="145" t="s">
        <v>3520</v>
      </c>
      <c r="C1191" s="144">
        <f>MAX(IF(ISERROR(INDEX([1]JDS4!$K$2:$K$1709,MATCH(A1191,[1]JDS4!$D$2:$D$1709,0))),-1,INDEX([1]JDS4!$K$2:$K$1709,MATCH(A1191,[1]JDS4!$D$2:$D$1709,0))),IF(ISERROR(INDEX([1]UFZ!$K$2:$K$1709,MATCH(A1191,[1]UFZ!$H$2:$H$1709,0))),-1,INDEX([1]UFZ!$K$2:$K$1709,MATCH(A1191,[1]UFZ!$H$2:$H$1709,0))),IF(ISERROR(INDEX([1]WATSON!$G$2:$G$1709,MATCH(A1191,[1]WATSON!$B$2:$B$1709,0))),-1,INDEX([1]WATSON!$G$2:$G$1709,MATCH(A1191,[1]WATSON!$B$2:$B$1709,0))*1000),IF(ISERROR(INDEX('[1]EF3.0emissions'!$F$2:$F$1709,MATCH(A1191,'[1]EF3.0emissions'!$A$2:$A$1709,0))),-1,INDEX('[1]EF3.0emissions'!$F$2:$F$1709,MATCH(A1191,'[1]EF3.0emissions'!$A$2:$A$1709))),IF(ISERROR(INDEX(#REF!,MATCH(A1191,#REF!,0))),-1,INDEX(#REF!,MATCH(A1191,#REF!,0))*1.5*1000),IF(ISERROR(INDEX(#REF!,MATCH(A1191,#REF!,0))),-1,INDEX(#REF!,MATCH(A1191,#REF!,0))*1.5))</f>
        <v>26500</v>
      </c>
      <c r="H1191" s="135"/>
      <c r="I1191" s="135"/>
      <c r="J1191" s="135"/>
      <c r="K1191" s="136">
        <f>IF(ISERROR(INDEX([1]biowin!$J:$J,MATCH(#REF!,[1]biowin!$A:$A,0))),-1,INDEX([1]biowin!$J:$J,MATCH(#REF!,[1]biowin!$A:$A,0)))</f>
        <v>-1</v>
      </c>
    </row>
    <row r="1192" spans="1:11">
      <c r="A1192" s="142" t="s">
        <v>3521</v>
      </c>
      <c r="B1192" s="145" t="s">
        <v>3522</v>
      </c>
      <c r="C1192" s="144">
        <f>MAX(IF(ISERROR(INDEX([1]JDS4!$K$2:$K$1709,MATCH(A1192,[1]JDS4!$D$2:$D$1709,0))),-1,INDEX([1]JDS4!$K$2:$K$1709,MATCH(A1192,[1]JDS4!$D$2:$D$1709,0))),IF(ISERROR(INDEX([1]UFZ!$K$2:$K$1709,MATCH(A1192,[1]UFZ!$H$2:$H$1709,0))),-1,INDEX([1]UFZ!$K$2:$K$1709,MATCH(A1192,[1]UFZ!$H$2:$H$1709,0))),IF(ISERROR(INDEX([1]WATSON!$G$2:$G$1709,MATCH(A1192,[1]WATSON!$B$2:$B$1709,0))),-1,INDEX([1]WATSON!$G$2:$G$1709,MATCH(A1192,[1]WATSON!$B$2:$B$1709,0))*1000),IF(ISERROR(INDEX('[1]EF3.0emissions'!$F$2:$F$1709,MATCH(A1192,'[1]EF3.0emissions'!$A$2:$A$1709,0))),-1,INDEX('[1]EF3.0emissions'!$F$2:$F$1709,MATCH(A1192,'[1]EF3.0emissions'!$A$2:$A$1709))),IF(ISERROR(INDEX(#REF!,MATCH(A1192,#REF!,0))),-1,INDEX(#REF!,MATCH(A1192,#REF!,0))*1.5*1000),IF(ISERROR(INDEX(#REF!,MATCH(A1192,#REF!,0))),-1,INDEX(#REF!,MATCH(A1192,#REF!,0))*1.5))</f>
        <v>0</v>
      </c>
      <c r="D1192" s="135">
        <v>1.0033180816663597E-2</v>
      </c>
      <c r="E1192" s="135">
        <v>5.3031526607339955E-3</v>
      </c>
      <c r="F1192" s="135">
        <v>1.5350437332836685E-2</v>
      </c>
      <c r="G1192" s="135">
        <v>0.98464956266716275</v>
      </c>
      <c r="H1192" s="135">
        <v>5.5731877987925497E-3</v>
      </c>
      <c r="I1192" s="135">
        <v>1.5614780563265155E-2</v>
      </c>
      <c r="J1192" s="135">
        <v>0.98438521943673507</v>
      </c>
      <c r="K1192" s="136">
        <f>IF(ISERROR(INDEX([1]biowin!$J:$J,MATCH(#REF!,[1]biowin!$A:$A,0))),-1,INDEX([1]biowin!$J:$J,MATCH(#REF!,[1]biowin!$A:$A,0)))</f>
        <v>-1</v>
      </c>
    </row>
    <row r="1193" spans="1:11">
      <c r="A1193" s="142" t="s">
        <v>3523</v>
      </c>
      <c r="B1193" s="145" t="s">
        <v>3524</v>
      </c>
      <c r="C1193" s="144">
        <f>MAX(IF(ISERROR(INDEX([1]JDS4!$K$2:$K$1709,MATCH(A1193,[1]JDS4!$D$2:$D$1709,0))),-1,INDEX([1]JDS4!$K$2:$K$1709,MATCH(A1193,[1]JDS4!$D$2:$D$1709,0))),IF(ISERROR(INDEX([1]UFZ!$K$2:$K$1709,MATCH(A1193,[1]UFZ!$H$2:$H$1709,0))),-1,INDEX([1]UFZ!$K$2:$K$1709,MATCH(A1193,[1]UFZ!$H$2:$H$1709,0))),IF(ISERROR(INDEX([1]WATSON!$G$2:$G$1709,MATCH(A1193,[1]WATSON!$B$2:$B$1709,0))),-1,INDEX([1]WATSON!$G$2:$G$1709,MATCH(A1193,[1]WATSON!$B$2:$B$1709,0))*1000),IF(ISERROR(INDEX('[1]EF3.0emissions'!$F$2:$F$1709,MATCH(A1193,'[1]EF3.0emissions'!$A$2:$A$1709,0))),-1,INDEX('[1]EF3.0emissions'!$F$2:$F$1709,MATCH(A1193,'[1]EF3.0emissions'!$A$2:$A$1709))),IF(ISERROR(INDEX(#REF!,MATCH(A1193,#REF!,0))),-1,INDEX(#REF!,MATCH(A1193,#REF!,0))*1.5*1000),IF(ISERROR(INDEX(#REF!,MATCH(A1193,#REF!,0))),-1,INDEX(#REF!,MATCH(A1193,#REF!,0))*1.5))</f>
        <v>-1</v>
      </c>
      <c r="H1193" s="135"/>
      <c r="I1193" s="135"/>
      <c r="J1193" s="135"/>
      <c r="K1193" s="136">
        <f>IF(ISERROR(INDEX([1]biowin!$J:$J,MATCH(#REF!,[1]biowin!$A:$A,0))),-1,INDEX([1]biowin!$J:$J,MATCH(#REF!,[1]biowin!$A:$A,0)))</f>
        <v>-1</v>
      </c>
    </row>
    <row r="1194" spans="1:11">
      <c r="A1194" s="142" t="s">
        <v>3525</v>
      </c>
      <c r="B1194" s="145" t="s">
        <v>3526</v>
      </c>
      <c r="C1194" s="144">
        <f>MAX(IF(ISERROR(INDEX([1]JDS4!$K$2:$K$1709,MATCH(A1194,[1]JDS4!$D$2:$D$1709,0))),-1,INDEX([1]JDS4!$K$2:$K$1709,MATCH(A1194,[1]JDS4!$D$2:$D$1709,0))),IF(ISERROR(INDEX([1]UFZ!$K$2:$K$1709,MATCH(A1194,[1]UFZ!$H$2:$H$1709,0))),-1,INDEX([1]UFZ!$K$2:$K$1709,MATCH(A1194,[1]UFZ!$H$2:$H$1709,0))),IF(ISERROR(INDEX([1]WATSON!$G$2:$G$1709,MATCH(A1194,[1]WATSON!$B$2:$B$1709,0))),-1,INDEX([1]WATSON!$G$2:$G$1709,MATCH(A1194,[1]WATSON!$B$2:$B$1709,0))*1000),IF(ISERROR(INDEX('[1]EF3.0emissions'!$F$2:$F$1709,MATCH(A1194,'[1]EF3.0emissions'!$A$2:$A$1709,0))),-1,INDEX('[1]EF3.0emissions'!$F$2:$F$1709,MATCH(A1194,'[1]EF3.0emissions'!$A$2:$A$1709))),IF(ISERROR(INDEX(#REF!,MATCH(A1194,#REF!,0))),-1,INDEX(#REF!,MATCH(A1194,#REF!,0))*1.5*1000),IF(ISERROR(INDEX(#REF!,MATCH(A1194,#REF!,0))),-1,INDEX(#REF!,MATCH(A1194,#REF!,0))*1.5))</f>
        <v>0</v>
      </c>
      <c r="H1194" s="135"/>
      <c r="I1194" s="135"/>
      <c r="J1194" s="135"/>
      <c r="K1194" s="136">
        <f>IF(ISERROR(INDEX([1]biowin!$J:$J,MATCH(#REF!,[1]biowin!$A:$A,0))),-1,INDEX([1]biowin!$J:$J,MATCH(#REF!,[1]biowin!$A:$A,0)))</f>
        <v>-1</v>
      </c>
    </row>
    <row r="1195" spans="1:11">
      <c r="A1195" s="142" t="s">
        <v>3527</v>
      </c>
      <c r="B1195" s="145" t="s">
        <v>3528</v>
      </c>
      <c r="C1195" s="144">
        <f>MAX(IF(ISERROR(INDEX([1]JDS4!$K$2:$K$1709,MATCH(A1195,[1]JDS4!$D$2:$D$1709,0))),-1,INDEX([1]JDS4!$K$2:$K$1709,MATCH(A1195,[1]JDS4!$D$2:$D$1709,0))),IF(ISERROR(INDEX([1]UFZ!$K$2:$K$1709,MATCH(A1195,[1]UFZ!$H$2:$H$1709,0))),-1,INDEX([1]UFZ!$K$2:$K$1709,MATCH(A1195,[1]UFZ!$H$2:$H$1709,0))),IF(ISERROR(INDEX([1]WATSON!$G$2:$G$1709,MATCH(A1195,[1]WATSON!$B$2:$B$1709,0))),-1,INDEX([1]WATSON!$G$2:$G$1709,MATCH(A1195,[1]WATSON!$B$2:$B$1709,0))*1000),IF(ISERROR(INDEX('[1]EF3.0emissions'!$F$2:$F$1709,MATCH(A1195,'[1]EF3.0emissions'!$A$2:$A$1709,0))),-1,INDEX('[1]EF3.0emissions'!$F$2:$F$1709,MATCH(A1195,'[1]EF3.0emissions'!$A$2:$A$1709))),IF(ISERROR(INDEX(#REF!,MATCH(A1195,#REF!,0))),-1,INDEX(#REF!,MATCH(A1195,#REF!,0))*1.5*1000),IF(ISERROR(INDEX(#REF!,MATCH(A1195,#REF!,0))),-1,INDEX(#REF!,MATCH(A1195,#REF!,0))*1.5))</f>
        <v>-1</v>
      </c>
      <c r="H1195" s="135"/>
      <c r="I1195" s="135"/>
      <c r="J1195" s="135"/>
      <c r="K1195" s="136">
        <f>IF(ISERROR(INDEX([1]biowin!$J:$J,MATCH(#REF!,[1]biowin!$A:$A,0))),-1,INDEX([1]biowin!$J:$J,MATCH(#REF!,[1]biowin!$A:$A,0)))</f>
        <v>-1</v>
      </c>
    </row>
    <row r="1196" spans="1:11">
      <c r="A1196" s="142" t="s">
        <v>3529</v>
      </c>
      <c r="B1196" s="145" t="s">
        <v>3530</v>
      </c>
      <c r="C1196" s="144">
        <f>MAX(IF(ISERROR(INDEX([1]JDS4!$K$2:$K$1709,MATCH(A1196,[1]JDS4!$D$2:$D$1709,0))),-1,INDEX([1]JDS4!$K$2:$K$1709,MATCH(A1196,[1]JDS4!$D$2:$D$1709,0))),IF(ISERROR(INDEX([1]UFZ!$K$2:$K$1709,MATCH(A1196,[1]UFZ!$H$2:$H$1709,0))),-1,INDEX([1]UFZ!$K$2:$K$1709,MATCH(A1196,[1]UFZ!$H$2:$H$1709,0))),IF(ISERROR(INDEX([1]WATSON!$G$2:$G$1709,MATCH(A1196,[1]WATSON!$B$2:$B$1709,0))),-1,INDEX([1]WATSON!$G$2:$G$1709,MATCH(A1196,[1]WATSON!$B$2:$B$1709,0))*1000),IF(ISERROR(INDEX('[1]EF3.0emissions'!$F$2:$F$1709,MATCH(A1196,'[1]EF3.0emissions'!$A$2:$A$1709,0))),-1,INDEX('[1]EF3.0emissions'!$F$2:$F$1709,MATCH(A1196,'[1]EF3.0emissions'!$A$2:$A$1709))),IF(ISERROR(INDEX(#REF!,MATCH(A1196,#REF!,0))),-1,INDEX(#REF!,MATCH(A1196,#REF!,0))*1.5*1000),IF(ISERROR(INDEX(#REF!,MATCH(A1196,#REF!,0))),-1,INDEX(#REF!,MATCH(A1196,#REF!,0))*1.5))</f>
        <v>0.42000000000000004</v>
      </c>
      <c r="H1196" s="135"/>
      <c r="I1196" s="135"/>
      <c r="J1196" s="135"/>
      <c r="K1196" s="136">
        <f>IF(ISERROR(INDEX([1]biowin!$J:$J,MATCH(#REF!,[1]biowin!$A:$A,0))),-1,INDEX([1]biowin!$J:$J,MATCH(#REF!,[1]biowin!$A:$A,0)))</f>
        <v>-1</v>
      </c>
    </row>
    <row r="1197" spans="1:11">
      <c r="A1197" s="142" t="s">
        <v>3531</v>
      </c>
      <c r="B1197" s="145" t="s">
        <v>3532</v>
      </c>
      <c r="C1197" s="144">
        <f>MAX(IF(ISERROR(INDEX([1]JDS4!$K$2:$K$1709,MATCH(A1197,[1]JDS4!$D$2:$D$1709,0))),-1,INDEX([1]JDS4!$K$2:$K$1709,MATCH(A1197,[1]JDS4!$D$2:$D$1709,0))),IF(ISERROR(INDEX([1]UFZ!$K$2:$K$1709,MATCH(A1197,[1]UFZ!$H$2:$H$1709,0))),-1,INDEX([1]UFZ!$K$2:$K$1709,MATCH(A1197,[1]UFZ!$H$2:$H$1709,0))),IF(ISERROR(INDEX([1]WATSON!$G$2:$G$1709,MATCH(A1197,[1]WATSON!$B$2:$B$1709,0))),-1,INDEX([1]WATSON!$G$2:$G$1709,MATCH(A1197,[1]WATSON!$B$2:$B$1709,0))*1000),IF(ISERROR(INDEX('[1]EF3.0emissions'!$F$2:$F$1709,MATCH(A1197,'[1]EF3.0emissions'!$A$2:$A$1709,0))),-1,INDEX('[1]EF3.0emissions'!$F$2:$F$1709,MATCH(A1197,'[1]EF3.0emissions'!$A$2:$A$1709))),IF(ISERROR(INDEX(#REF!,MATCH(A1197,#REF!,0))),-1,INDEX(#REF!,MATCH(A1197,#REF!,0))*1.5*1000),IF(ISERROR(INDEX(#REF!,MATCH(A1197,#REF!,0))),-1,INDEX(#REF!,MATCH(A1197,#REF!,0))*1.5))</f>
        <v>20.625</v>
      </c>
      <c r="D1197" s="135">
        <v>8.9923603072869843E-4</v>
      </c>
      <c r="E1197" s="135">
        <v>4.7557445350886077E-4</v>
      </c>
      <c r="F1197" s="135">
        <v>1.3748382456484709E-3</v>
      </c>
      <c r="G1197" s="135">
        <v>0.99862516175435168</v>
      </c>
      <c r="H1197" s="135">
        <v>4.9992356296338076E-4</v>
      </c>
      <c r="I1197" s="135">
        <v>1.3991761543124843E-3</v>
      </c>
      <c r="J1197" s="135">
        <v>0.99860082384568771</v>
      </c>
      <c r="K1197" s="136">
        <f>IF(ISERROR(INDEX([1]biowin!$J:$J,MATCH(#REF!,[1]biowin!$A:$A,0))),-1,INDEX([1]biowin!$J:$J,MATCH(#REF!,[1]biowin!$A:$A,0)))</f>
        <v>-1</v>
      </c>
    </row>
    <row r="1198" spans="1:11">
      <c r="A1198" s="142" t="s">
        <v>3533</v>
      </c>
      <c r="B1198" s="145" t="s">
        <v>3534</v>
      </c>
      <c r="C1198" s="144">
        <f>MAX(IF(ISERROR(INDEX([1]JDS4!$K$2:$K$1709,MATCH(A1198,[1]JDS4!$D$2:$D$1709,0))),-1,INDEX([1]JDS4!$K$2:$K$1709,MATCH(A1198,[1]JDS4!$D$2:$D$1709,0))),IF(ISERROR(INDEX([1]UFZ!$K$2:$K$1709,MATCH(A1198,[1]UFZ!$H$2:$H$1709,0))),-1,INDEX([1]UFZ!$K$2:$K$1709,MATCH(A1198,[1]UFZ!$H$2:$H$1709,0))),IF(ISERROR(INDEX([1]WATSON!$G$2:$G$1709,MATCH(A1198,[1]WATSON!$B$2:$B$1709,0))),-1,INDEX([1]WATSON!$G$2:$G$1709,MATCH(A1198,[1]WATSON!$B$2:$B$1709,0))*1000),IF(ISERROR(INDEX('[1]EF3.0emissions'!$F$2:$F$1709,MATCH(A1198,'[1]EF3.0emissions'!$A$2:$A$1709,0))),-1,INDEX('[1]EF3.0emissions'!$F$2:$F$1709,MATCH(A1198,'[1]EF3.0emissions'!$A$2:$A$1709))),IF(ISERROR(INDEX(#REF!,MATCH(A1198,#REF!,0))),-1,INDEX(#REF!,MATCH(A1198,#REF!,0))*1.5*1000),IF(ISERROR(INDEX(#REF!,MATCH(A1198,#REF!,0))),-1,INDEX(#REF!,MATCH(A1198,#REF!,0))*1.5))</f>
        <v>-1</v>
      </c>
      <c r="H1198" s="135"/>
      <c r="I1198" s="135"/>
      <c r="J1198" s="135"/>
      <c r="K1198" s="136">
        <f>IF(ISERROR(INDEX([1]biowin!$J:$J,MATCH(#REF!,[1]biowin!$A:$A,0))),-1,INDEX([1]biowin!$J:$J,MATCH(#REF!,[1]biowin!$A:$A,0)))</f>
        <v>-1</v>
      </c>
    </row>
    <row r="1199" spans="1:11">
      <c r="A1199" s="142" t="s">
        <v>3535</v>
      </c>
      <c r="B1199" s="145" t="s">
        <v>3536</v>
      </c>
      <c r="C1199" s="144">
        <f>MAX(IF(ISERROR(INDEX([1]JDS4!$K$2:$K$1709,MATCH(A1199,[1]JDS4!$D$2:$D$1709,0))),-1,INDEX([1]JDS4!$K$2:$K$1709,MATCH(A1199,[1]JDS4!$D$2:$D$1709,0))),IF(ISERROR(INDEX([1]UFZ!$K$2:$K$1709,MATCH(A1199,[1]UFZ!$H$2:$H$1709,0))),-1,INDEX([1]UFZ!$K$2:$K$1709,MATCH(A1199,[1]UFZ!$H$2:$H$1709,0))),IF(ISERROR(INDEX([1]WATSON!$G$2:$G$1709,MATCH(A1199,[1]WATSON!$B$2:$B$1709,0))),-1,INDEX([1]WATSON!$G$2:$G$1709,MATCH(A1199,[1]WATSON!$B$2:$B$1709,0))*1000),IF(ISERROR(INDEX('[1]EF3.0emissions'!$F$2:$F$1709,MATCH(A1199,'[1]EF3.0emissions'!$A$2:$A$1709,0))),-1,INDEX('[1]EF3.0emissions'!$F$2:$F$1709,MATCH(A1199,'[1]EF3.0emissions'!$A$2:$A$1709))),IF(ISERROR(INDEX(#REF!,MATCH(A1199,#REF!,0))),-1,INDEX(#REF!,MATCH(A1199,#REF!,0))*1.5*1000),IF(ISERROR(INDEX(#REF!,MATCH(A1199,#REF!,0))),-1,INDEX(#REF!,MATCH(A1199,#REF!,0))*1.5))</f>
        <v>-1</v>
      </c>
      <c r="H1199" s="135"/>
      <c r="I1199" s="135"/>
      <c r="J1199" s="135"/>
      <c r="K1199" s="136">
        <f>IF(ISERROR(INDEX([1]biowin!$J:$J,MATCH(#REF!,[1]biowin!$A:$A,0))),-1,INDEX([1]biowin!$J:$J,MATCH(#REF!,[1]biowin!$A:$A,0)))</f>
        <v>-1</v>
      </c>
    </row>
    <row r="1200" spans="1:11">
      <c r="A1200" s="142" t="s">
        <v>3537</v>
      </c>
      <c r="B1200" s="145" t="s">
        <v>3538</v>
      </c>
      <c r="C1200" s="144">
        <f>MAX(IF(ISERROR(INDEX([1]JDS4!$K$2:$K$1709,MATCH(A1200,[1]JDS4!$D$2:$D$1709,0))),-1,INDEX([1]JDS4!$K$2:$K$1709,MATCH(A1200,[1]JDS4!$D$2:$D$1709,0))),IF(ISERROR(INDEX([1]UFZ!$K$2:$K$1709,MATCH(A1200,[1]UFZ!$H$2:$H$1709,0))),-1,INDEX([1]UFZ!$K$2:$K$1709,MATCH(A1200,[1]UFZ!$H$2:$H$1709,0))),IF(ISERROR(INDEX([1]WATSON!$G$2:$G$1709,MATCH(A1200,[1]WATSON!$B$2:$B$1709,0))),-1,INDEX([1]WATSON!$G$2:$G$1709,MATCH(A1200,[1]WATSON!$B$2:$B$1709,0))*1000),IF(ISERROR(INDEX('[1]EF3.0emissions'!$F$2:$F$1709,MATCH(A1200,'[1]EF3.0emissions'!$A$2:$A$1709,0))),-1,INDEX('[1]EF3.0emissions'!$F$2:$F$1709,MATCH(A1200,'[1]EF3.0emissions'!$A$2:$A$1709))),IF(ISERROR(INDEX(#REF!,MATCH(A1200,#REF!,0))),-1,INDEX(#REF!,MATCH(A1200,#REF!,0))*1.5*1000),IF(ISERROR(INDEX(#REF!,MATCH(A1200,#REF!,0))),-1,INDEX(#REF!,MATCH(A1200,#REF!,0))*1.5))</f>
        <v>6.0656250000000007</v>
      </c>
      <c r="D1200" s="135">
        <v>1.3787277261175176E-2</v>
      </c>
      <c r="E1200" s="135">
        <v>7.2857786974888945E-3</v>
      </c>
      <c r="F1200" s="135">
        <v>2.1073241503497556E-2</v>
      </c>
      <c r="G1200" s="135">
        <v>0.97892675849650157</v>
      </c>
      <c r="H1200" s="135">
        <v>7.6558602577844366E-3</v>
      </c>
      <c r="I1200" s="135">
        <v>2.144324817346948E-2</v>
      </c>
      <c r="J1200" s="135">
        <v>0.97855675182653057</v>
      </c>
      <c r="K1200" s="136">
        <f>IF(ISERROR(INDEX([1]biowin!$J:$J,MATCH(#REF!,[1]biowin!$A:$A,0))),-1,INDEX([1]biowin!$J:$J,MATCH(#REF!,[1]biowin!$A:$A,0)))</f>
        <v>-1</v>
      </c>
    </row>
    <row r="1201" spans="1:11">
      <c r="A1201" s="142" t="s">
        <v>3539</v>
      </c>
      <c r="B1201" s="145" t="s">
        <v>3540</v>
      </c>
      <c r="C1201" s="144">
        <f>MAX(IF(ISERROR(INDEX([1]JDS4!$K$2:$K$1709,MATCH(A1201,[1]JDS4!$D$2:$D$1709,0))),-1,INDEX([1]JDS4!$K$2:$K$1709,MATCH(A1201,[1]JDS4!$D$2:$D$1709,0))),IF(ISERROR(INDEX([1]UFZ!$K$2:$K$1709,MATCH(A1201,[1]UFZ!$H$2:$H$1709,0))),-1,INDEX([1]UFZ!$K$2:$K$1709,MATCH(A1201,[1]UFZ!$H$2:$H$1709,0))),IF(ISERROR(INDEX([1]WATSON!$G$2:$G$1709,MATCH(A1201,[1]WATSON!$B$2:$B$1709,0))),-1,INDEX([1]WATSON!$G$2:$G$1709,MATCH(A1201,[1]WATSON!$B$2:$B$1709,0))*1000),IF(ISERROR(INDEX('[1]EF3.0emissions'!$F$2:$F$1709,MATCH(A1201,'[1]EF3.0emissions'!$A$2:$A$1709,0))),-1,INDEX('[1]EF3.0emissions'!$F$2:$F$1709,MATCH(A1201,'[1]EF3.0emissions'!$A$2:$A$1709))),IF(ISERROR(INDEX(#REF!,MATCH(A1201,#REF!,0))),-1,INDEX(#REF!,MATCH(A1201,#REF!,0))*1.5*1000),IF(ISERROR(INDEX(#REF!,MATCH(A1201,#REF!,0))),-1,INDEX(#REF!,MATCH(A1201,#REF!,0))*1.5))</f>
        <v>-1</v>
      </c>
      <c r="D1201" s="135">
        <v>1.6719066813381943E-2</v>
      </c>
      <c r="E1201" s="135">
        <v>8.8334279068820378E-3</v>
      </c>
      <c r="F1201" s="135">
        <v>2.5552690689623264E-2</v>
      </c>
      <c r="G1201" s="135">
        <v>0.97444730931037593</v>
      </c>
      <c r="H1201" s="135">
        <v>9.2812987160603468E-3</v>
      </c>
      <c r="I1201" s="135">
        <v>2.6000482393765043E-2</v>
      </c>
      <c r="J1201" s="135">
        <v>0.97399951760623416</v>
      </c>
      <c r="K1201" s="136">
        <f>IF(ISERROR(INDEX([1]biowin!$J:$J,MATCH(#REF!,[1]biowin!$A:$A,0))),-1,INDEX([1]biowin!$J:$J,MATCH(#REF!,[1]biowin!$A:$A,0)))</f>
        <v>-1</v>
      </c>
    </row>
    <row r="1202" spans="1:11">
      <c r="A1202" s="142" t="s">
        <v>3541</v>
      </c>
      <c r="B1202" s="145" t="s">
        <v>854</v>
      </c>
      <c r="C1202" s="144">
        <f>MAX(IF(ISERROR(INDEX([1]JDS4!$K$2:$K$1709,MATCH(A1202,[1]JDS4!$D$2:$D$1709,0))),-1,INDEX([1]JDS4!$K$2:$K$1709,MATCH(A1202,[1]JDS4!$D$2:$D$1709,0))),IF(ISERROR(INDEX([1]UFZ!$K$2:$K$1709,MATCH(A1202,[1]UFZ!$H$2:$H$1709,0))),-1,INDEX([1]UFZ!$K$2:$K$1709,MATCH(A1202,[1]UFZ!$H$2:$H$1709,0))),IF(ISERROR(INDEX([1]WATSON!$G$2:$G$1709,MATCH(A1202,[1]WATSON!$B$2:$B$1709,0))),-1,INDEX([1]WATSON!$G$2:$G$1709,MATCH(A1202,[1]WATSON!$B$2:$B$1709,0))*1000),IF(ISERROR(INDEX('[1]EF3.0emissions'!$F$2:$F$1709,MATCH(A1202,'[1]EF3.0emissions'!$A$2:$A$1709,0))),-1,INDEX('[1]EF3.0emissions'!$F$2:$F$1709,MATCH(A1202,'[1]EF3.0emissions'!$A$2:$A$1709))),IF(ISERROR(INDEX(#REF!,MATCH(A1202,#REF!,0))),-1,INDEX(#REF!,MATCH(A1202,#REF!,0))*1.5*1000),IF(ISERROR(INDEX(#REF!,MATCH(A1202,#REF!,0))),-1,INDEX(#REF!,MATCH(A1202,#REF!,0))*1.5))</f>
        <v>420</v>
      </c>
      <c r="D1202" s="135">
        <v>4.4420670562403078E-2</v>
      </c>
      <c r="E1202" s="135">
        <v>1.6914259530038116E-3</v>
      </c>
      <c r="F1202" s="135">
        <v>0.92335412273809547</v>
      </c>
      <c r="G1202" s="135">
        <v>7.6645877261904569E-2</v>
      </c>
      <c r="H1202" s="135">
        <v>4.5823541657989721E-3</v>
      </c>
      <c r="I1202" s="135">
        <v>0.8024962890629268</v>
      </c>
      <c r="J1202" s="135">
        <v>0.19750371093707431</v>
      </c>
      <c r="K1202" s="136">
        <f>IF(ISERROR(INDEX([1]biowin!$J:$J,MATCH(#REF!,[1]biowin!$A:$A,0))),-1,INDEX([1]biowin!$J:$J,MATCH(#REF!,[1]biowin!$A:$A,0)))</f>
        <v>-1</v>
      </c>
    </row>
    <row r="1203" spans="1:11">
      <c r="A1203" s="142" t="s">
        <v>3542</v>
      </c>
      <c r="B1203" s="145" t="s">
        <v>3543</v>
      </c>
      <c r="C1203" s="144">
        <f>MAX(IF(ISERROR(INDEX([1]JDS4!$K$2:$K$1709,MATCH(A1203,[1]JDS4!$D$2:$D$1709,0))),-1,INDEX([1]JDS4!$K$2:$K$1709,MATCH(A1203,[1]JDS4!$D$2:$D$1709,0))),IF(ISERROR(INDEX([1]UFZ!$K$2:$K$1709,MATCH(A1203,[1]UFZ!$H$2:$H$1709,0))),-1,INDEX([1]UFZ!$K$2:$K$1709,MATCH(A1203,[1]UFZ!$H$2:$H$1709,0))),IF(ISERROR(INDEX([1]WATSON!$G$2:$G$1709,MATCH(A1203,[1]WATSON!$B$2:$B$1709,0))),-1,INDEX([1]WATSON!$G$2:$G$1709,MATCH(A1203,[1]WATSON!$B$2:$B$1709,0))*1000),IF(ISERROR(INDEX('[1]EF3.0emissions'!$F$2:$F$1709,MATCH(A1203,'[1]EF3.0emissions'!$A$2:$A$1709,0))),-1,INDEX('[1]EF3.0emissions'!$F$2:$F$1709,MATCH(A1203,'[1]EF3.0emissions'!$A$2:$A$1709))),IF(ISERROR(INDEX(#REF!,MATCH(A1203,#REF!,0))),-1,INDEX(#REF!,MATCH(A1203,#REF!,0))*1.5*1000),IF(ISERROR(INDEX(#REF!,MATCH(A1203,#REF!,0))),-1,INDEX(#REF!,MATCH(A1203,#REF!,0))*1.5))</f>
        <v>-1</v>
      </c>
      <c r="H1203" s="135"/>
      <c r="I1203" s="135"/>
      <c r="J1203" s="135"/>
      <c r="K1203" s="136">
        <f>IF(ISERROR(INDEX([1]biowin!$J:$J,MATCH(#REF!,[1]biowin!$A:$A,0))),-1,INDEX([1]biowin!$J:$J,MATCH(#REF!,[1]biowin!$A:$A,0)))</f>
        <v>-1</v>
      </c>
    </row>
    <row r="1204" spans="1:11">
      <c r="A1204" s="142" t="s">
        <v>3544</v>
      </c>
      <c r="B1204" s="145" t="s">
        <v>3545</v>
      </c>
      <c r="C1204" s="144">
        <f>MAX(IF(ISERROR(INDEX([1]JDS4!$K$2:$K$1709,MATCH(A1204,[1]JDS4!$D$2:$D$1709,0))),-1,INDEX([1]JDS4!$K$2:$K$1709,MATCH(A1204,[1]JDS4!$D$2:$D$1709,0))),IF(ISERROR(INDEX([1]UFZ!$K$2:$K$1709,MATCH(A1204,[1]UFZ!$H$2:$H$1709,0))),-1,INDEX([1]UFZ!$K$2:$K$1709,MATCH(A1204,[1]UFZ!$H$2:$H$1709,0))),IF(ISERROR(INDEX([1]WATSON!$G$2:$G$1709,MATCH(A1204,[1]WATSON!$B$2:$B$1709,0))),-1,INDEX([1]WATSON!$G$2:$G$1709,MATCH(A1204,[1]WATSON!$B$2:$B$1709,0))*1000),IF(ISERROR(INDEX('[1]EF3.0emissions'!$F$2:$F$1709,MATCH(A1204,'[1]EF3.0emissions'!$A$2:$A$1709,0))),-1,INDEX('[1]EF3.0emissions'!$F$2:$F$1709,MATCH(A1204,'[1]EF3.0emissions'!$A$2:$A$1709))),IF(ISERROR(INDEX(#REF!,MATCH(A1204,#REF!,0))),-1,INDEX(#REF!,MATCH(A1204,#REF!,0))*1.5*1000),IF(ISERROR(INDEX(#REF!,MATCH(A1204,#REF!,0))),-1,INDEX(#REF!,MATCH(A1204,#REF!,0))*1.5))</f>
        <v>-1</v>
      </c>
      <c r="H1204" s="135"/>
      <c r="I1204" s="135"/>
      <c r="J1204" s="135"/>
      <c r="K1204" s="136">
        <f>IF(ISERROR(INDEX([1]biowin!$J:$J,MATCH(#REF!,[1]biowin!$A:$A,0))),-1,INDEX([1]biowin!$J:$J,MATCH(#REF!,[1]biowin!$A:$A,0)))</f>
        <v>-1</v>
      </c>
    </row>
    <row r="1205" spans="1:11">
      <c r="A1205" s="142" t="s">
        <v>3546</v>
      </c>
      <c r="B1205" s="145" t="s">
        <v>3547</v>
      </c>
      <c r="C1205" s="144">
        <f>MAX(IF(ISERROR(INDEX([1]JDS4!$K$2:$K$1709,MATCH(A1205,[1]JDS4!$D$2:$D$1709,0))),-1,INDEX([1]JDS4!$K$2:$K$1709,MATCH(A1205,[1]JDS4!$D$2:$D$1709,0))),IF(ISERROR(INDEX([1]UFZ!$K$2:$K$1709,MATCH(A1205,[1]UFZ!$H$2:$H$1709,0))),-1,INDEX([1]UFZ!$K$2:$K$1709,MATCH(A1205,[1]UFZ!$H$2:$H$1709,0))),IF(ISERROR(INDEX([1]WATSON!$G$2:$G$1709,MATCH(A1205,[1]WATSON!$B$2:$B$1709,0))),-1,INDEX([1]WATSON!$G$2:$G$1709,MATCH(A1205,[1]WATSON!$B$2:$B$1709,0))*1000),IF(ISERROR(INDEX('[1]EF3.0emissions'!$F$2:$F$1709,MATCH(A1205,'[1]EF3.0emissions'!$A$2:$A$1709,0))),-1,INDEX('[1]EF3.0emissions'!$F$2:$F$1709,MATCH(A1205,'[1]EF3.0emissions'!$A$2:$A$1709))),IF(ISERROR(INDEX(#REF!,MATCH(A1205,#REF!,0))),-1,INDEX(#REF!,MATCH(A1205,#REF!,0))*1.5*1000),IF(ISERROR(INDEX(#REF!,MATCH(A1205,#REF!,0))),-1,INDEX(#REF!,MATCH(A1205,#REF!,0))*1.5))</f>
        <v>-1</v>
      </c>
      <c r="H1205" s="135"/>
      <c r="I1205" s="135"/>
      <c r="J1205" s="135"/>
      <c r="K1205" s="136">
        <f>IF(ISERROR(INDEX([1]biowin!$J:$J,MATCH(#REF!,[1]biowin!$A:$A,0))),-1,INDEX([1]biowin!$J:$J,MATCH(#REF!,[1]biowin!$A:$A,0)))</f>
        <v>-1</v>
      </c>
    </row>
    <row r="1206" spans="1:11">
      <c r="A1206" s="142" t="s">
        <v>3548</v>
      </c>
      <c r="B1206" s="145" t="s">
        <v>3549</v>
      </c>
      <c r="C1206" s="144">
        <f>MAX(IF(ISERROR(INDEX([1]JDS4!$K$2:$K$1709,MATCH(A1206,[1]JDS4!$D$2:$D$1709,0))),-1,INDEX([1]JDS4!$K$2:$K$1709,MATCH(A1206,[1]JDS4!$D$2:$D$1709,0))),IF(ISERROR(INDEX([1]UFZ!$K$2:$K$1709,MATCH(A1206,[1]UFZ!$H$2:$H$1709,0))),-1,INDEX([1]UFZ!$K$2:$K$1709,MATCH(A1206,[1]UFZ!$H$2:$H$1709,0))),IF(ISERROR(INDEX([1]WATSON!$G$2:$G$1709,MATCH(A1206,[1]WATSON!$B$2:$B$1709,0))),-1,INDEX([1]WATSON!$G$2:$G$1709,MATCH(A1206,[1]WATSON!$B$2:$B$1709,0))*1000),IF(ISERROR(INDEX('[1]EF3.0emissions'!$F$2:$F$1709,MATCH(A1206,'[1]EF3.0emissions'!$A$2:$A$1709,0))),-1,INDEX('[1]EF3.0emissions'!$F$2:$F$1709,MATCH(A1206,'[1]EF3.0emissions'!$A$2:$A$1709))),IF(ISERROR(INDEX(#REF!,MATCH(A1206,#REF!,0))),-1,INDEX(#REF!,MATCH(A1206,#REF!,0))*1.5*1000),IF(ISERROR(INDEX(#REF!,MATCH(A1206,#REF!,0))),-1,INDEX(#REF!,MATCH(A1206,#REF!,0))*1.5))</f>
        <v>480</v>
      </c>
      <c r="D1206" s="135">
        <v>4.1648415420564522E-2</v>
      </c>
      <c r="E1206" s="135">
        <v>2.1969213813801323E-2</v>
      </c>
      <c r="F1206" s="135">
        <v>6.3617726664380064E-2</v>
      </c>
      <c r="G1206" s="135">
        <v>0.93638227333562174</v>
      </c>
      <c r="H1206" s="135">
        <v>2.3065241187454504E-2</v>
      </c>
      <c r="I1206" s="135">
        <v>6.4713714678558298E-2</v>
      </c>
      <c r="J1206" s="135">
        <v>0.9352862853214412</v>
      </c>
      <c r="K1206" s="136">
        <f>IF(ISERROR(INDEX([1]biowin!$J:$J,MATCH(#REF!,[1]biowin!$A:$A,0))),-1,INDEX([1]biowin!$J:$J,MATCH(#REF!,[1]biowin!$A:$A,0)))</f>
        <v>-1</v>
      </c>
    </row>
    <row r="1207" spans="1:11">
      <c r="A1207" s="142" t="s">
        <v>3550</v>
      </c>
      <c r="B1207" s="145" t="s">
        <v>3551</v>
      </c>
      <c r="C1207" s="144">
        <f>MAX(IF(ISERROR(INDEX([1]JDS4!$K$2:$K$1709,MATCH(A1207,[1]JDS4!$D$2:$D$1709,0))),-1,INDEX([1]JDS4!$K$2:$K$1709,MATCH(A1207,[1]JDS4!$D$2:$D$1709,0))),IF(ISERROR(INDEX([1]UFZ!$K$2:$K$1709,MATCH(A1207,[1]UFZ!$H$2:$H$1709,0))),-1,INDEX([1]UFZ!$K$2:$K$1709,MATCH(A1207,[1]UFZ!$H$2:$H$1709,0))),IF(ISERROR(INDEX([1]WATSON!$G$2:$G$1709,MATCH(A1207,[1]WATSON!$B$2:$B$1709,0))),-1,INDEX([1]WATSON!$G$2:$G$1709,MATCH(A1207,[1]WATSON!$B$2:$B$1709,0))*1000),IF(ISERROR(INDEX('[1]EF3.0emissions'!$F$2:$F$1709,MATCH(A1207,'[1]EF3.0emissions'!$A$2:$A$1709,0))),-1,INDEX('[1]EF3.0emissions'!$F$2:$F$1709,MATCH(A1207,'[1]EF3.0emissions'!$A$2:$A$1709))),IF(ISERROR(INDEX(#REF!,MATCH(A1207,#REF!,0))),-1,INDEX(#REF!,MATCH(A1207,#REF!,0))*1.5*1000),IF(ISERROR(INDEX(#REF!,MATCH(A1207,#REF!,0))),-1,INDEX(#REF!,MATCH(A1207,#REF!,0))*1.5))</f>
        <v>12.396874999999998</v>
      </c>
      <c r="D1207" s="135">
        <v>1.1178473915658169E-2</v>
      </c>
      <c r="E1207" s="135">
        <v>5.9081431864378741E-3</v>
      </c>
      <c r="F1207" s="135">
        <v>1.7086721767902782E-2</v>
      </c>
      <c r="G1207" s="135">
        <v>0.98291327823209917</v>
      </c>
      <c r="H1207" s="135">
        <v>6.2087353606717086E-3</v>
      </c>
      <c r="I1207" s="135">
        <v>1.7387271699885885E-2</v>
      </c>
      <c r="J1207" s="135">
        <v>0.98261272830011381</v>
      </c>
      <c r="K1207" s="136">
        <f>IF(ISERROR(INDEX([1]biowin!$J:$J,MATCH(#REF!,[1]biowin!$A:$A,0))),-1,INDEX([1]biowin!$J:$J,MATCH(#REF!,[1]biowin!$A:$A,0)))</f>
        <v>-1</v>
      </c>
    </row>
    <row r="1208" spans="1:11">
      <c r="A1208" s="142" t="s">
        <v>3552</v>
      </c>
      <c r="B1208" s="145" t="s">
        <v>3553</v>
      </c>
      <c r="C1208" s="144">
        <f>MAX(IF(ISERROR(INDEX([1]JDS4!$K$2:$K$1709,MATCH(A1208,[1]JDS4!$D$2:$D$1709,0))),-1,INDEX([1]JDS4!$K$2:$K$1709,MATCH(A1208,[1]JDS4!$D$2:$D$1709,0))),IF(ISERROR(INDEX([1]UFZ!$K$2:$K$1709,MATCH(A1208,[1]UFZ!$H$2:$H$1709,0))),-1,INDEX([1]UFZ!$K$2:$K$1709,MATCH(A1208,[1]UFZ!$H$2:$H$1709,0))),IF(ISERROR(INDEX([1]WATSON!$G$2:$G$1709,MATCH(A1208,[1]WATSON!$B$2:$B$1709,0))),-1,INDEX([1]WATSON!$G$2:$G$1709,MATCH(A1208,[1]WATSON!$B$2:$B$1709,0))*1000),IF(ISERROR(INDEX('[1]EF3.0emissions'!$F$2:$F$1709,MATCH(A1208,'[1]EF3.0emissions'!$A$2:$A$1709,0))),-1,INDEX('[1]EF3.0emissions'!$F$2:$F$1709,MATCH(A1208,'[1]EF3.0emissions'!$A$2:$A$1709))),IF(ISERROR(INDEX(#REF!,MATCH(A1208,#REF!,0))),-1,INDEX(#REF!,MATCH(A1208,#REF!,0))*1.5*1000),IF(ISERROR(INDEX(#REF!,MATCH(A1208,#REF!,0))),-1,INDEX(#REF!,MATCH(A1208,#REF!,0))*1.5))</f>
        <v>-1</v>
      </c>
      <c r="H1208" s="135"/>
      <c r="I1208" s="135"/>
      <c r="J1208" s="135"/>
      <c r="K1208" s="136">
        <f>IF(ISERROR(INDEX([1]biowin!$J:$J,MATCH(#REF!,[1]biowin!$A:$A,0))),-1,INDEX([1]biowin!$J:$J,MATCH(#REF!,[1]biowin!$A:$A,0)))</f>
        <v>-1</v>
      </c>
    </row>
    <row r="1209" spans="1:11">
      <c r="A1209" s="142" t="s">
        <v>3554</v>
      </c>
      <c r="B1209" s="145" t="s">
        <v>3555</v>
      </c>
      <c r="C1209" s="144">
        <f>MAX(IF(ISERROR(INDEX([1]JDS4!$K$2:$K$1709,MATCH(A1209,[1]JDS4!$D$2:$D$1709,0))),-1,INDEX([1]JDS4!$K$2:$K$1709,MATCH(A1209,[1]JDS4!$D$2:$D$1709,0))),IF(ISERROR(INDEX([1]UFZ!$K$2:$K$1709,MATCH(A1209,[1]UFZ!$H$2:$H$1709,0))),-1,INDEX([1]UFZ!$K$2:$K$1709,MATCH(A1209,[1]UFZ!$H$2:$H$1709,0))),IF(ISERROR(INDEX([1]WATSON!$G$2:$G$1709,MATCH(A1209,[1]WATSON!$B$2:$B$1709,0))),-1,INDEX([1]WATSON!$G$2:$G$1709,MATCH(A1209,[1]WATSON!$B$2:$B$1709,0))*1000),IF(ISERROR(INDEX('[1]EF3.0emissions'!$F$2:$F$1709,MATCH(A1209,'[1]EF3.0emissions'!$A$2:$A$1709,0))),-1,INDEX('[1]EF3.0emissions'!$F$2:$F$1709,MATCH(A1209,'[1]EF3.0emissions'!$A$2:$A$1709))),IF(ISERROR(INDEX(#REF!,MATCH(A1209,#REF!,0))),-1,INDEX(#REF!,MATCH(A1209,#REF!,0))*1.5*1000),IF(ISERROR(INDEX(#REF!,MATCH(A1209,#REF!,0))),-1,INDEX(#REF!,MATCH(A1209,#REF!,0))*1.5))</f>
        <v>-1</v>
      </c>
      <c r="H1209" s="135"/>
      <c r="I1209" s="135"/>
      <c r="J1209" s="135"/>
      <c r="K1209" s="136">
        <f>IF(ISERROR(INDEX([1]biowin!$J:$J,MATCH(#REF!,[1]biowin!$A:$A,0))),-1,INDEX([1]biowin!$J:$J,MATCH(#REF!,[1]biowin!$A:$A,0)))</f>
        <v>-1</v>
      </c>
    </row>
    <row r="1210" spans="1:11">
      <c r="A1210" s="142" t="s">
        <v>3556</v>
      </c>
      <c r="B1210" s="143" t="s">
        <v>3557</v>
      </c>
      <c r="C1210" s="144">
        <f>MAX(IF(ISERROR(INDEX([1]JDS4!$K$2:$K$1709,MATCH(A1210,[1]JDS4!$D$2:$D$1709,0))),-1,INDEX([1]JDS4!$K$2:$K$1709,MATCH(A1210,[1]JDS4!$D$2:$D$1709,0))),IF(ISERROR(INDEX([1]UFZ!$K$2:$K$1709,MATCH(A1210,[1]UFZ!$H$2:$H$1709,0))),-1,INDEX([1]UFZ!$K$2:$K$1709,MATCH(A1210,[1]UFZ!$H$2:$H$1709,0))),IF(ISERROR(INDEX([1]WATSON!$G$2:$G$1709,MATCH(A1210,[1]WATSON!$B$2:$B$1709,0))),-1,INDEX([1]WATSON!$G$2:$G$1709,MATCH(A1210,[1]WATSON!$B$2:$B$1709,0))*1000),IF(ISERROR(INDEX('[1]EF3.0emissions'!$F$2:$F$1709,MATCH(A1210,'[1]EF3.0emissions'!$A$2:$A$1709,0))),-1,INDEX('[1]EF3.0emissions'!$F$2:$F$1709,MATCH(A1210,'[1]EF3.0emissions'!$A$2:$A$1709))),IF(ISERROR(INDEX(#REF!,MATCH(A1210,#REF!,0))),-1,INDEX(#REF!,MATCH(A1210,#REF!,0))*1.5*1000),IF(ISERROR(INDEX(#REF!,MATCH(A1210,#REF!,0))),-1,INDEX(#REF!,MATCH(A1210,#REF!,0))*1.5))</f>
        <v>-1</v>
      </c>
      <c r="D1210" s="135">
        <v>5.9201837680467141E-2</v>
      </c>
      <c r="E1210" s="135">
        <v>3.1191481199228221E-2</v>
      </c>
      <c r="F1210" s="135">
        <v>9.0393638496988532E-2</v>
      </c>
      <c r="G1210" s="135">
        <v>0.90960636150301399</v>
      </c>
      <c r="H1210" s="135">
        <v>3.2729074759867652E-2</v>
      </c>
      <c r="I1210" s="135">
        <v>9.1931102865763253E-2</v>
      </c>
      <c r="J1210" s="135">
        <v>0.90806889713424044</v>
      </c>
      <c r="K1210" s="136">
        <f>IF(ISERROR(INDEX([1]biowin!$J:$J,MATCH(#REF!,[1]biowin!$A:$A,0))),-1,INDEX([1]biowin!$J:$J,MATCH(#REF!,[1]biowin!$A:$A,0)))</f>
        <v>-1</v>
      </c>
    </row>
    <row r="1211" spans="1:11">
      <c r="A1211" s="142" t="s">
        <v>1641</v>
      </c>
      <c r="B1211" s="143" t="s">
        <v>3558</v>
      </c>
      <c r="C1211" s="144">
        <f>MAX(IF(ISERROR(INDEX([1]JDS4!$K$2:$K$1709,MATCH(A1211,[1]JDS4!$D$2:$D$1709,0))),-1,INDEX([1]JDS4!$K$2:$K$1709,MATCH(A1211,[1]JDS4!$D$2:$D$1709,0))),IF(ISERROR(INDEX([1]UFZ!$K$2:$K$1709,MATCH(A1211,[1]UFZ!$H$2:$H$1709,0))),-1,INDEX([1]UFZ!$K$2:$K$1709,MATCH(A1211,[1]UFZ!$H$2:$H$1709,0))),IF(ISERROR(INDEX([1]WATSON!$G$2:$G$1709,MATCH(A1211,[1]WATSON!$B$2:$B$1709,0))),-1,INDEX([1]WATSON!$G$2:$G$1709,MATCH(A1211,[1]WATSON!$B$2:$B$1709,0))*1000),IF(ISERROR(INDEX('[1]EF3.0emissions'!$F$2:$F$1709,MATCH(A1211,'[1]EF3.0emissions'!$A$2:$A$1709,0))),-1,INDEX('[1]EF3.0emissions'!$F$2:$F$1709,MATCH(A1211,'[1]EF3.0emissions'!$A$2:$A$1709))),IF(ISERROR(INDEX(#REF!,MATCH(A1211,#REF!,0))),-1,INDEX(#REF!,MATCH(A1211,#REF!,0))*1.5*1000),IF(ISERROR(INDEX(#REF!,MATCH(A1211,#REF!,0))),-1,INDEX(#REF!,MATCH(A1211,#REF!,0))*1.5))</f>
        <v>410</v>
      </c>
      <c r="D1211" s="135">
        <v>0.10240913505632701</v>
      </c>
      <c r="E1211" s="135">
        <v>5.3689671358046524E-2</v>
      </c>
      <c r="F1211" s="135">
        <v>0.15857909090151395</v>
      </c>
      <c r="G1211" s="135">
        <v>0.84142090909847533</v>
      </c>
      <c r="H1211" s="135">
        <v>5.6316058906713394E-2</v>
      </c>
      <c r="I1211" s="135">
        <v>0.16020472576998265</v>
      </c>
      <c r="J1211" s="135">
        <v>0.83979527423001876</v>
      </c>
      <c r="K1211" s="136">
        <f>IF(ISERROR(INDEX([1]biowin!$J:$J,MATCH(#REF!,[1]biowin!$A:$A,0))),-1,INDEX([1]biowin!$J:$J,MATCH(#REF!,[1]biowin!$A:$A,0)))</f>
        <v>-1</v>
      </c>
    </row>
    <row r="1212" spans="1:11">
      <c r="A1212" s="142" t="s">
        <v>3559</v>
      </c>
      <c r="B1212" s="145" t="s">
        <v>3560</v>
      </c>
      <c r="C1212" s="144">
        <f>MAX(IF(ISERROR(INDEX([1]JDS4!$K$2:$K$1709,MATCH(A1212,[1]JDS4!$D$2:$D$1709,0))),-1,INDEX([1]JDS4!$K$2:$K$1709,MATCH(A1212,[1]JDS4!$D$2:$D$1709,0))),IF(ISERROR(INDEX([1]UFZ!$K$2:$K$1709,MATCH(A1212,[1]UFZ!$H$2:$H$1709,0))),-1,INDEX([1]UFZ!$K$2:$K$1709,MATCH(A1212,[1]UFZ!$H$2:$H$1709,0))),IF(ISERROR(INDEX([1]WATSON!$G$2:$G$1709,MATCH(A1212,[1]WATSON!$B$2:$B$1709,0))),-1,INDEX([1]WATSON!$G$2:$G$1709,MATCH(A1212,[1]WATSON!$B$2:$B$1709,0))*1000),IF(ISERROR(INDEX('[1]EF3.0emissions'!$F$2:$F$1709,MATCH(A1212,'[1]EF3.0emissions'!$A$2:$A$1709,0))),-1,INDEX('[1]EF3.0emissions'!$F$2:$F$1709,MATCH(A1212,'[1]EF3.0emissions'!$A$2:$A$1709))),IF(ISERROR(INDEX(#REF!,MATCH(A1212,#REF!,0))),-1,INDEX(#REF!,MATCH(A1212,#REF!,0))*1.5*1000),IF(ISERROR(INDEX(#REF!,MATCH(A1212,#REF!,0))),-1,INDEX(#REF!,MATCH(A1212,#REF!,0))*1.5))</f>
        <v>0</v>
      </c>
      <c r="D1212" s="135">
        <v>7.582574410257846E-2</v>
      </c>
      <c r="E1212" s="135">
        <v>3.9903504944300831E-2</v>
      </c>
      <c r="F1212" s="135">
        <v>0.11573363685442203</v>
      </c>
      <c r="G1212" s="135">
        <v>0.88426636314556961</v>
      </c>
      <c r="H1212" s="135">
        <v>4.1847483882306295E-2</v>
      </c>
      <c r="I1212" s="135">
        <v>0.1176758412248638</v>
      </c>
      <c r="J1212" s="135">
        <v>0.88232415877513293</v>
      </c>
      <c r="K1212" s="136">
        <f>IF(ISERROR(INDEX([1]biowin!$J:$J,MATCH(#REF!,[1]biowin!$A:$A,0))),-1,INDEX([1]biowin!$J:$J,MATCH(#REF!,[1]biowin!$A:$A,0)))</f>
        <v>-1</v>
      </c>
    </row>
    <row r="1213" spans="1:11">
      <c r="A1213" s="142" t="s">
        <v>3561</v>
      </c>
      <c r="B1213" s="145" t="s">
        <v>3562</v>
      </c>
      <c r="C1213" s="144">
        <f>MAX(IF(ISERROR(INDEX([1]JDS4!$K$2:$K$1709,MATCH(A1213,[1]JDS4!$D$2:$D$1709,0))),-1,INDEX([1]JDS4!$K$2:$K$1709,MATCH(A1213,[1]JDS4!$D$2:$D$1709,0))),IF(ISERROR(INDEX([1]UFZ!$K$2:$K$1709,MATCH(A1213,[1]UFZ!$H$2:$H$1709,0))),-1,INDEX([1]UFZ!$K$2:$K$1709,MATCH(A1213,[1]UFZ!$H$2:$H$1709,0))),IF(ISERROR(INDEX([1]WATSON!$G$2:$G$1709,MATCH(A1213,[1]WATSON!$B$2:$B$1709,0))),-1,INDEX([1]WATSON!$G$2:$G$1709,MATCH(A1213,[1]WATSON!$B$2:$B$1709,0))*1000),IF(ISERROR(INDEX('[1]EF3.0emissions'!$F$2:$F$1709,MATCH(A1213,'[1]EF3.0emissions'!$A$2:$A$1709,0))),-1,INDEX('[1]EF3.0emissions'!$F$2:$F$1709,MATCH(A1213,'[1]EF3.0emissions'!$A$2:$A$1709))),IF(ISERROR(INDEX(#REF!,MATCH(A1213,#REF!,0))),-1,INDEX(#REF!,MATCH(A1213,#REF!,0))*1.5*1000),IF(ISERROR(INDEX(#REF!,MATCH(A1213,#REF!,0))),-1,INDEX(#REF!,MATCH(A1213,#REF!,0))*1.5))</f>
        <v>-1</v>
      </c>
      <c r="D1213" s="135">
        <v>7.2307797115272352E-3</v>
      </c>
      <c r="E1213" s="135">
        <v>3.8226017100359872E-3</v>
      </c>
      <c r="F1213" s="135">
        <v>1.1058111879834649E-2</v>
      </c>
      <c r="G1213" s="135">
        <v>0.98894188812016504</v>
      </c>
      <c r="H1213" s="135">
        <v>4.0175690652851821E-3</v>
      </c>
      <c r="I1213" s="135">
        <v>1.1251170300909542E-2</v>
      </c>
      <c r="J1213" s="135">
        <v>0.98874882969908995</v>
      </c>
      <c r="K1213" s="136">
        <f>IF(ISERROR(INDEX([1]biowin!$J:$J,MATCH(#REF!,[1]biowin!$A:$A,0))),-1,INDEX([1]biowin!$J:$J,MATCH(#REF!,[1]biowin!$A:$A,0)))</f>
        <v>-1</v>
      </c>
    </row>
    <row r="1214" spans="1:11">
      <c r="A1214" s="142" t="s">
        <v>3563</v>
      </c>
      <c r="B1214" s="145" t="s">
        <v>3564</v>
      </c>
      <c r="C1214" s="144">
        <f>MAX(IF(ISERROR(INDEX([1]JDS4!$K$2:$K$1709,MATCH(A1214,[1]JDS4!$D$2:$D$1709,0))),-1,INDEX([1]JDS4!$K$2:$K$1709,MATCH(A1214,[1]JDS4!$D$2:$D$1709,0))),IF(ISERROR(INDEX([1]UFZ!$K$2:$K$1709,MATCH(A1214,[1]UFZ!$H$2:$H$1709,0))),-1,INDEX([1]UFZ!$K$2:$K$1709,MATCH(A1214,[1]UFZ!$H$2:$H$1709,0))),IF(ISERROR(INDEX([1]WATSON!$G$2:$G$1709,MATCH(A1214,[1]WATSON!$B$2:$B$1709,0))),-1,INDEX([1]WATSON!$G$2:$G$1709,MATCH(A1214,[1]WATSON!$B$2:$B$1709,0))*1000),IF(ISERROR(INDEX('[1]EF3.0emissions'!$F$2:$F$1709,MATCH(A1214,'[1]EF3.0emissions'!$A$2:$A$1709,0))),-1,INDEX('[1]EF3.0emissions'!$F$2:$F$1709,MATCH(A1214,'[1]EF3.0emissions'!$A$2:$A$1709))),IF(ISERROR(INDEX(#REF!,MATCH(A1214,#REF!,0))),-1,INDEX(#REF!,MATCH(A1214,#REF!,0))*1.5*1000),IF(ISERROR(INDEX(#REF!,MATCH(A1214,#REF!,0))),-1,INDEX(#REF!,MATCH(A1214,#REF!,0))*1.5))</f>
        <v>-1</v>
      </c>
      <c r="D1214" s="135">
        <v>0.19331000215711694</v>
      </c>
      <c r="E1214" s="135">
        <v>0.10076596188592192</v>
      </c>
      <c r="F1214" s="135">
        <v>0.29407613094774404</v>
      </c>
      <c r="G1214" s="135">
        <v>0.70592386905226356</v>
      </c>
      <c r="H1214" s="135">
        <v>0.10520485113215518</v>
      </c>
      <c r="I1214" s="135">
        <v>0.29851495239077158</v>
      </c>
      <c r="J1214" s="135">
        <v>0.70148504760922648</v>
      </c>
      <c r="K1214" s="136">
        <f>IF(ISERROR(INDEX([1]biowin!$J:$J,MATCH(#REF!,[1]biowin!$A:$A,0))),-1,INDEX([1]biowin!$J:$J,MATCH(#REF!,[1]biowin!$A:$A,0)))</f>
        <v>-1</v>
      </c>
    </row>
    <row r="1215" spans="1:11">
      <c r="A1215" s="142" t="s">
        <v>3565</v>
      </c>
      <c r="B1215" s="145" t="s">
        <v>3566</v>
      </c>
      <c r="C1215" s="144">
        <f>MAX(IF(ISERROR(INDEX([1]JDS4!$K$2:$K$1709,MATCH(A1215,[1]JDS4!$D$2:$D$1709,0))),-1,INDEX([1]JDS4!$K$2:$K$1709,MATCH(A1215,[1]JDS4!$D$2:$D$1709,0))),IF(ISERROR(INDEX([1]UFZ!$K$2:$K$1709,MATCH(A1215,[1]UFZ!$H$2:$H$1709,0))),-1,INDEX([1]UFZ!$K$2:$K$1709,MATCH(A1215,[1]UFZ!$H$2:$H$1709,0))),IF(ISERROR(INDEX([1]WATSON!$G$2:$G$1709,MATCH(A1215,[1]WATSON!$B$2:$B$1709,0))),-1,INDEX([1]WATSON!$G$2:$G$1709,MATCH(A1215,[1]WATSON!$B$2:$B$1709,0))*1000),IF(ISERROR(INDEX('[1]EF3.0emissions'!$F$2:$F$1709,MATCH(A1215,'[1]EF3.0emissions'!$A$2:$A$1709,0))),-1,INDEX('[1]EF3.0emissions'!$F$2:$F$1709,MATCH(A1215,'[1]EF3.0emissions'!$A$2:$A$1709))),IF(ISERROR(INDEX(#REF!,MATCH(A1215,#REF!,0))),-1,INDEX(#REF!,MATCH(A1215,#REF!,0))*1.5*1000),IF(ISERROR(INDEX(#REF!,MATCH(A1215,#REF!,0))),-1,INDEX(#REF!,MATCH(A1215,#REF!,0))*1.5))</f>
        <v>0</v>
      </c>
      <c r="D1215" s="135">
        <v>0.41178481654032933</v>
      </c>
      <c r="E1215" s="135">
        <v>0.20888455056637789</v>
      </c>
      <c r="F1215" s="135">
        <v>0.62069105590036955</v>
      </c>
      <c r="G1215" s="135">
        <v>0.37930894409962834</v>
      </c>
      <c r="H1215" s="135">
        <v>0.21547575370836286</v>
      </c>
      <c r="I1215" s="135">
        <v>0.62727334502645182</v>
      </c>
      <c r="J1215" s="135">
        <v>0.37272665497354834</v>
      </c>
      <c r="K1215" s="136">
        <f>IF(ISERROR(INDEX([1]biowin!$J:$J,MATCH(#REF!,[1]biowin!$A:$A,0))),-1,INDEX([1]biowin!$J:$J,MATCH(#REF!,[1]biowin!$A:$A,0)))</f>
        <v>-1</v>
      </c>
    </row>
    <row r="1216" spans="1:11">
      <c r="A1216" s="142" t="s">
        <v>3567</v>
      </c>
      <c r="B1216" s="145" t="s">
        <v>3568</v>
      </c>
      <c r="C1216" s="144">
        <f>MAX(IF(ISERROR(INDEX([1]JDS4!$K$2:$K$1709,MATCH(A1216,[1]JDS4!$D$2:$D$1709,0))),-1,INDEX([1]JDS4!$K$2:$K$1709,MATCH(A1216,[1]JDS4!$D$2:$D$1709,0))),IF(ISERROR(INDEX([1]UFZ!$K$2:$K$1709,MATCH(A1216,[1]UFZ!$H$2:$H$1709,0))),-1,INDEX([1]UFZ!$K$2:$K$1709,MATCH(A1216,[1]UFZ!$H$2:$H$1709,0))),IF(ISERROR(INDEX([1]WATSON!$G$2:$G$1709,MATCH(A1216,[1]WATSON!$B$2:$B$1709,0))),-1,INDEX([1]WATSON!$G$2:$G$1709,MATCH(A1216,[1]WATSON!$B$2:$B$1709,0))*1000),IF(ISERROR(INDEX('[1]EF3.0emissions'!$F$2:$F$1709,MATCH(A1216,'[1]EF3.0emissions'!$A$2:$A$1709,0))),-1,INDEX('[1]EF3.0emissions'!$F$2:$F$1709,MATCH(A1216,'[1]EF3.0emissions'!$A$2:$A$1709))),IF(ISERROR(INDEX(#REF!,MATCH(A1216,#REF!,0))),-1,INDEX(#REF!,MATCH(A1216,#REF!,0))*1.5*1000),IF(ISERROR(INDEX(#REF!,MATCH(A1216,#REF!,0))),-1,INDEX(#REF!,MATCH(A1216,#REF!,0))*1.5))</f>
        <v>-1</v>
      </c>
      <c r="D1216" s="135">
        <v>8.382999080398816E-4</v>
      </c>
      <c r="E1216" s="135">
        <v>4.4334912209502132E-4</v>
      </c>
      <c r="F1216" s="135">
        <v>1.2816938046426763E-3</v>
      </c>
      <c r="G1216" s="135">
        <v>0.99871830619535729</v>
      </c>
      <c r="H1216" s="135">
        <v>4.6604915652930716E-4</v>
      </c>
      <c r="I1216" s="135">
        <v>1.3043757741105881E-3</v>
      </c>
      <c r="J1216" s="135">
        <v>0.99869562422588964</v>
      </c>
      <c r="K1216" s="136">
        <f>IF(ISERROR(INDEX([1]biowin!$J:$J,MATCH(#REF!,[1]biowin!$A:$A,0))),-1,INDEX([1]biowin!$J:$J,MATCH(#REF!,[1]biowin!$A:$A,0)))</f>
        <v>-1</v>
      </c>
    </row>
    <row r="1217" spans="1:11">
      <c r="A1217" s="142" t="s">
        <v>3569</v>
      </c>
      <c r="B1217" s="145" t="s">
        <v>3570</v>
      </c>
      <c r="C1217" s="144">
        <f>MAX(IF(ISERROR(INDEX([1]JDS4!$K$2:$K$1709,MATCH(A1217,[1]JDS4!$D$2:$D$1709,0))),-1,INDEX([1]JDS4!$K$2:$K$1709,MATCH(A1217,[1]JDS4!$D$2:$D$1709,0))),IF(ISERROR(INDEX([1]UFZ!$K$2:$K$1709,MATCH(A1217,[1]UFZ!$H$2:$H$1709,0))),-1,INDEX([1]UFZ!$K$2:$K$1709,MATCH(A1217,[1]UFZ!$H$2:$H$1709,0))),IF(ISERROR(INDEX([1]WATSON!$G$2:$G$1709,MATCH(A1217,[1]WATSON!$B$2:$B$1709,0))),-1,INDEX([1]WATSON!$G$2:$G$1709,MATCH(A1217,[1]WATSON!$B$2:$B$1709,0))*1000),IF(ISERROR(INDEX('[1]EF3.0emissions'!$F$2:$F$1709,MATCH(A1217,'[1]EF3.0emissions'!$A$2:$A$1709,0))),-1,INDEX('[1]EF3.0emissions'!$F$2:$F$1709,MATCH(A1217,'[1]EF3.0emissions'!$A$2:$A$1709))),IF(ISERROR(INDEX(#REF!,MATCH(A1217,#REF!,0))),-1,INDEX(#REF!,MATCH(A1217,#REF!,0))*1.5*1000),IF(ISERROR(INDEX(#REF!,MATCH(A1217,#REF!,0))),-1,INDEX(#REF!,MATCH(A1217,#REF!,0))*1.5))</f>
        <v>-1</v>
      </c>
      <c r="D1217" s="135">
        <v>8.8665164775775644E-5</v>
      </c>
      <c r="E1217" s="135">
        <v>1.6039677292332351E-6</v>
      </c>
      <c r="F1217" s="135">
        <v>0.97219522209839493</v>
      </c>
      <c r="G1217" s="135">
        <v>2.7804777901604582E-2</v>
      </c>
      <c r="H1217" s="135">
        <v>1.7366527255609761E-6</v>
      </c>
      <c r="I1217" s="135">
        <v>0.97194391381452649</v>
      </c>
      <c r="J1217" s="135">
        <v>2.8056086185473218E-2</v>
      </c>
      <c r="K1217" s="136">
        <f>IF(ISERROR(INDEX([1]biowin!$J:$J,MATCH(#REF!,[1]biowin!$A:$A,0))),-1,INDEX([1]biowin!$J:$J,MATCH(#REF!,[1]biowin!$A:$A,0)))</f>
        <v>-1</v>
      </c>
    </row>
    <row r="1218" spans="1:11">
      <c r="A1218" s="142" t="s">
        <v>3571</v>
      </c>
      <c r="B1218" s="145" t="s">
        <v>3572</v>
      </c>
      <c r="C1218" s="144">
        <f>MAX(IF(ISERROR(INDEX([1]JDS4!$K$2:$K$1709,MATCH(A1218,[1]JDS4!$D$2:$D$1709,0))),-1,INDEX([1]JDS4!$K$2:$K$1709,MATCH(A1218,[1]JDS4!$D$2:$D$1709,0))),IF(ISERROR(INDEX([1]UFZ!$K$2:$K$1709,MATCH(A1218,[1]UFZ!$H$2:$H$1709,0))),-1,INDEX([1]UFZ!$K$2:$K$1709,MATCH(A1218,[1]UFZ!$H$2:$H$1709,0))),IF(ISERROR(INDEX([1]WATSON!$G$2:$G$1709,MATCH(A1218,[1]WATSON!$B$2:$B$1709,0))),-1,INDEX([1]WATSON!$G$2:$G$1709,MATCH(A1218,[1]WATSON!$B$2:$B$1709,0))*1000),IF(ISERROR(INDEX('[1]EF3.0emissions'!$F$2:$F$1709,MATCH(A1218,'[1]EF3.0emissions'!$A$2:$A$1709,0))),-1,INDEX('[1]EF3.0emissions'!$F$2:$F$1709,MATCH(A1218,'[1]EF3.0emissions'!$A$2:$A$1709))),IF(ISERROR(INDEX(#REF!,MATCH(A1218,#REF!,0))),-1,INDEX(#REF!,MATCH(A1218,#REF!,0))*1.5*1000),IF(ISERROR(INDEX(#REF!,MATCH(A1218,#REF!,0))),-1,INDEX(#REF!,MATCH(A1218,#REF!,0))*1.5))</f>
        <v>3900</v>
      </c>
      <c r="D1218" s="135">
        <v>0.3456320964477721</v>
      </c>
      <c r="E1218" s="135">
        <v>1.5149151813814659E-2</v>
      </c>
      <c r="F1218" s="135">
        <v>0.95476481018080417</v>
      </c>
      <c r="G1218" s="135">
        <v>4.523518981919554E-2</v>
      </c>
      <c r="H1218" s="135">
        <v>4.0179414934723906E-2</v>
      </c>
      <c r="I1218" s="135">
        <v>0.88586002755803306</v>
      </c>
      <c r="J1218" s="135">
        <v>0.11413997244196691</v>
      </c>
      <c r="K1218" s="136">
        <f>IF(ISERROR(INDEX([1]biowin!$J:$J,MATCH(#REF!,[1]biowin!$A:$A,0))),-1,INDEX([1]biowin!$J:$J,MATCH(#REF!,[1]biowin!$A:$A,0)))</f>
        <v>-1</v>
      </c>
    </row>
    <row r="1219" spans="1:11">
      <c r="A1219" s="142" t="s">
        <v>3573</v>
      </c>
      <c r="B1219" s="145" t="s">
        <v>3574</v>
      </c>
      <c r="C1219" s="144">
        <f>MAX(IF(ISERROR(INDEX([1]JDS4!$K$2:$K$1709,MATCH(A1219,[1]JDS4!$D$2:$D$1709,0))),-1,INDEX([1]JDS4!$K$2:$K$1709,MATCH(A1219,[1]JDS4!$D$2:$D$1709,0))),IF(ISERROR(INDEX([1]UFZ!$K$2:$K$1709,MATCH(A1219,[1]UFZ!$H$2:$H$1709,0))),-1,INDEX([1]UFZ!$K$2:$K$1709,MATCH(A1219,[1]UFZ!$H$2:$H$1709,0))),IF(ISERROR(INDEX([1]WATSON!$G$2:$G$1709,MATCH(A1219,[1]WATSON!$B$2:$B$1709,0))),-1,INDEX([1]WATSON!$G$2:$G$1709,MATCH(A1219,[1]WATSON!$B$2:$B$1709,0))*1000),IF(ISERROR(INDEX('[1]EF3.0emissions'!$F$2:$F$1709,MATCH(A1219,'[1]EF3.0emissions'!$A$2:$A$1709,0))),-1,INDEX('[1]EF3.0emissions'!$F$2:$F$1709,MATCH(A1219,'[1]EF3.0emissions'!$A$2:$A$1709))),IF(ISERROR(INDEX(#REF!,MATCH(A1219,#REF!,0))),-1,INDEX(#REF!,MATCH(A1219,#REF!,0))*1.5*1000),IF(ISERROR(INDEX(#REF!,MATCH(A1219,#REF!,0))),-1,INDEX(#REF!,MATCH(A1219,#REF!,0))*1.5))</f>
        <v>117.05312500000002</v>
      </c>
      <c r="D1219" s="135">
        <v>2.4001174463481368E-2</v>
      </c>
      <c r="E1219" s="135">
        <v>1.2672267250357538E-2</v>
      </c>
      <c r="F1219" s="135">
        <v>3.699320665961054E-2</v>
      </c>
      <c r="G1219" s="135">
        <v>0.96300679334039341</v>
      </c>
      <c r="H1219" s="135">
        <v>1.3313571450534564E-2</v>
      </c>
      <c r="I1219" s="135">
        <v>3.7505454128478076E-2</v>
      </c>
      <c r="J1219" s="135">
        <v>0.96249454587152261</v>
      </c>
      <c r="K1219" s="136">
        <f>IF(ISERROR(INDEX([1]biowin!$J:$J,MATCH(#REF!,[1]biowin!$A:$A,0))),-1,INDEX([1]biowin!$J:$J,MATCH(#REF!,[1]biowin!$A:$A,0)))</f>
        <v>-1</v>
      </c>
    </row>
    <row r="1220" spans="1:11">
      <c r="A1220" s="142" t="s">
        <v>3575</v>
      </c>
      <c r="B1220" s="145" t="s">
        <v>3576</v>
      </c>
      <c r="C1220" s="144">
        <f>MAX(IF(ISERROR(INDEX([1]JDS4!$K$2:$K$1709,MATCH(A1220,[1]JDS4!$D$2:$D$1709,0))),-1,INDEX([1]JDS4!$K$2:$K$1709,MATCH(A1220,[1]JDS4!$D$2:$D$1709,0))),IF(ISERROR(INDEX([1]UFZ!$K$2:$K$1709,MATCH(A1220,[1]UFZ!$H$2:$H$1709,0))),-1,INDEX([1]UFZ!$K$2:$K$1709,MATCH(A1220,[1]UFZ!$H$2:$H$1709,0))),IF(ISERROR(INDEX([1]WATSON!$G$2:$G$1709,MATCH(A1220,[1]WATSON!$B$2:$B$1709,0))),-1,INDEX([1]WATSON!$G$2:$G$1709,MATCH(A1220,[1]WATSON!$B$2:$B$1709,0))*1000),IF(ISERROR(INDEX('[1]EF3.0emissions'!$F$2:$F$1709,MATCH(A1220,'[1]EF3.0emissions'!$A$2:$A$1709,0))),-1,INDEX('[1]EF3.0emissions'!$F$2:$F$1709,MATCH(A1220,'[1]EF3.0emissions'!$A$2:$A$1709))),IF(ISERROR(INDEX(#REF!,MATCH(A1220,#REF!,0))),-1,INDEX(#REF!,MATCH(A1220,#REF!,0))*1.5*1000),IF(ISERROR(INDEX(#REF!,MATCH(A1220,#REF!,0))),-1,INDEX(#REF!,MATCH(A1220,#REF!,0))*1.5))</f>
        <v>4000</v>
      </c>
      <c r="D1220" s="135">
        <v>1.4547627315461331E-2</v>
      </c>
      <c r="E1220" s="135">
        <v>7.6814429896430838E-3</v>
      </c>
      <c r="F1220" s="135">
        <v>2.3346591941663122E-2</v>
      </c>
      <c r="G1220" s="135">
        <v>0.976653408058337</v>
      </c>
      <c r="H1220" s="135">
        <v>8.0751287475939442E-3</v>
      </c>
      <c r="I1220" s="135">
        <v>2.3289798409525109E-2</v>
      </c>
      <c r="J1220" s="135">
        <v>0.97671020159047484</v>
      </c>
      <c r="K1220" s="136">
        <f>IF(ISERROR(INDEX([1]biowin!$J:$J,MATCH(#REF!,[1]biowin!$A:$A,0))),-1,INDEX([1]biowin!$J:$J,MATCH(#REF!,[1]biowin!$A:$A,0)))</f>
        <v>-1</v>
      </c>
    </row>
    <row r="1221" spans="1:11">
      <c r="A1221" s="142" t="s">
        <v>3577</v>
      </c>
      <c r="B1221" s="145" t="s">
        <v>3578</v>
      </c>
      <c r="C1221" s="144">
        <f>MAX(IF(ISERROR(INDEX([1]JDS4!$K$2:$K$1709,MATCH(A1221,[1]JDS4!$D$2:$D$1709,0))),-1,INDEX([1]JDS4!$K$2:$K$1709,MATCH(A1221,[1]JDS4!$D$2:$D$1709,0))),IF(ISERROR(INDEX([1]UFZ!$K$2:$K$1709,MATCH(A1221,[1]UFZ!$H$2:$H$1709,0))),-1,INDEX([1]UFZ!$K$2:$K$1709,MATCH(A1221,[1]UFZ!$H$2:$H$1709,0))),IF(ISERROR(INDEX([1]WATSON!$G$2:$G$1709,MATCH(A1221,[1]WATSON!$B$2:$B$1709,0))),-1,INDEX([1]WATSON!$G$2:$G$1709,MATCH(A1221,[1]WATSON!$B$2:$B$1709,0))*1000),IF(ISERROR(INDEX('[1]EF3.0emissions'!$F$2:$F$1709,MATCH(A1221,'[1]EF3.0emissions'!$A$2:$A$1709,0))),-1,INDEX('[1]EF3.0emissions'!$F$2:$F$1709,MATCH(A1221,'[1]EF3.0emissions'!$A$2:$A$1709))),IF(ISERROR(INDEX(#REF!,MATCH(A1221,#REF!,0))),-1,INDEX(#REF!,MATCH(A1221,#REF!,0))*1.5*1000),IF(ISERROR(INDEX(#REF!,MATCH(A1221,#REF!,0))),-1,INDEX(#REF!,MATCH(A1221,#REF!,0))*1.5))</f>
        <v>148.9</v>
      </c>
      <c r="D1221" s="135">
        <v>2.4117341930833022E-2</v>
      </c>
      <c r="E1221" s="135">
        <v>1.2716269981880921E-2</v>
      </c>
      <c r="F1221" s="135">
        <v>3.9146529702493819E-2</v>
      </c>
      <c r="G1221" s="135">
        <v>0.96085347029750612</v>
      </c>
      <c r="H1221" s="135">
        <v>1.337075736681969E-2</v>
      </c>
      <c r="I1221" s="135">
        <v>3.8869732399901283E-2</v>
      </c>
      <c r="J1221" s="135">
        <v>0.96113026760009901</v>
      </c>
      <c r="K1221" s="136">
        <f>IF(ISERROR(INDEX([1]biowin!$J:$J,MATCH(#REF!,[1]biowin!$A:$A,0))),-1,INDEX([1]biowin!$J:$J,MATCH(#REF!,[1]biowin!$A:$A,0)))</f>
        <v>-1</v>
      </c>
    </row>
    <row r="1222" spans="1:11">
      <c r="A1222" s="142" t="s">
        <v>3579</v>
      </c>
      <c r="B1222" s="145" t="s">
        <v>3580</v>
      </c>
      <c r="C1222" s="144">
        <f>MAX(IF(ISERROR(INDEX([1]JDS4!$K$2:$K$1709,MATCH(A1222,[1]JDS4!$D$2:$D$1709,0))),-1,INDEX([1]JDS4!$K$2:$K$1709,MATCH(A1222,[1]JDS4!$D$2:$D$1709,0))),IF(ISERROR(INDEX([1]UFZ!$K$2:$K$1709,MATCH(A1222,[1]UFZ!$H$2:$H$1709,0))),-1,INDEX([1]UFZ!$K$2:$K$1709,MATCH(A1222,[1]UFZ!$H$2:$H$1709,0))),IF(ISERROR(INDEX([1]WATSON!$G$2:$G$1709,MATCH(A1222,[1]WATSON!$B$2:$B$1709,0))),-1,INDEX([1]WATSON!$G$2:$G$1709,MATCH(A1222,[1]WATSON!$B$2:$B$1709,0))*1000),IF(ISERROR(INDEX('[1]EF3.0emissions'!$F$2:$F$1709,MATCH(A1222,'[1]EF3.0emissions'!$A$2:$A$1709,0))),-1,INDEX('[1]EF3.0emissions'!$F$2:$F$1709,MATCH(A1222,'[1]EF3.0emissions'!$A$2:$A$1709))),IF(ISERROR(INDEX(#REF!,MATCH(A1222,#REF!,0))),-1,INDEX(#REF!,MATCH(A1222,#REF!,0))*1.5*1000),IF(ISERROR(INDEX(#REF!,MATCH(A1222,#REF!,0))),-1,INDEX(#REF!,MATCH(A1222,#REF!,0))*1.5))</f>
        <v>199.17914328287665</v>
      </c>
      <c r="D1222" s="135">
        <v>7.9333284454957964E-2</v>
      </c>
      <c r="E1222" s="135">
        <v>4.1717517664822588E-2</v>
      </c>
      <c r="F1222" s="135">
        <v>0.12176595544555396</v>
      </c>
      <c r="G1222" s="135">
        <v>0.87823404455444232</v>
      </c>
      <c r="H1222" s="135">
        <v>4.3758299254489881E-2</v>
      </c>
      <c r="I1222" s="135">
        <v>0.12351773377741049</v>
      </c>
      <c r="J1222" s="135">
        <v>0.87648226622258862</v>
      </c>
      <c r="K1222" s="136">
        <f>IF(ISERROR(INDEX([1]biowin!$J:$J,MATCH(#REF!,[1]biowin!$A:$A,0))),-1,INDEX([1]biowin!$J:$J,MATCH(#REF!,[1]biowin!$A:$A,0)))</f>
        <v>-1</v>
      </c>
    </row>
    <row r="1223" spans="1:11">
      <c r="A1223" s="142" t="s">
        <v>3581</v>
      </c>
      <c r="B1223" s="145" t="s">
        <v>3582</v>
      </c>
      <c r="C1223" s="144">
        <f>MAX(IF(ISERROR(INDEX([1]JDS4!$K$2:$K$1709,MATCH(A1223,[1]JDS4!$D$2:$D$1709,0))),-1,INDEX([1]JDS4!$K$2:$K$1709,MATCH(A1223,[1]JDS4!$D$2:$D$1709,0))),IF(ISERROR(INDEX([1]UFZ!$K$2:$K$1709,MATCH(A1223,[1]UFZ!$H$2:$H$1709,0))),-1,INDEX([1]UFZ!$K$2:$K$1709,MATCH(A1223,[1]UFZ!$H$2:$H$1709,0))),IF(ISERROR(INDEX([1]WATSON!$G$2:$G$1709,MATCH(A1223,[1]WATSON!$B$2:$B$1709,0))),-1,INDEX([1]WATSON!$G$2:$G$1709,MATCH(A1223,[1]WATSON!$B$2:$B$1709,0))*1000),IF(ISERROR(INDEX('[1]EF3.0emissions'!$F$2:$F$1709,MATCH(A1223,'[1]EF3.0emissions'!$A$2:$A$1709,0))),-1,INDEX('[1]EF3.0emissions'!$F$2:$F$1709,MATCH(A1223,'[1]EF3.0emissions'!$A$2:$A$1709))),IF(ISERROR(INDEX(#REF!,MATCH(A1223,#REF!,0))),-1,INDEX(#REF!,MATCH(A1223,#REF!,0))*1.5*1000),IF(ISERROR(INDEX(#REF!,MATCH(A1223,#REF!,0))),-1,INDEX(#REF!,MATCH(A1223,#REF!,0))*1.5))</f>
        <v>4.4308219178082187</v>
      </c>
      <c r="D1223" s="135">
        <v>8.6239965817199463E-2</v>
      </c>
      <c r="E1223" s="135">
        <v>4.5350047612078337E-2</v>
      </c>
      <c r="F1223" s="135">
        <v>0.13159352399649218</v>
      </c>
      <c r="G1223" s="135">
        <v>0.86840647600350751</v>
      </c>
      <c r="H1223" s="135">
        <v>4.7542453964133445E-2</v>
      </c>
      <c r="I1223" s="135">
        <v>0.13378451005501416</v>
      </c>
      <c r="J1223" s="135">
        <v>0.86621548994498843</v>
      </c>
      <c r="K1223" s="136">
        <f>IF(ISERROR(INDEX([1]biowin!$J:$J,MATCH(#REF!,[1]biowin!$A:$A,0))),-1,INDEX([1]biowin!$J:$J,MATCH(#REF!,[1]biowin!$A:$A,0)))</f>
        <v>-1</v>
      </c>
    </row>
    <row r="1224" spans="1:11">
      <c r="A1224" s="142" t="s">
        <v>3583</v>
      </c>
      <c r="B1224" s="145" t="s">
        <v>3584</v>
      </c>
      <c r="C1224" s="144">
        <f>MAX(IF(ISERROR(INDEX([1]JDS4!$K$2:$K$1709,MATCH(A1224,[1]JDS4!$D$2:$D$1709,0))),-1,INDEX([1]JDS4!$K$2:$K$1709,MATCH(A1224,[1]JDS4!$D$2:$D$1709,0))),IF(ISERROR(INDEX([1]UFZ!$K$2:$K$1709,MATCH(A1224,[1]UFZ!$H$2:$H$1709,0))),-1,INDEX([1]UFZ!$K$2:$K$1709,MATCH(A1224,[1]UFZ!$H$2:$H$1709,0))),IF(ISERROR(INDEX([1]WATSON!$G$2:$G$1709,MATCH(A1224,[1]WATSON!$B$2:$B$1709,0))),-1,INDEX([1]WATSON!$G$2:$G$1709,MATCH(A1224,[1]WATSON!$B$2:$B$1709,0))*1000),IF(ISERROR(INDEX('[1]EF3.0emissions'!$F$2:$F$1709,MATCH(A1224,'[1]EF3.0emissions'!$A$2:$A$1709,0))),-1,INDEX('[1]EF3.0emissions'!$F$2:$F$1709,MATCH(A1224,'[1]EF3.0emissions'!$A$2:$A$1709))),IF(ISERROR(INDEX(#REF!,MATCH(A1224,#REF!,0))),-1,INDEX(#REF!,MATCH(A1224,#REF!,0))*1.5*1000),IF(ISERROR(INDEX(#REF!,MATCH(A1224,#REF!,0))),-1,INDEX(#REF!,MATCH(A1224,#REF!,0))*1.5))</f>
        <v>1992.7437500000005</v>
      </c>
      <c r="D1224" s="135">
        <v>0.48345951050264552</v>
      </c>
      <c r="E1224" s="135">
        <v>0.24193320480968786</v>
      </c>
      <c r="F1224" s="135">
        <v>0.72540758136935657</v>
      </c>
      <c r="G1224" s="135">
        <v>0.27459241863064043</v>
      </c>
      <c r="H1224" s="135">
        <v>0.24815380481386257</v>
      </c>
      <c r="I1224" s="135">
        <v>0.73162203863314401</v>
      </c>
      <c r="J1224" s="135">
        <v>0.26837796136685532</v>
      </c>
      <c r="K1224" s="136">
        <f>IF(ISERROR(INDEX([1]biowin!$J:$J,MATCH(#REF!,[1]biowin!$A:$A,0))),-1,INDEX([1]biowin!$J:$J,MATCH(#REF!,[1]biowin!$A:$A,0)))</f>
        <v>-1</v>
      </c>
    </row>
    <row r="1225" spans="1:11">
      <c r="A1225" s="142" t="s">
        <v>3585</v>
      </c>
      <c r="B1225" s="145" t="s">
        <v>3586</v>
      </c>
      <c r="C1225" s="144">
        <f>MAX(IF(ISERROR(INDEX([1]JDS4!$K$2:$K$1709,MATCH(A1225,[1]JDS4!$D$2:$D$1709,0))),-1,INDEX([1]JDS4!$K$2:$K$1709,MATCH(A1225,[1]JDS4!$D$2:$D$1709,0))),IF(ISERROR(INDEX([1]UFZ!$K$2:$K$1709,MATCH(A1225,[1]UFZ!$H$2:$H$1709,0))),-1,INDEX([1]UFZ!$K$2:$K$1709,MATCH(A1225,[1]UFZ!$H$2:$H$1709,0))),IF(ISERROR(INDEX([1]WATSON!$G$2:$G$1709,MATCH(A1225,[1]WATSON!$B$2:$B$1709,0))),-1,INDEX([1]WATSON!$G$2:$G$1709,MATCH(A1225,[1]WATSON!$B$2:$B$1709,0))*1000),IF(ISERROR(INDEX('[1]EF3.0emissions'!$F$2:$F$1709,MATCH(A1225,'[1]EF3.0emissions'!$A$2:$A$1709,0))),-1,INDEX('[1]EF3.0emissions'!$F$2:$F$1709,MATCH(A1225,'[1]EF3.0emissions'!$A$2:$A$1709))),IF(ISERROR(INDEX(#REF!,MATCH(A1225,#REF!,0))),-1,INDEX(#REF!,MATCH(A1225,#REF!,0))*1.5*1000),IF(ISERROR(INDEX(#REF!,MATCH(A1225,#REF!,0))),-1,INDEX(#REF!,MATCH(A1225,#REF!,0))*1.5))</f>
        <v>440</v>
      </c>
      <c r="D1225" s="135">
        <v>0.18325567187948177</v>
      </c>
      <c r="E1225" s="135">
        <v>9.5612523576421568E-2</v>
      </c>
      <c r="F1225" s="135">
        <v>0.27886997914795508</v>
      </c>
      <c r="G1225" s="135">
        <v>0.72113002085204003</v>
      </c>
      <c r="H1225" s="135">
        <v>9.9866791890056025E-2</v>
      </c>
      <c r="I1225" s="135">
        <v>0.28312352316252987</v>
      </c>
      <c r="J1225" s="135">
        <v>0.71687647683747002</v>
      </c>
      <c r="K1225" s="136">
        <f>IF(ISERROR(INDEX([1]biowin!$J:$J,MATCH(#REF!,[1]biowin!$A:$A,0))),-1,INDEX([1]biowin!$J:$J,MATCH(#REF!,[1]biowin!$A:$A,0)))</f>
        <v>-1</v>
      </c>
    </row>
    <row r="1226" spans="1:11">
      <c r="A1226" s="142" t="s">
        <v>3587</v>
      </c>
      <c r="B1226" s="145" t="s">
        <v>3588</v>
      </c>
      <c r="C1226" s="144">
        <f>MAX(IF(ISERROR(INDEX([1]JDS4!$K$2:$K$1709,MATCH(A1226,[1]JDS4!$D$2:$D$1709,0))),-1,INDEX([1]JDS4!$K$2:$K$1709,MATCH(A1226,[1]JDS4!$D$2:$D$1709,0))),IF(ISERROR(INDEX([1]UFZ!$K$2:$K$1709,MATCH(A1226,[1]UFZ!$H$2:$H$1709,0))),-1,INDEX([1]UFZ!$K$2:$K$1709,MATCH(A1226,[1]UFZ!$H$2:$H$1709,0))),IF(ISERROR(INDEX([1]WATSON!$G$2:$G$1709,MATCH(A1226,[1]WATSON!$B$2:$B$1709,0))),-1,INDEX([1]WATSON!$G$2:$G$1709,MATCH(A1226,[1]WATSON!$B$2:$B$1709,0))*1000),IF(ISERROR(INDEX('[1]EF3.0emissions'!$F$2:$F$1709,MATCH(A1226,'[1]EF3.0emissions'!$A$2:$A$1709,0))),-1,INDEX('[1]EF3.0emissions'!$F$2:$F$1709,MATCH(A1226,'[1]EF3.0emissions'!$A$2:$A$1709))),IF(ISERROR(INDEX(#REF!,MATCH(A1226,#REF!,0))),-1,INDEX(#REF!,MATCH(A1226,#REF!,0))*1.5*1000),IF(ISERROR(INDEX(#REF!,MATCH(A1226,#REF!,0))),-1,INDEX(#REF!,MATCH(A1226,#REF!,0))*1.5))</f>
        <v>0.40312499999999996</v>
      </c>
      <c r="D1226" s="135">
        <v>0.55227039704099989</v>
      </c>
      <c r="E1226" s="135">
        <v>0.27163195395280526</v>
      </c>
      <c r="F1226" s="135">
        <v>0.82419108344012593</v>
      </c>
      <c r="G1226" s="135">
        <v>0.17580891655987452</v>
      </c>
      <c r="H1226" s="135">
        <v>0.27681371680278977</v>
      </c>
      <c r="I1226" s="135">
        <v>0.82925294596451193</v>
      </c>
      <c r="J1226" s="135">
        <v>0.17074705403548865</v>
      </c>
      <c r="K1226" s="136">
        <f>IF(ISERROR(INDEX([1]biowin!$J:$J,MATCH(#REF!,[1]biowin!$A:$A,0))),-1,INDEX([1]biowin!$J:$J,MATCH(#REF!,[1]biowin!$A:$A,0)))</f>
        <v>-1</v>
      </c>
    </row>
    <row r="1227" spans="1:11">
      <c r="A1227" s="142" t="s">
        <v>3589</v>
      </c>
      <c r="B1227" s="145" t="s">
        <v>3590</v>
      </c>
      <c r="C1227" s="144">
        <f>MAX(IF(ISERROR(INDEX([1]JDS4!$K$2:$K$1709,MATCH(A1227,[1]JDS4!$D$2:$D$1709,0))),-1,INDEX([1]JDS4!$K$2:$K$1709,MATCH(A1227,[1]JDS4!$D$2:$D$1709,0))),IF(ISERROR(INDEX([1]UFZ!$K$2:$K$1709,MATCH(A1227,[1]UFZ!$H$2:$H$1709,0))),-1,INDEX([1]UFZ!$K$2:$K$1709,MATCH(A1227,[1]UFZ!$H$2:$H$1709,0))),IF(ISERROR(INDEX([1]WATSON!$G$2:$G$1709,MATCH(A1227,[1]WATSON!$B$2:$B$1709,0))),-1,INDEX([1]WATSON!$G$2:$G$1709,MATCH(A1227,[1]WATSON!$B$2:$B$1709,0))*1000),IF(ISERROR(INDEX('[1]EF3.0emissions'!$F$2:$F$1709,MATCH(A1227,'[1]EF3.0emissions'!$A$2:$A$1709,0))),-1,INDEX('[1]EF3.0emissions'!$F$2:$F$1709,MATCH(A1227,'[1]EF3.0emissions'!$A$2:$A$1709))),IF(ISERROR(INDEX(#REF!,MATCH(A1227,#REF!,0))),-1,INDEX(#REF!,MATCH(A1227,#REF!,0))*1.5*1000),IF(ISERROR(INDEX(#REF!,MATCH(A1227,#REF!,0))),-1,INDEX(#REF!,MATCH(A1227,#REF!,0))*1.5))</f>
        <v>-1</v>
      </c>
      <c r="D1227" s="135">
        <v>1.5753206482433686E-2</v>
      </c>
      <c r="E1227" s="135">
        <v>8.3236289766190196E-3</v>
      </c>
      <c r="F1227" s="135">
        <v>2.4076925038802661E-2</v>
      </c>
      <c r="G1227" s="135">
        <v>0.97592307496119934</v>
      </c>
      <c r="H1227" s="135">
        <v>8.7459078199412996E-3</v>
      </c>
      <c r="I1227" s="135">
        <v>2.4499167723412981E-2</v>
      </c>
      <c r="J1227" s="135">
        <v>0.97550083227658602</v>
      </c>
      <c r="K1227" s="136">
        <f>IF(ISERROR(INDEX([1]biowin!$J:$J,MATCH(#REF!,[1]biowin!$A:$A,0))),-1,INDEX([1]biowin!$J:$J,MATCH(#REF!,[1]biowin!$A:$A,0)))</f>
        <v>-1</v>
      </c>
    </row>
    <row r="1228" spans="1:11">
      <c r="A1228" s="142" t="s">
        <v>3591</v>
      </c>
      <c r="B1228" s="145" t="s">
        <v>3592</v>
      </c>
      <c r="C1228" s="144">
        <f>MAX(IF(ISERROR(INDEX([1]JDS4!$K$2:$K$1709,MATCH(A1228,[1]JDS4!$D$2:$D$1709,0))),-1,INDEX([1]JDS4!$K$2:$K$1709,MATCH(A1228,[1]JDS4!$D$2:$D$1709,0))),IF(ISERROR(INDEX([1]UFZ!$K$2:$K$1709,MATCH(A1228,[1]UFZ!$H$2:$H$1709,0))),-1,INDEX([1]UFZ!$K$2:$K$1709,MATCH(A1228,[1]UFZ!$H$2:$H$1709,0))),IF(ISERROR(INDEX([1]WATSON!$G$2:$G$1709,MATCH(A1228,[1]WATSON!$B$2:$B$1709,0))),-1,INDEX([1]WATSON!$G$2:$G$1709,MATCH(A1228,[1]WATSON!$B$2:$B$1709,0))*1000),IF(ISERROR(INDEX('[1]EF3.0emissions'!$F$2:$F$1709,MATCH(A1228,'[1]EF3.0emissions'!$A$2:$A$1709,0))),-1,INDEX('[1]EF3.0emissions'!$F$2:$F$1709,MATCH(A1228,'[1]EF3.0emissions'!$A$2:$A$1709))),IF(ISERROR(INDEX(#REF!,MATCH(A1228,#REF!,0))),-1,INDEX(#REF!,MATCH(A1228,#REF!,0))*1.5*1000),IF(ISERROR(INDEX(#REF!,MATCH(A1228,#REF!,0))),-1,INDEX(#REF!,MATCH(A1228,#REF!,0))*1.5))</f>
        <v>46.137499999999996</v>
      </c>
      <c r="D1228" s="135">
        <v>2.635299171702166E-4</v>
      </c>
      <c r="E1228" s="135">
        <v>1.3937671974177681E-4</v>
      </c>
      <c r="F1228" s="135">
        <v>4.0785000751268207E-4</v>
      </c>
      <c r="G1228" s="135">
        <v>0.99959214999248791</v>
      </c>
      <c r="H1228" s="135">
        <v>1.4651575754356656E-4</v>
      </c>
      <c r="I1228" s="135">
        <v>4.1299461172864308E-4</v>
      </c>
      <c r="J1228" s="135">
        <v>0.99958700538827161</v>
      </c>
      <c r="K1228" s="136">
        <f>IF(ISERROR(INDEX([1]biowin!$J:$J,MATCH(#REF!,[1]biowin!$A:$A,0))),-1,INDEX([1]biowin!$J:$J,MATCH(#REF!,[1]biowin!$A:$A,0)))</f>
        <v>-1</v>
      </c>
    </row>
    <row r="1229" spans="1:11">
      <c r="A1229" s="142" t="s">
        <v>3593</v>
      </c>
      <c r="B1229" s="145" t="s">
        <v>1002</v>
      </c>
      <c r="C1229" s="144">
        <f>MAX(IF(ISERROR(INDEX([1]JDS4!$K$2:$K$1709,MATCH(A1229,[1]JDS4!$D$2:$D$1709,0))),-1,INDEX([1]JDS4!$K$2:$K$1709,MATCH(A1229,[1]JDS4!$D$2:$D$1709,0))),IF(ISERROR(INDEX([1]UFZ!$K$2:$K$1709,MATCH(A1229,[1]UFZ!$H$2:$H$1709,0))),-1,INDEX([1]UFZ!$K$2:$K$1709,MATCH(A1229,[1]UFZ!$H$2:$H$1709,0))),IF(ISERROR(INDEX([1]WATSON!$G$2:$G$1709,MATCH(A1229,[1]WATSON!$B$2:$B$1709,0))),-1,INDEX([1]WATSON!$G$2:$G$1709,MATCH(A1229,[1]WATSON!$B$2:$B$1709,0))*1000),IF(ISERROR(INDEX('[1]EF3.0emissions'!$F$2:$F$1709,MATCH(A1229,'[1]EF3.0emissions'!$A$2:$A$1709,0))),-1,INDEX('[1]EF3.0emissions'!$F$2:$F$1709,MATCH(A1229,'[1]EF3.0emissions'!$A$2:$A$1709))),IF(ISERROR(INDEX(#REF!,MATCH(A1229,#REF!,0))),-1,INDEX(#REF!,MATCH(A1229,#REF!,0))*1.5*1000),IF(ISERROR(INDEX(#REF!,MATCH(A1229,#REF!,0))),-1,INDEX(#REF!,MATCH(A1229,#REF!,0))*1.5))</f>
        <v>75.115624999999994</v>
      </c>
      <c r="D1229" s="135">
        <v>8.7741573544803858E-2</v>
      </c>
      <c r="E1229" s="135">
        <v>4.6132981815391952E-2</v>
      </c>
      <c r="F1229" s="135">
        <v>0.13392728925052247</v>
      </c>
      <c r="G1229" s="135">
        <v>0.86607271074948278</v>
      </c>
      <c r="H1229" s="135">
        <v>4.8361786556273302E-2</v>
      </c>
      <c r="I1229" s="135">
        <v>0.13613475933069363</v>
      </c>
      <c r="J1229" s="135">
        <v>0.86386524066930503</v>
      </c>
      <c r="K1229" s="136">
        <f>IF(ISERROR(INDEX([1]biowin!$J:$J,MATCH(#REF!,[1]biowin!$A:$A,0))),-1,INDEX([1]biowin!$J:$J,MATCH(#REF!,[1]biowin!$A:$A,0)))</f>
        <v>-1</v>
      </c>
    </row>
    <row r="1230" spans="1:11">
      <c r="A1230" s="142" t="s">
        <v>3594</v>
      </c>
      <c r="B1230" s="145" t="s">
        <v>3595</v>
      </c>
      <c r="C1230" s="144">
        <f>MAX(IF(ISERROR(INDEX([1]JDS4!$K$2:$K$1709,MATCH(A1230,[1]JDS4!$D$2:$D$1709,0))),-1,INDEX([1]JDS4!$K$2:$K$1709,MATCH(A1230,[1]JDS4!$D$2:$D$1709,0))),IF(ISERROR(INDEX([1]UFZ!$K$2:$K$1709,MATCH(A1230,[1]UFZ!$H$2:$H$1709,0))),-1,INDEX([1]UFZ!$K$2:$K$1709,MATCH(A1230,[1]UFZ!$H$2:$H$1709,0))),IF(ISERROR(INDEX([1]WATSON!$G$2:$G$1709,MATCH(A1230,[1]WATSON!$B$2:$B$1709,0))),-1,INDEX([1]WATSON!$G$2:$G$1709,MATCH(A1230,[1]WATSON!$B$2:$B$1709,0))*1000),IF(ISERROR(INDEX('[1]EF3.0emissions'!$F$2:$F$1709,MATCH(A1230,'[1]EF3.0emissions'!$A$2:$A$1709,0))),-1,INDEX('[1]EF3.0emissions'!$F$2:$F$1709,MATCH(A1230,'[1]EF3.0emissions'!$A$2:$A$1709))),IF(ISERROR(INDEX(#REF!,MATCH(A1230,#REF!,0))),-1,INDEX(#REF!,MATCH(A1230,#REF!,0))*1.5*1000),IF(ISERROR(INDEX(#REF!,MATCH(A1230,#REF!,0))),-1,INDEX(#REF!,MATCH(A1230,#REF!,0))*1.5))</f>
        <v>805.6021428594521</v>
      </c>
      <c r="D1230" s="135">
        <v>0.28497883176719169</v>
      </c>
      <c r="E1230" s="135">
        <v>0.14714393986533444</v>
      </c>
      <c r="F1230" s="135">
        <v>0.43214090917734993</v>
      </c>
      <c r="G1230" s="135">
        <v>0.56785909082264563</v>
      </c>
      <c r="H1230" s="135">
        <v>0.15296545129852787</v>
      </c>
      <c r="I1230" s="135">
        <v>0.43795502132100839</v>
      </c>
      <c r="J1230" s="135">
        <v>0.56204497867899206</v>
      </c>
      <c r="K1230" s="136">
        <f>IF(ISERROR(INDEX([1]biowin!$J:$J,MATCH(#REF!,[1]biowin!$A:$A,0))),-1,INDEX([1]biowin!$J:$J,MATCH(#REF!,[1]biowin!$A:$A,0)))</f>
        <v>-1</v>
      </c>
    </row>
    <row r="1231" spans="1:11">
      <c r="A1231" s="142" t="s">
        <v>3596</v>
      </c>
      <c r="B1231" s="145" t="s">
        <v>3597</v>
      </c>
      <c r="C1231" s="144">
        <f>MAX(IF(ISERROR(INDEX([1]JDS4!$K$2:$K$1709,MATCH(A1231,[1]JDS4!$D$2:$D$1709,0))),-1,INDEX([1]JDS4!$K$2:$K$1709,MATCH(A1231,[1]JDS4!$D$2:$D$1709,0))),IF(ISERROR(INDEX([1]UFZ!$K$2:$K$1709,MATCH(A1231,[1]UFZ!$H$2:$H$1709,0))),-1,INDEX([1]UFZ!$K$2:$K$1709,MATCH(A1231,[1]UFZ!$H$2:$H$1709,0))),IF(ISERROR(INDEX([1]WATSON!$G$2:$G$1709,MATCH(A1231,[1]WATSON!$B$2:$B$1709,0))),-1,INDEX([1]WATSON!$G$2:$G$1709,MATCH(A1231,[1]WATSON!$B$2:$B$1709,0))*1000),IF(ISERROR(INDEX('[1]EF3.0emissions'!$F$2:$F$1709,MATCH(A1231,'[1]EF3.0emissions'!$A$2:$A$1709,0))),-1,INDEX('[1]EF3.0emissions'!$F$2:$F$1709,MATCH(A1231,'[1]EF3.0emissions'!$A$2:$A$1709))),IF(ISERROR(INDEX(#REF!,MATCH(A1231,#REF!,0))),-1,INDEX(#REF!,MATCH(A1231,#REF!,0))*1.5*1000),IF(ISERROR(INDEX(#REF!,MATCH(A1231,#REF!,0))),-1,INDEX(#REF!,MATCH(A1231,#REF!,0))*1.5))</f>
        <v>-1</v>
      </c>
      <c r="H1231" s="135"/>
      <c r="I1231" s="135"/>
      <c r="J1231" s="135"/>
      <c r="K1231" s="136">
        <f>IF(ISERROR(INDEX([1]biowin!$J:$J,MATCH(#REF!,[1]biowin!$A:$A,0))),-1,INDEX([1]biowin!$J:$J,MATCH(#REF!,[1]biowin!$A:$A,0)))</f>
        <v>-1</v>
      </c>
    </row>
    <row r="1232" spans="1:11">
      <c r="A1232" s="142" t="s">
        <v>3598</v>
      </c>
      <c r="B1232" s="145" t="s">
        <v>3599</v>
      </c>
      <c r="C1232" s="144">
        <f>MAX(IF(ISERROR(INDEX([1]JDS4!$K$2:$K$1709,MATCH(A1232,[1]JDS4!$D$2:$D$1709,0))),-1,INDEX([1]JDS4!$K$2:$K$1709,MATCH(A1232,[1]JDS4!$D$2:$D$1709,0))),IF(ISERROR(INDEX([1]UFZ!$K$2:$K$1709,MATCH(A1232,[1]UFZ!$H$2:$H$1709,0))),-1,INDEX([1]UFZ!$K$2:$K$1709,MATCH(A1232,[1]UFZ!$H$2:$H$1709,0))),IF(ISERROR(INDEX([1]WATSON!$G$2:$G$1709,MATCH(A1232,[1]WATSON!$B$2:$B$1709,0))),-1,INDEX([1]WATSON!$G$2:$G$1709,MATCH(A1232,[1]WATSON!$B$2:$B$1709,0))*1000),IF(ISERROR(INDEX('[1]EF3.0emissions'!$F$2:$F$1709,MATCH(A1232,'[1]EF3.0emissions'!$A$2:$A$1709,0))),-1,INDEX('[1]EF3.0emissions'!$F$2:$F$1709,MATCH(A1232,'[1]EF3.0emissions'!$A$2:$A$1709))),IF(ISERROR(INDEX(#REF!,MATCH(A1232,#REF!,0))),-1,INDEX(#REF!,MATCH(A1232,#REF!,0))*1.5*1000),IF(ISERROR(INDEX(#REF!,MATCH(A1232,#REF!,0))),-1,INDEX(#REF!,MATCH(A1232,#REF!,0))*1.5))</f>
        <v>-1</v>
      </c>
      <c r="H1232" s="135"/>
      <c r="I1232" s="135"/>
      <c r="J1232" s="135"/>
      <c r="K1232" s="136">
        <f>IF(ISERROR(INDEX([1]biowin!$J:$J,MATCH(#REF!,[1]biowin!$A:$A,0))),-1,INDEX([1]biowin!$J:$J,MATCH(#REF!,[1]biowin!$A:$A,0)))</f>
        <v>-1</v>
      </c>
    </row>
    <row r="1233" spans="1:11">
      <c r="A1233" s="142" t="s">
        <v>3600</v>
      </c>
      <c r="B1233" s="145" t="s">
        <v>3601</v>
      </c>
      <c r="C1233" s="144">
        <f>MAX(IF(ISERROR(INDEX([1]JDS4!$K$2:$K$1709,MATCH(A1233,[1]JDS4!$D$2:$D$1709,0))),-1,INDEX([1]JDS4!$K$2:$K$1709,MATCH(A1233,[1]JDS4!$D$2:$D$1709,0))),IF(ISERROR(INDEX([1]UFZ!$K$2:$K$1709,MATCH(A1233,[1]UFZ!$H$2:$H$1709,0))),-1,INDEX([1]UFZ!$K$2:$K$1709,MATCH(A1233,[1]UFZ!$H$2:$H$1709,0))),IF(ISERROR(INDEX([1]WATSON!$G$2:$G$1709,MATCH(A1233,[1]WATSON!$B$2:$B$1709,0))),-1,INDEX([1]WATSON!$G$2:$G$1709,MATCH(A1233,[1]WATSON!$B$2:$B$1709,0))*1000),IF(ISERROR(INDEX('[1]EF3.0emissions'!$F$2:$F$1709,MATCH(A1233,'[1]EF3.0emissions'!$A$2:$A$1709,0))),-1,INDEX('[1]EF3.0emissions'!$F$2:$F$1709,MATCH(A1233,'[1]EF3.0emissions'!$A$2:$A$1709))),IF(ISERROR(INDEX(#REF!,MATCH(A1233,#REF!,0))),-1,INDEX(#REF!,MATCH(A1233,#REF!,0))*1.5*1000),IF(ISERROR(INDEX(#REF!,MATCH(A1233,#REF!,0))),-1,INDEX(#REF!,MATCH(A1233,#REF!,0))*1.5))</f>
        <v>-1</v>
      </c>
      <c r="H1233" s="135"/>
      <c r="I1233" s="135"/>
      <c r="J1233" s="135"/>
      <c r="K1233" s="136">
        <f>IF(ISERROR(INDEX([1]biowin!$J:$J,MATCH(#REF!,[1]biowin!$A:$A,0))),-1,INDEX([1]biowin!$J:$J,MATCH(#REF!,[1]biowin!$A:$A,0)))</f>
        <v>-1</v>
      </c>
    </row>
    <row r="1234" spans="1:11">
      <c r="A1234" s="142" t="s">
        <v>3602</v>
      </c>
      <c r="B1234" s="145" t="s">
        <v>3603</v>
      </c>
      <c r="C1234" s="144">
        <f>MAX(IF(ISERROR(INDEX([1]JDS4!$K$2:$K$1709,MATCH(A1234,[1]JDS4!$D$2:$D$1709,0))),-1,INDEX([1]JDS4!$K$2:$K$1709,MATCH(A1234,[1]JDS4!$D$2:$D$1709,0))),IF(ISERROR(INDEX([1]UFZ!$K$2:$K$1709,MATCH(A1234,[1]UFZ!$H$2:$H$1709,0))),-1,INDEX([1]UFZ!$K$2:$K$1709,MATCH(A1234,[1]UFZ!$H$2:$H$1709,0))),IF(ISERROR(INDEX([1]WATSON!$G$2:$G$1709,MATCH(A1234,[1]WATSON!$B$2:$B$1709,0))),-1,INDEX([1]WATSON!$G$2:$G$1709,MATCH(A1234,[1]WATSON!$B$2:$B$1709,0))*1000),IF(ISERROR(INDEX('[1]EF3.0emissions'!$F$2:$F$1709,MATCH(A1234,'[1]EF3.0emissions'!$A$2:$A$1709,0))),-1,INDEX('[1]EF3.0emissions'!$F$2:$F$1709,MATCH(A1234,'[1]EF3.0emissions'!$A$2:$A$1709))),IF(ISERROR(INDEX(#REF!,MATCH(A1234,#REF!,0))),-1,INDEX(#REF!,MATCH(A1234,#REF!,0))*1.5*1000),IF(ISERROR(INDEX(#REF!,MATCH(A1234,#REF!,0))),-1,INDEX(#REF!,MATCH(A1234,#REF!,0))*1.5))</f>
        <v>-1</v>
      </c>
      <c r="H1234" s="135"/>
      <c r="I1234" s="135"/>
      <c r="J1234" s="135"/>
      <c r="K1234" s="136">
        <f>IF(ISERROR(INDEX([1]biowin!$J:$J,MATCH(#REF!,[1]biowin!$A:$A,0))),-1,INDEX([1]biowin!$J:$J,MATCH(#REF!,[1]biowin!$A:$A,0)))</f>
        <v>-1</v>
      </c>
    </row>
    <row r="1235" spans="1:11">
      <c r="A1235" s="142" t="s">
        <v>3604</v>
      </c>
      <c r="B1235" s="145" t="s">
        <v>3605</v>
      </c>
      <c r="C1235" s="144">
        <f>MAX(IF(ISERROR(INDEX([1]JDS4!$K$2:$K$1709,MATCH(A1235,[1]JDS4!$D$2:$D$1709,0))),-1,INDEX([1]JDS4!$K$2:$K$1709,MATCH(A1235,[1]JDS4!$D$2:$D$1709,0))),IF(ISERROR(INDEX([1]UFZ!$K$2:$K$1709,MATCH(A1235,[1]UFZ!$H$2:$H$1709,0))),-1,INDEX([1]UFZ!$K$2:$K$1709,MATCH(A1235,[1]UFZ!$H$2:$H$1709,0))),IF(ISERROR(INDEX([1]WATSON!$G$2:$G$1709,MATCH(A1235,[1]WATSON!$B$2:$B$1709,0))),-1,INDEX([1]WATSON!$G$2:$G$1709,MATCH(A1235,[1]WATSON!$B$2:$B$1709,0))*1000),IF(ISERROR(INDEX('[1]EF3.0emissions'!$F$2:$F$1709,MATCH(A1235,'[1]EF3.0emissions'!$A$2:$A$1709,0))),-1,INDEX('[1]EF3.0emissions'!$F$2:$F$1709,MATCH(A1235,'[1]EF3.0emissions'!$A$2:$A$1709))),IF(ISERROR(INDEX(#REF!,MATCH(A1235,#REF!,0))),-1,INDEX(#REF!,MATCH(A1235,#REF!,0))*1.5*1000),IF(ISERROR(INDEX(#REF!,MATCH(A1235,#REF!,0))),-1,INDEX(#REF!,MATCH(A1235,#REF!,0))*1.5))</f>
        <v>-1</v>
      </c>
      <c r="D1235" s="135">
        <v>4.3644137674011096E-2</v>
      </c>
      <c r="E1235" s="135">
        <v>2.3016127816077016E-2</v>
      </c>
      <c r="F1235" s="135">
        <v>6.6833360054398439E-2</v>
      </c>
      <c r="G1235" s="135">
        <v>0.93316663994560167</v>
      </c>
      <c r="H1235" s="135">
        <v>2.4164615789512126E-2</v>
      </c>
      <c r="I1235" s="135">
        <v>6.7911932006019388E-2</v>
      </c>
      <c r="J1235" s="135">
        <v>0.93208806799397936</v>
      </c>
      <c r="K1235" s="136">
        <f>IF(ISERROR(INDEX([1]biowin!$J:$J,MATCH(#REF!,[1]biowin!$A:$A,0))),-1,INDEX([1]biowin!$J:$J,MATCH(#REF!,[1]biowin!$A:$A,0)))</f>
        <v>-1</v>
      </c>
    </row>
    <row r="1236" spans="1:11">
      <c r="A1236" s="142" t="s">
        <v>3606</v>
      </c>
      <c r="B1236" s="145" t="s">
        <v>3607</v>
      </c>
      <c r="C1236" s="144">
        <f>MAX(IF(ISERROR(INDEX([1]JDS4!$K$2:$K$1709,MATCH(A1236,[1]JDS4!$D$2:$D$1709,0))),-1,INDEX([1]JDS4!$K$2:$K$1709,MATCH(A1236,[1]JDS4!$D$2:$D$1709,0))),IF(ISERROR(INDEX([1]UFZ!$K$2:$K$1709,MATCH(A1236,[1]UFZ!$H$2:$H$1709,0))),-1,INDEX([1]UFZ!$K$2:$K$1709,MATCH(A1236,[1]UFZ!$H$2:$H$1709,0))),IF(ISERROR(INDEX([1]WATSON!$G$2:$G$1709,MATCH(A1236,[1]WATSON!$B$2:$B$1709,0))),-1,INDEX([1]WATSON!$G$2:$G$1709,MATCH(A1236,[1]WATSON!$B$2:$B$1709,0))*1000),IF(ISERROR(INDEX('[1]EF3.0emissions'!$F$2:$F$1709,MATCH(A1236,'[1]EF3.0emissions'!$A$2:$A$1709,0))),-1,INDEX('[1]EF3.0emissions'!$F$2:$F$1709,MATCH(A1236,'[1]EF3.0emissions'!$A$2:$A$1709))),IF(ISERROR(INDEX(#REF!,MATCH(A1236,#REF!,0))),-1,INDEX(#REF!,MATCH(A1236,#REF!,0))*1.5*1000),IF(ISERROR(INDEX(#REF!,MATCH(A1236,#REF!,0))),-1,INDEX(#REF!,MATCH(A1236,#REF!,0))*1.5))</f>
        <v>-1</v>
      </c>
      <c r="D1236" s="135">
        <v>0.63450769137251306</v>
      </c>
      <c r="E1236" s="135">
        <v>0.1442389067053601</v>
      </c>
      <c r="F1236" s="135">
        <v>0.97362878399623032</v>
      </c>
      <c r="G1236" s="135">
        <v>2.6371216003769418E-2</v>
      </c>
      <c r="H1236" s="135">
        <v>0.16363795820531576</v>
      </c>
      <c r="I1236" s="135">
        <v>0.97279402459697439</v>
      </c>
      <c r="J1236" s="135">
        <v>2.7205975403025457E-2</v>
      </c>
      <c r="K1236" s="136">
        <f>IF(ISERROR(INDEX([1]biowin!$J:$J,MATCH(#REF!,[1]biowin!$A:$A,0))),-1,INDEX([1]biowin!$J:$J,MATCH(#REF!,[1]biowin!$A:$A,0)))</f>
        <v>-1</v>
      </c>
    </row>
    <row r="1237" spans="1:11">
      <c r="A1237" s="142" t="s">
        <v>3608</v>
      </c>
      <c r="B1237" s="145" t="s">
        <v>3609</v>
      </c>
      <c r="C1237" s="144">
        <f>MAX(IF(ISERROR(INDEX([1]JDS4!$K$2:$K$1709,MATCH(A1237,[1]JDS4!$D$2:$D$1709,0))),-1,INDEX([1]JDS4!$K$2:$K$1709,MATCH(A1237,[1]JDS4!$D$2:$D$1709,0))),IF(ISERROR(INDEX([1]UFZ!$K$2:$K$1709,MATCH(A1237,[1]UFZ!$H$2:$H$1709,0))),-1,INDEX([1]UFZ!$K$2:$K$1709,MATCH(A1237,[1]UFZ!$H$2:$H$1709,0))),IF(ISERROR(INDEX([1]WATSON!$G$2:$G$1709,MATCH(A1237,[1]WATSON!$B$2:$B$1709,0))),-1,INDEX([1]WATSON!$G$2:$G$1709,MATCH(A1237,[1]WATSON!$B$2:$B$1709,0))*1000),IF(ISERROR(INDEX('[1]EF3.0emissions'!$F$2:$F$1709,MATCH(A1237,'[1]EF3.0emissions'!$A$2:$A$1709,0))),-1,INDEX('[1]EF3.0emissions'!$F$2:$F$1709,MATCH(A1237,'[1]EF3.0emissions'!$A$2:$A$1709))),IF(ISERROR(INDEX(#REF!,MATCH(A1237,#REF!,0))),-1,INDEX(#REF!,MATCH(A1237,#REF!,0))*1.5*1000),IF(ISERROR(INDEX(#REF!,MATCH(A1237,#REF!,0))),-1,INDEX(#REF!,MATCH(A1237,#REF!,0))*1.5))</f>
        <v>0</v>
      </c>
      <c r="D1237" s="135">
        <v>0.21204657549393935</v>
      </c>
      <c r="E1237" s="135">
        <v>0.11033442864545114</v>
      </c>
      <c r="F1237" s="135">
        <v>0.32241228520790188</v>
      </c>
      <c r="G1237" s="135">
        <v>0.67758771479209834</v>
      </c>
      <c r="H1237" s="135">
        <v>0.11510292661761978</v>
      </c>
      <c r="I1237" s="135">
        <v>0.32716806596784398</v>
      </c>
      <c r="J1237" s="135">
        <v>0.67283193403215447</v>
      </c>
      <c r="K1237" s="136">
        <f>IF(ISERROR(INDEX([1]biowin!$J:$J,MATCH(#REF!,[1]biowin!$A:$A,0))),-1,INDEX([1]biowin!$J:$J,MATCH(#REF!,[1]biowin!$A:$A,0)))</f>
        <v>-1</v>
      </c>
    </row>
    <row r="1238" spans="1:11">
      <c r="A1238" s="142" t="s">
        <v>3610</v>
      </c>
      <c r="B1238" s="145" t="s">
        <v>3611</v>
      </c>
      <c r="C1238" s="144">
        <f>MAX(IF(ISERROR(INDEX([1]JDS4!$K$2:$K$1709,MATCH(A1238,[1]JDS4!$D$2:$D$1709,0))),-1,INDEX([1]JDS4!$K$2:$K$1709,MATCH(A1238,[1]JDS4!$D$2:$D$1709,0))),IF(ISERROR(INDEX([1]UFZ!$K$2:$K$1709,MATCH(A1238,[1]UFZ!$H$2:$H$1709,0))),-1,INDEX([1]UFZ!$K$2:$K$1709,MATCH(A1238,[1]UFZ!$H$2:$H$1709,0))),IF(ISERROR(INDEX([1]WATSON!$G$2:$G$1709,MATCH(A1238,[1]WATSON!$B$2:$B$1709,0))),-1,INDEX([1]WATSON!$G$2:$G$1709,MATCH(A1238,[1]WATSON!$B$2:$B$1709,0))*1000),IF(ISERROR(INDEX('[1]EF3.0emissions'!$F$2:$F$1709,MATCH(A1238,'[1]EF3.0emissions'!$A$2:$A$1709,0))),-1,INDEX('[1]EF3.0emissions'!$F$2:$F$1709,MATCH(A1238,'[1]EF3.0emissions'!$A$2:$A$1709))),IF(ISERROR(INDEX(#REF!,MATCH(A1238,#REF!,0))),-1,INDEX(#REF!,MATCH(A1238,#REF!,0))*1.5*1000),IF(ISERROR(INDEX(#REF!,MATCH(A1238,#REF!,0))),-1,INDEX(#REF!,MATCH(A1238,#REF!,0))*1.5))</f>
        <v>-1</v>
      </c>
      <c r="H1238" s="135"/>
      <c r="I1238" s="135"/>
      <c r="J1238" s="135"/>
      <c r="K1238" s="136">
        <f>IF(ISERROR(INDEX([1]biowin!$J:$J,MATCH(#REF!,[1]biowin!$A:$A,0))),-1,INDEX([1]biowin!$J:$J,MATCH(#REF!,[1]biowin!$A:$A,0)))</f>
        <v>-1</v>
      </c>
    </row>
    <row r="1239" spans="1:11">
      <c r="A1239" s="142" t="s">
        <v>3612</v>
      </c>
      <c r="B1239" s="145" t="s">
        <v>3613</v>
      </c>
      <c r="C1239" s="144">
        <f>MAX(IF(ISERROR(INDEX([1]JDS4!$K$2:$K$1709,MATCH(A1239,[1]JDS4!$D$2:$D$1709,0))),-1,INDEX([1]JDS4!$K$2:$K$1709,MATCH(A1239,[1]JDS4!$D$2:$D$1709,0))),IF(ISERROR(INDEX([1]UFZ!$K$2:$K$1709,MATCH(A1239,[1]UFZ!$H$2:$H$1709,0))),-1,INDEX([1]UFZ!$K$2:$K$1709,MATCH(A1239,[1]UFZ!$H$2:$H$1709,0))),IF(ISERROR(INDEX([1]WATSON!$G$2:$G$1709,MATCH(A1239,[1]WATSON!$B$2:$B$1709,0))),-1,INDEX([1]WATSON!$G$2:$G$1709,MATCH(A1239,[1]WATSON!$B$2:$B$1709,0))*1000),IF(ISERROR(INDEX('[1]EF3.0emissions'!$F$2:$F$1709,MATCH(A1239,'[1]EF3.0emissions'!$A$2:$A$1709,0))),-1,INDEX('[1]EF3.0emissions'!$F$2:$F$1709,MATCH(A1239,'[1]EF3.0emissions'!$A$2:$A$1709))),IF(ISERROR(INDEX(#REF!,MATCH(A1239,#REF!,0))),-1,INDEX(#REF!,MATCH(A1239,#REF!,0))*1.5*1000),IF(ISERROR(INDEX(#REF!,MATCH(A1239,#REF!,0))),-1,INDEX(#REF!,MATCH(A1239,#REF!,0))*1.5))</f>
        <v>-1</v>
      </c>
      <c r="D1239" s="135">
        <v>5.6995073463481025E-3</v>
      </c>
      <c r="E1239" s="135">
        <v>8.9833349025393052E-5</v>
      </c>
      <c r="F1239" s="135">
        <v>0.97216675252420259</v>
      </c>
      <c r="G1239" s="135">
        <v>2.7833247475797365E-2</v>
      </c>
      <c r="H1239" s="135">
        <v>1.3658820763562415E-4</v>
      </c>
      <c r="I1239" s="135">
        <v>0.96023252858459507</v>
      </c>
      <c r="J1239" s="135">
        <v>3.9767471415404737E-2</v>
      </c>
      <c r="K1239" s="136">
        <f>IF(ISERROR(INDEX([1]biowin!$J:$J,MATCH(#REF!,[1]biowin!$A:$A,0))),-1,INDEX([1]biowin!$J:$J,MATCH(#REF!,[1]biowin!$A:$A,0)))</f>
        <v>-1</v>
      </c>
    </row>
    <row r="1240" spans="1:11">
      <c r="A1240" s="142" t="s">
        <v>3614</v>
      </c>
      <c r="B1240" s="145" t="s">
        <v>3615</v>
      </c>
      <c r="C1240" s="144">
        <f>MAX(IF(ISERROR(INDEX([1]JDS4!$K$2:$K$1709,MATCH(A1240,[1]JDS4!$D$2:$D$1709,0))),-1,INDEX([1]JDS4!$K$2:$K$1709,MATCH(A1240,[1]JDS4!$D$2:$D$1709,0))),IF(ISERROR(INDEX([1]UFZ!$K$2:$K$1709,MATCH(A1240,[1]UFZ!$H$2:$H$1709,0))),-1,INDEX([1]UFZ!$K$2:$K$1709,MATCH(A1240,[1]UFZ!$H$2:$H$1709,0))),IF(ISERROR(INDEX([1]WATSON!$G$2:$G$1709,MATCH(A1240,[1]WATSON!$B$2:$B$1709,0))),-1,INDEX([1]WATSON!$G$2:$G$1709,MATCH(A1240,[1]WATSON!$B$2:$B$1709,0))*1000),IF(ISERROR(INDEX('[1]EF3.0emissions'!$F$2:$F$1709,MATCH(A1240,'[1]EF3.0emissions'!$A$2:$A$1709,0))),-1,INDEX('[1]EF3.0emissions'!$F$2:$F$1709,MATCH(A1240,'[1]EF3.0emissions'!$A$2:$A$1709))),IF(ISERROR(INDEX(#REF!,MATCH(A1240,#REF!,0))),-1,INDEX(#REF!,MATCH(A1240,#REF!,0))*1.5*1000),IF(ISERROR(INDEX(#REF!,MATCH(A1240,#REF!,0))),-1,INDEX(#REF!,MATCH(A1240,#REF!,0))*1.5))</f>
        <v>15.496875000000003</v>
      </c>
      <c r="D1240" s="135">
        <v>0.24218694050715531</v>
      </c>
      <c r="E1240" s="135">
        <v>0.12564042610902892</v>
      </c>
      <c r="F1240" s="135">
        <v>0.36782982754721039</v>
      </c>
      <c r="G1240" s="135">
        <v>0.63217017245278928</v>
      </c>
      <c r="H1240" s="135">
        <v>0.13088775538678044</v>
      </c>
      <c r="I1240" s="135">
        <v>0.37307615493522273</v>
      </c>
      <c r="J1240" s="135">
        <v>0.62692384506477705</v>
      </c>
      <c r="K1240" s="136">
        <f>IF(ISERROR(INDEX([1]biowin!$J:$J,MATCH(#REF!,[1]biowin!$A:$A,0))),-1,INDEX([1]biowin!$J:$J,MATCH(#REF!,[1]biowin!$A:$A,0)))</f>
        <v>-1</v>
      </c>
    </row>
    <row r="1241" spans="1:11">
      <c r="A1241" s="142" t="s">
        <v>3616</v>
      </c>
      <c r="B1241" s="145" t="s">
        <v>1004</v>
      </c>
      <c r="C1241" s="144">
        <f>MAX(IF(ISERROR(INDEX([1]JDS4!$K$2:$K$1709,MATCH(A1241,[1]JDS4!$D$2:$D$1709,0))),-1,INDEX([1]JDS4!$K$2:$K$1709,MATCH(A1241,[1]JDS4!$D$2:$D$1709,0))),IF(ISERROR(INDEX([1]UFZ!$K$2:$K$1709,MATCH(A1241,[1]UFZ!$H$2:$H$1709,0))),-1,INDEX([1]UFZ!$K$2:$K$1709,MATCH(A1241,[1]UFZ!$H$2:$H$1709,0))),IF(ISERROR(INDEX([1]WATSON!$G$2:$G$1709,MATCH(A1241,[1]WATSON!$B$2:$B$1709,0))),-1,INDEX([1]WATSON!$G$2:$G$1709,MATCH(A1241,[1]WATSON!$B$2:$B$1709,0))*1000),IF(ISERROR(INDEX('[1]EF3.0emissions'!$F$2:$F$1709,MATCH(A1241,'[1]EF3.0emissions'!$A$2:$A$1709,0))),-1,INDEX('[1]EF3.0emissions'!$F$2:$F$1709,MATCH(A1241,'[1]EF3.0emissions'!$A$2:$A$1709))),IF(ISERROR(INDEX(#REF!,MATCH(A1241,#REF!,0))),-1,INDEX(#REF!,MATCH(A1241,#REF!,0))*1.5*1000),IF(ISERROR(INDEX(#REF!,MATCH(A1241,#REF!,0))),-1,INDEX(#REF!,MATCH(A1241,#REF!,0))*1.5))</f>
        <v>-1</v>
      </c>
      <c r="D1241" s="135">
        <v>4.0714173052613066E-2</v>
      </c>
      <c r="E1241" s="135">
        <v>1.077103904340429E-3</v>
      </c>
      <c r="F1241" s="135">
        <v>0.96170301559791249</v>
      </c>
      <c r="G1241" s="135">
        <v>3.8296984402087238E-2</v>
      </c>
      <c r="H1241" s="135">
        <v>1.1738150345698131E-3</v>
      </c>
      <c r="I1241" s="135">
        <v>0.96121100743495824</v>
      </c>
      <c r="J1241" s="135">
        <v>3.8788992565042237E-2</v>
      </c>
      <c r="K1241" s="136">
        <f>IF(ISERROR(INDEX([1]biowin!$J:$J,MATCH(#REF!,[1]biowin!$A:$A,0))),-1,INDEX([1]biowin!$J:$J,MATCH(#REF!,[1]biowin!$A:$A,0)))</f>
        <v>-1</v>
      </c>
    </row>
    <row r="1242" spans="1:11">
      <c r="A1242" s="142" t="s">
        <v>3617</v>
      </c>
      <c r="B1242" s="145" t="s">
        <v>3618</v>
      </c>
      <c r="C1242" s="144">
        <f>MAX(IF(ISERROR(INDEX([1]JDS4!$K$2:$K$1709,MATCH(A1242,[1]JDS4!$D$2:$D$1709,0))),-1,INDEX([1]JDS4!$K$2:$K$1709,MATCH(A1242,[1]JDS4!$D$2:$D$1709,0))),IF(ISERROR(INDEX([1]UFZ!$K$2:$K$1709,MATCH(A1242,[1]UFZ!$H$2:$H$1709,0))),-1,INDEX([1]UFZ!$K$2:$K$1709,MATCH(A1242,[1]UFZ!$H$2:$H$1709,0))),IF(ISERROR(INDEX([1]WATSON!$G$2:$G$1709,MATCH(A1242,[1]WATSON!$B$2:$B$1709,0))),-1,INDEX([1]WATSON!$G$2:$G$1709,MATCH(A1242,[1]WATSON!$B$2:$B$1709,0))*1000),IF(ISERROR(INDEX('[1]EF3.0emissions'!$F$2:$F$1709,MATCH(A1242,'[1]EF3.0emissions'!$A$2:$A$1709,0))),-1,INDEX('[1]EF3.0emissions'!$F$2:$F$1709,MATCH(A1242,'[1]EF3.0emissions'!$A$2:$A$1709))),IF(ISERROR(INDEX(#REF!,MATCH(A1242,#REF!,0))),-1,INDEX(#REF!,MATCH(A1242,#REF!,0))*1.5*1000),IF(ISERROR(INDEX(#REF!,MATCH(A1242,#REF!,0))),-1,INDEX(#REF!,MATCH(A1242,#REF!,0))*1.5))</f>
        <v>0</v>
      </c>
      <c r="D1242" s="135">
        <v>0.11212069356474798</v>
      </c>
      <c r="E1242" s="135">
        <v>5.884580391596763E-2</v>
      </c>
      <c r="F1242" s="135">
        <v>0.170966819227266</v>
      </c>
      <c r="G1242" s="135">
        <v>0.82903318077272958</v>
      </c>
      <c r="H1242" s="135">
        <v>6.1634213676304866E-2</v>
      </c>
      <c r="I1242" s="135">
        <v>0.17375509869636127</v>
      </c>
      <c r="J1242" s="135">
        <v>0.82624490130363903</v>
      </c>
      <c r="K1242" s="136">
        <f>IF(ISERROR(INDEX([1]biowin!$J:$J,MATCH(#REF!,[1]biowin!$A:$A,0))),-1,INDEX([1]biowin!$J:$J,MATCH(#REF!,[1]biowin!$A:$A,0)))</f>
        <v>-1</v>
      </c>
    </row>
    <row r="1243" spans="1:11">
      <c r="A1243" s="142" t="s">
        <v>3619</v>
      </c>
      <c r="B1243" s="145" t="s">
        <v>3620</v>
      </c>
      <c r="C1243" s="144">
        <f>MAX(IF(ISERROR(INDEX([1]JDS4!$K$2:$K$1709,MATCH(A1243,[1]JDS4!$D$2:$D$1709,0))),-1,INDEX([1]JDS4!$K$2:$K$1709,MATCH(A1243,[1]JDS4!$D$2:$D$1709,0))),IF(ISERROR(INDEX([1]UFZ!$K$2:$K$1709,MATCH(A1243,[1]UFZ!$H$2:$H$1709,0))),-1,INDEX([1]UFZ!$K$2:$K$1709,MATCH(A1243,[1]UFZ!$H$2:$H$1709,0))),IF(ISERROR(INDEX([1]WATSON!$G$2:$G$1709,MATCH(A1243,[1]WATSON!$B$2:$B$1709,0))),-1,INDEX([1]WATSON!$G$2:$G$1709,MATCH(A1243,[1]WATSON!$B$2:$B$1709,0))*1000),IF(ISERROR(INDEX('[1]EF3.0emissions'!$F$2:$F$1709,MATCH(A1243,'[1]EF3.0emissions'!$A$2:$A$1709,0))),-1,INDEX('[1]EF3.0emissions'!$F$2:$F$1709,MATCH(A1243,'[1]EF3.0emissions'!$A$2:$A$1709))),IF(ISERROR(INDEX(#REF!,MATCH(A1243,#REF!,0))),-1,INDEX(#REF!,MATCH(A1243,#REF!,0))*1.5*1000),IF(ISERROR(INDEX(#REF!,MATCH(A1243,#REF!,0))),-1,INDEX(#REF!,MATCH(A1243,#REF!,0))*1.5))</f>
        <v>-1</v>
      </c>
      <c r="D1243" s="135">
        <v>0.52118693351317746</v>
      </c>
      <c r="E1243" s="135">
        <v>0.2585660822132923</v>
      </c>
      <c r="F1243" s="135">
        <v>0.77975302266102497</v>
      </c>
      <c r="G1243" s="135">
        <v>0.2202469773389707</v>
      </c>
      <c r="H1243" s="135">
        <v>0.26428183839213748</v>
      </c>
      <c r="I1243" s="135">
        <v>0.78546877596491971</v>
      </c>
      <c r="J1243" s="135">
        <v>0.21453122403507949</v>
      </c>
      <c r="K1243" s="136">
        <f>IF(ISERROR(INDEX([1]biowin!$J:$J,MATCH(#REF!,[1]biowin!$A:$A,0))),-1,INDEX([1]biowin!$J:$J,MATCH(#REF!,[1]biowin!$A:$A,0)))</f>
        <v>-1</v>
      </c>
    </row>
    <row r="1244" spans="1:11">
      <c r="A1244" s="142" t="s">
        <v>3621</v>
      </c>
      <c r="B1244" s="145" t="s">
        <v>3622</v>
      </c>
      <c r="C1244" s="144">
        <f>MAX(IF(ISERROR(INDEX([1]JDS4!$K$2:$K$1709,MATCH(A1244,[1]JDS4!$D$2:$D$1709,0))),-1,INDEX([1]JDS4!$K$2:$K$1709,MATCH(A1244,[1]JDS4!$D$2:$D$1709,0))),IF(ISERROR(INDEX([1]UFZ!$K$2:$K$1709,MATCH(A1244,[1]UFZ!$H$2:$H$1709,0))),-1,INDEX([1]UFZ!$K$2:$K$1709,MATCH(A1244,[1]UFZ!$H$2:$H$1709,0))),IF(ISERROR(INDEX([1]WATSON!$G$2:$G$1709,MATCH(A1244,[1]WATSON!$B$2:$B$1709,0))),-1,INDEX([1]WATSON!$G$2:$G$1709,MATCH(A1244,[1]WATSON!$B$2:$B$1709,0))*1000),IF(ISERROR(INDEX('[1]EF3.0emissions'!$F$2:$F$1709,MATCH(A1244,'[1]EF3.0emissions'!$A$2:$A$1709,0))),-1,INDEX('[1]EF3.0emissions'!$F$2:$F$1709,MATCH(A1244,'[1]EF3.0emissions'!$A$2:$A$1709))),IF(ISERROR(INDEX(#REF!,MATCH(A1244,#REF!,0))),-1,INDEX(#REF!,MATCH(A1244,#REF!,0))*1.5*1000),IF(ISERROR(INDEX(#REF!,MATCH(A1244,#REF!,0))),-1,INDEX(#REF!,MATCH(A1244,#REF!,0))*1.5))</f>
        <v>44000</v>
      </c>
      <c r="D1244" s="135">
        <v>1.7097500683467919E-2</v>
      </c>
      <c r="E1244" s="135">
        <v>5.0716661820716577E-4</v>
      </c>
      <c r="F1244" s="135">
        <v>0.93587579494385509</v>
      </c>
      <c r="G1244" s="135">
        <v>6.4124205056144454E-2</v>
      </c>
      <c r="H1244" s="135">
        <v>1.4136337882238745E-3</v>
      </c>
      <c r="I1244" s="135">
        <v>0.83000327294938492</v>
      </c>
      <c r="J1244" s="135">
        <v>0.16999672705061472</v>
      </c>
      <c r="K1244" s="136">
        <f>IF(ISERROR(INDEX([1]biowin!$J:$J,MATCH(#REF!,[1]biowin!$A:$A,0))),-1,INDEX([1]biowin!$J:$J,MATCH(#REF!,[1]biowin!$A:$A,0)))</f>
        <v>-1</v>
      </c>
    </row>
    <row r="1245" spans="1:11">
      <c r="A1245" s="142" t="s">
        <v>3623</v>
      </c>
      <c r="B1245" s="145" t="s">
        <v>3624</v>
      </c>
      <c r="C1245" s="144">
        <f>MAX(IF(ISERROR(INDEX([1]JDS4!$K$2:$K$1709,MATCH(A1245,[1]JDS4!$D$2:$D$1709,0))),-1,INDEX([1]JDS4!$K$2:$K$1709,MATCH(A1245,[1]JDS4!$D$2:$D$1709,0))),IF(ISERROR(INDEX([1]UFZ!$K$2:$K$1709,MATCH(A1245,[1]UFZ!$H$2:$H$1709,0))),-1,INDEX([1]UFZ!$K$2:$K$1709,MATCH(A1245,[1]UFZ!$H$2:$H$1709,0))),IF(ISERROR(INDEX([1]WATSON!$G$2:$G$1709,MATCH(A1245,[1]WATSON!$B$2:$B$1709,0))),-1,INDEX([1]WATSON!$G$2:$G$1709,MATCH(A1245,[1]WATSON!$B$2:$B$1709,0))*1000),IF(ISERROR(INDEX('[1]EF3.0emissions'!$F$2:$F$1709,MATCH(A1245,'[1]EF3.0emissions'!$A$2:$A$1709,0))),-1,INDEX('[1]EF3.0emissions'!$F$2:$F$1709,MATCH(A1245,'[1]EF3.0emissions'!$A$2:$A$1709))),IF(ISERROR(INDEX(#REF!,MATCH(A1245,#REF!,0))),-1,INDEX(#REF!,MATCH(A1245,#REF!,0))*1.5*1000),IF(ISERROR(INDEX(#REF!,MATCH(A1245,#REF!,0))),-1,INDEX(#REF!,MATCH(A1245,#REF!,0))*1.5))</f>
        <v>-1</v>
      </c>
      <c r="D1245" s="135">
        <v>5.4459741564930372E-2</v>
      </c>
      <c r="E1245" s="135">
        <v>2.8695468040526799E-2</v>
      </c>
      <c r="F1245" s="135">
        <v>8.3497368959837115E-2</v>
      </c>
      <c r="G1245" s="135">
        <v>0.91650263104015917</v>
      </c>
      <c r="H1245" s="135">
        <v>3.0119071548475446E-2</v>
      </c>
      <c r="I1245" s="135">
        <v>8.4782748705020727E-2</v>
      </c>
      <c r="J1245" s="135">
        <v>0.91521725129497755</v>
      </c>
      <c r="K1245" s="136">
        <f>IF(ISERROR(INDEX([1]biowin!$J:$J,MATCH(#REF!,[1]biowin!$A:$A,0))),-1,INDEX([1]biowin!$J:$J,MATCH(#REF!,[1]biowin!$A:$A,0)))</f>
        <v>-1</v>
      </c>
    </row>
    <row r="1246" spans="1:11">
      <c r="A1246" s="142" t="s">
        <v>3625</v>
      </c>
      <c r="B1246" s="145" t="s">
        <v>3626</v>
      </c>
      <c r="C1246" s="144">
        <f>MAX(IF(ISERROR(INDEX([1]JDS4!$K$2:$K$1709,MATCH(A1246,[1]JDS4!$D$2:$D$1709,0))),-1,INDEX([1]JDS4!$K$2:$K$1709,MATCH(A1246,[1]JDS4!$D$2:$D$1709,0))),IF(ISERROR(INDEX([1]UFZ!$K$2:$K$1709,MATCH(A1246,[1]UFZ!$H$2:$H$1709,0))),-1,INDEX([1]UFZ!$K$2:$K$1709,MATCH(A1246,[1]UFZ!$H$2:$H$1709,0))),IF(ISERROR(INDEX([1]WATSON!$G$2:$G$1709,MATCH(A1246,[1]WATSON!$B$2:$B$1709,0))),-1,INDEX([1]WATSON!$G$2:$G$1709,MATCH(A1246,[1]WATSON!$B$2:$B$1709,0))*1000),IF(ISERROR(INDEX('[1]EF3.0emissions'!$F$2:$F$1709,MATCH(A1246,'[1]EF3.0emissions'!$A$2:$A$1709,0))),-1,INDEX('[1]EF3.0emissions'!$F$2:$F$1709,MATCH(A1246,'[1]EF3.0emissions'!$A$2:$A$1709))),IF(ISERROR(INDEX(#REF!,MATCH(A1246,#REF!,0))),-1,INDEX(#REF!,MATCH(A1246,#REF!,0))*1.5*1000),IF(ISERROR(INDEX(#REF!,MATCH(A1246,#REF!,0))),-1,INDEX(#REF!,MATCH(A1246,#REF!,0))*1.5))</f>
        <v>-1</v>
      </c>
      <c r="D1246" s="135">
        <v>3.2405852658074028E-3</v>
      </c>
      <c r="E1246" s="135">
        <v>1.1521132328179942E-4</v>
      </c>
      <c r="F1246" s="135">
        <v>0.92353324200634479</v>
      </c>
      <c r="G1246" s="135">
        <v>7.646675799365471E-2</v>
      </c>
      <c r="H1246" s="135">
        <v>3.1498261869558272E-4</v>
      </c>
      <c r="I1246" s="135">
        <v>0.80115779899187445</v>
      </c>
      <c r="J1246" s="135">
        <v>0.19884220100812502</v>
      </c>
      <c r="K1246" s="136">
        <f>IF(ISERROR(INDEX([1]biowin!$J:$J,MATCH(#REF!,[1]biowin!$A:$A,0))),-1,INDEX([1]biowin!$J:$J,MATCH(#REF!,[1]biowin!$A:$A,0)))</f>
        <v>-1</v>
      </c>
    </row>
    <row r="1247" spans="1:11">
      <c r="A1247" s="142" t="s">
        <v>3627</v>
      </c>
      <c r="B1247" s="145" t="s">
        <v>3628</v>
      </c>
      <c r="C1247" s="144">
        <f>MAX(IF(ISERROR(INDEX([1]JDS4!$K$2:$K$1709,MATCH(A1247,[1]JDS4!$D$2:$D$1709,0))),-1,INDEX([1]JDS4!$K$2:$K$1709,MATCH(A1247,[1]JDS4!$D$2:$D$1709,0))),IF(ISERROR(INDEX([1]UFZ!$K$2:$K$1709,MATCH(A1247,[1]UFZ!$H$2:$H$1709,0))),-1,INDEX([1]UFZ!$K$2:$K$1709,MATCH(A1247,[1]UFZ!$H$2:$H$1709,0))),IF(ISERROR(INDEX([1]WATSON!$G$2:$G$1709,MATCH(A1247,[1]WATSON!$B$2:$B$1709,0))),-1,INDEX([1]WATSON!$G$2:$G$1709,MATCH(A1247,[1]WATSON!$B$2:$B$1709,0))*1000),IF(ISERROR(INDEX('[1]EF3.0emissions'!$F$2:$F$1709,MATCH(A1247,'[1]EF3.0emissions'!$A$2:$A$1709,0))),-1,INDEX('[1]EF3.0emissions'!$F$2:$F$1709,MATCH(A1247,'[1]EF3.0emissions'!$A$2:$A$1709))),IF(ISERROR(INDEX(#REF!,MATCH(A1247,#REF!,0))),-1,INDEX(#REF!,MATCH(A1247,#REF!,0))*1.5*1000),IF(ISERROR(INDEX(#REF!,MATCH(A1247,#REF!,0))),-1,INDEX(#REF!,MATCH(A1247,#REF!,0))*1.5))</f>
        <v>3508.818181818182</v>
      </c>
      <c r="D1247" s="135">
        <v>2.4318744581154931E-3</v>
      </c>
      <c r="E1247" s="135">
        <v>1.2830665689062876E-3</v>
      </c>
      <c r="F1247" s="135">
        <v>7.1646994171480193E-3</v>
      </c>
      <c r="G1247" s="135">
        <v>0.99283530058285185</v>
      </c>
      <c r="H1247" s="135">
        <v>1.3505783254526807E-3</v>
      </c>
      <c r="I1247" s="135">
        <v>5.8458385065274475E-3</v>
      </c>
      <c r="J1247" s="135">
        <v>0.99415416149347258</v>
      </c>
      <c r="K1247" s="136">
        <f>IF(ISERROR(INDEX([1]biowin!$J:$J,MATCH(#REF!,[1]biowin!$A:$A,0))),-1,INDEX([1]biowin!$J:$J,MATCH(#REF!,[1]biowin!$A:$A,0)))</f>
        <v>-1</v>
      </c>
    </row>
    <row r="1248" spans="1:11">
      <c r="A1248" s="142" t="s">
        <v>3629</v>
      </c>
      <c r="B1248" s="145" t="s">
        <v>3630</v>
      </c>
      <c r="C1248" s="144">
        <f>MAX(IF(ISERROR(INDEX([1]JDS4!$K$2:$K$1709,MATCH(A1248,[1]JDS4!$D$2:$D$1709,0))),-1,INDEX([1]JDS4!$K$2:$K$1709,MATCH(A1248,[1]JDS4!$D$2:$D$1709,0))),IF(ISERROR(INDEX([1]UFZ!$K$2:$K$1709,MATCH(A1248,[1]UFZ!$H$2:$H$1709,0))),-1,INDEX([1]UFZ!$K$2:$K$1709,MATCH(A1248,[1]UFZ!$H$2:$H$1709,0))),IF(ISERROR(INDEX([1]WATSON!$G$2:$G$1709,MATCH(A1248,[1]WATSON!$B$2:$B$1709,0))),-1,INDEX([1]WATSON!$G$2:$G$1709,MATCH(A1248,[1]WATSON!$B$2:$B$1709,0))*1000),IF(ISERROR(INDEX('[1]EF3.0emissions'!$F$2:$F$1709,MATCH(A1248,'[1]EF3.0emissions'!$A$2:$A$1709,0))),-1,INDEX('[1]EF3.0emissions'!$F$2:$F$1709,MATCH(A1248,'[1]EF3.0emissions'!$A$2:$A$1709))),IF(ISERROR(INDEX(#REF!,MATCH(A1248,#REF!,0))),-1,INDEX(#REF!,MATCH(A1248,#REF!,0))*1.5*1000),IF(ISERROR(INDEX(#REF!,MATCH(A1248,#REF!,0))),-1,INDEX(#REF!,MATCH(A1248,#REF!,0))*1.5))</f>
        <v>-1</v>
      </c>
      <c r="D1248" s="135">
        <v>1.84764738604365E-3</v>
      </c>
      <c r="E1248" s="135">
        <v>4.1698691760583701E-4</v>
      </c>
      <c r="F1248" s="135">
        <v>0.58866529639723408</v>
      </c>
      <c r="G1248" s="135">
        <v>0.41133470360276631</v>
      </c>
      <c r="H1248" s="135">
        <v>6.9524024181344326E-4</v>
      </c>
      <c r="I1248" s="135">
        <v>0.34762090544176955</v>
      </c>
      <c r="J1248" s="135">
        <v>0.65237909455823029</v>
      </c>
      <c r="K1248" s="136">
        <f>IF(ISERROR(INDEX([1]biowin!$J:$J,MATCH(#REF!,[1]biowin!$A:$A,0))),-1,INDEX([1]biowin!$J:$J,MATCH(#REF!,[1]biowin!$A:$A,0)))</f>
        <v>-1</v>
      </c>
    </row>
    <row r="1249" spans="1:11">
      <c r="A1249" s="142" t="s">
        <v>3631</v>
      </c>
      <c r="B1249" s="145" t="s">
        <v>3632</v>
      </c>
      <c r="C1249" s="144">
        <f>MAX(IF(ISERROR(INDEX([1]JDS4!$K$2:$K$1709,MATCH(A1249,[1]JDS4!$D$2:$D$1709,0))),-1,INDEX([1]JDS4!$K$2:$K$1709,MATCH(A1249,[1]JDS4!$D$2:$D$1709,0))),IF(ISERROR(INDEX([1]UFZ!$K$2:$K$1709,MATCH(A1249,[1]UFZ!$H$2:$H$1709,0))),-1,INDEX([1]UFZ!$K$2:$K$1709,MATCH(A1249,[1]UFZ!$H$2:$H$1709,0))),IF(ISERROR(INDEX([1]WATSON!$G$2:$G$1709,MATCH(A1249,[1]WATSON!$B$2:$B$1709,0))),-1,INDEX([1]WATSON!$G$2:$G$1709,MATCH(A1249,[1]WATSON!$B$2:$B$1709,0))*1000),IF(ISERROR(INDEX('[1]EF3.0emissions'!$F$2:$F$1709,MATCH(A1249,'[1]EF3.0emissions'!$A$2:$A$1709,0))),-1,INDEX('[1]EF3.0emissions'!$F$2:$F$1709,MATCH(A1249,'[1]EF3.0emissions'!$A$2:$A$1709))),IF(ISERROR(INDEX(#REF!,MATCH(A1249,#REF!,0))),-1,INDEX(#REF!,MATCH(A1249,#REF!,0))*1.5*1000),IF(ISERROR(INDEX(#REF!,MATCH(A1249,#REF!,0))),-1,INDEX(#REF!,MATCH(A1249,#REF!,0))*1.5))</f>
        <v>-1</v>
      </c>
      <c r="D1249" s="135">
        <v>2.4966155759066865E-2</v>
      </c>
      <c r="E1249" s="135">
        <v>1.3183700963572678E-2</v>
      </c>
      <c r="F1249" s="135">
        <v>3.8161592226701478E-2</v>
      </c>
      <c r="G1249" s="135">
        <v>0.96183840777329632</v>
      </c>
      <c r="H1249" s="135">
        <v>1.3848712563656052E-2</v>
      </c>
      <c r="I1249" s="135">
        <v>3.8821865523387677E-2</v>
      </c>
      <c r="J1249" s="135">
        <v>0.96117813447660949</v>
      </c>
      <c r="K1249" s="136">
        <f>IF(ISERROR(INDEX([1]biowin!$J:$J,MATCH(#REF!,[1]biowin!$A:$A,0))),-1,INDEX([1]biowin!$J:$J,MATCH(#REF!,[1]biowin!$A:$A,0)))</f>
        <v>-1</v>
      </c>
    </row>
    <row r="1250" spans="1:11">
      <c r="A1250" s="142" t="s">
        <v>3633</v>
      </c>
      <c r="B1250" s="145" t="s">
        <v>3634</v>
      </c>
      <c r="C1250" s="144">
        <f>MAX(IF(ISERROR(INDEX([1]JDS4!$K$2:$K$1709,MATCH(A1250,[1]JDS4!$D$2:$D$1709,0))),-1,INDEX([1]JDS4!$K$2:$K$1709,MATCH(A1250,[1]JDS4!$D$2:$D$1709,0))),IF(ISERROR(INDEX([1]UFZ!$K$2:$K$1709,MATCH(A1250,[1]UFZ!$H$2:$H$1709,0))),-1,INDEX([1]UFZ!$K$2:$K$1709,MATCH(A1250,[1]UFZ!$H$2:$H$1709,0))),IF(ISERROR(INDEX([1]WATSON!$G$2:$G$1709,MATCH(A1250,[1]WATSON!$B$2:$B$1709,0))),-1,INDEX([1]WATSON!$G$2:$G$1709,MATCH(A1250,[1]WATSON!$B$2:$B$1709,0))*1000),IF(ISERROR(INDEX('[1]EF3.0emissions'!$F$2:$F$1709,MATCH(A1250,'[1]EF3.0emissions'!$A$2:$A$1709,0))),-1,INDEX('[1]EF3.0emissions'!$F$2:$F$1709,MATCH(A1250,'[1]EF3.0emissions'!$A$2:$A$1709))),IF(ISERROR(INDEX(#REF!,MATCH(A1250,#REF!,0))),-1,INDEX(#REF!,MATCH(A1250,#REF!,0))*1.5*1000),IF(ISERROR(INDEX(#REF!,MATCH(A1250,#REF!,0))),-1,INDEX(#REF!,MATCH(A1250,#REF!,0))*1.5))</f>
        <v>3339.0000000000009</v>
      </c>
      <c r="D1250" s="135">
        <v>1.9162115576319789E-3</v>
      </c>
      <c r="E1250" s="135">
        <v>3.2331335958365361E-5</v>
      </c>
      <c r="F1250" s="135">
        <v>0.97300567757602352</v>
      </c>
      <c r="G1250" s="135">
        <v>2.6994322423977011E-2</v>
      </c>
      <c r="H1250" s="135">
        <v>3.8041075295695593E-5</v>
      </c>
      <c r="I1250" s="135">
        <v>0.97035594994926999</v>
      </c>
      <c r="J1250" s="135">
        <v>2.9644050050730154E-2</v>
      </c>
      <c r="K1250" s="136">
        <f>IF(ISERROR(INDEX([1]biowin!$J:$J,MATCH(#REF!,[1]biowin!$A:$A,0))),-1,INDEX([1]biowin!$J:$J,MATCH(#REF!,[1]biowin!$A:$A,0)))</f>
        <v>-1</v>
      </c>
    </row>
    <row r="1251" spans="1:11">
      <c r="A1251" s="142" t="s">
        <v>3635</v>
      </c>
      <c r="B1251" s="145" t="s">
        <v>3636</v>
      </c>
      <c r="C1251" s="144">
        <f>MAX(IF(ISERROR(INDEX([1]JDS4!$K$2:$K$1709,MATCH(A1251,[1]JDS4!$D$2:$D$1709,0))),-1,INDEX([1]JDS4!$K$2:$K$1709,MATCH(A1251,[1]JDS4!$D$2:$D$1709,0))),IF(ISERROR(INDEX([1]UFZ!$K$2:$K$1709,MATCH(A1251,[1]UFZ!$H$2:$H$1709,0))),-1,INDEX([1]UFZ!$K$2:$K$1709,MATCH(A1251,[1]UFZ!$H$2:$H$1709,0))),IF(ISERROR(INDEX([1]WATSON!$G$2:$G$1709,MATCH(A1251,[1]WATSON!$B$2:$B$1709,0))),-1,INDEX([1]WATSON!$G$2:$G$1709,MATCH(A1251,[1]WATSON!$B$2:$B$1709,0))*1000),IF(ISERROR(INDEX('[1]EF3.0emissions'!$F$2:$F$1709,MATCH(A1251,'[1]EF3.0emissions'!$A$2:$A$1709,0))),-1,INDEX('[1]EF3.0emissions'!$F$2:$F$1709,MATCH(A1251,'[1]EF3.0emissions'!$A$2:$A$1709))),IF(ISERROR(INDEX(#REF!,MATCH(A1251,#REF!,0))),-1,INDEX(#REF!,MATCH(A1251,#REF!,0))*1.5*1000),IF(ISERROR(INDEX(#REF!,MATCH(A1251,#REF!,0))),-1,INDEX(#REF!,MATCH(A1251,#REF!,0))*1.5))</f>
        <v>-1</v>
      </c>
      <c r="H1251" s="135"/>
      <c r="I1251" s="135"/>
      <c r="J1251" s="135"/>
      <c r="K1251" s="136">
        <f>IF(ISERROR(INDEX([1]biowin!$J:$J,MATCH(#REF!,[1]biowin!$A:$A,0))),-1,INDEX([1]biowin!$J:$J,MATCH(#REF!,[1]biowin!$A:$A,0)))</f>
        <v>-1</v>
      </c>
    </row>
    <row r="1252" spans="1:11">
      <c r="A1252" s="142" t="s">
        <v>3637</v>
      </c>
      <c r="B1252" s="145" t="s">
        <v>3638</v>
      </c>
      <c r="C1252" s="144">
        <f>MAX(IF(ISERROR(INDEX([1]JDS4!$K$2:$K$1709,MATCH(A1252,[1]JDS4!$D$2:$D$1709,0))),-1,INDEX([1]JDS4!$K$2:$K$1709,MATCH(A1252,[1]JDS4!$D$2:$D$1709,0))),IF(ISERROR(INDEX([1]UFZ!$K$2:$K$1709,MATCH(A1252,[1]UFZ!$H$2:$H$1709,0))),-1,INDEX([1]UFZ!$K$2:$K$1709,MATCH(A1252,[1]UFZ!$H$2:$H$1709,0))),IF(ISERROR(INDEX([1]WATSON!$G$2:$G$1709,MATCH(A1252,[1]WATSON!$B$2:$B$1709,0))),-1,INDEX([1]WATSON!$G$2:$G$1709,MATCH(A1252,[1]WATSON!$B$2:$B$1709,0))*1000),IF(ISERROR(INDEX('[1]EF3.0emissions'!$F$2:$F$1709,MATCH(A1252,'[1]EF3.0emissions'!$A$2:$A$1709,0))),-1,INDEX('[1]EF3.0emissions'!$F$2:$F$1709,MATCH(A1252,'[1]EF3.0emissions'!$A$2:$A$1709))),IF(ISERROR(INDEX(#REF!,MATCH(A1252,#REF!,0))),-1,INDEX(#REF!,MATCH(A1252,#REF!,0))*1.5*1000),IF(ISERROR(INDEX(#REF!,MATCH(A1252,#REF!,0))),-1,INDEX(#REF!,MATCH(A1252,#REF!,0))*1.5))</f>
        <v>198.90909090909091</v>
      </c>
      <c r="D1252" s="135">
        <v>6.6064892104124632E-5</v>
      </c>
      <c r="E1252" s="135">
        <v>3.4941023223250752E-5</v>
      </c>
      <c r="F1252" s="135">
        <v>1.0829223293514937E-4</v>
      </c>
      <c r="G1252" s="135">
        <v>0.99989170776706493</v>
      </c>
      <c r="H1252" s="135">
        <v>3.673099162895596E-5</v>
      </c>
      <c r="I1252" s="135">
        <v>1.0714251652506985E-4</v>
      </c>
      <c r="J1252" s="135">
        <v>0.9998928574834749</v>
      </c>
      <c r="K1252" s="136">
        <f>IF(ISERROR(INDEX([1]biowin!$J:$J,MATCH(#REF!,[1]biowin!$A:$A,0))),-1,INDEX([1]biowin!$J:$J,MATCH(#REF!,[1]biowin!$A:$A,0)))</f>
        <v>-1</v>
      </c>
    </row>
    <row r="1253" spans="1:11">
      <c r="A1253" s="142" t="s">
        <v>3639</v>
      </c>
      <c r="B1253" s="145" t="s">
        <v>3640</v>
      </c>
      <c r="C1253" s="144">
        <f>MAX(IF(ISERROR(INDEX([1]JDS4!$K$2:$K$1709,MATCH(A1253,[1]JDS4!$D$2:$D$1709,0))),-1,INDEX([1]JDS4!$K$2:$K$1709,MATCH(A1253,[1]JDS4!$D$2:$D$1709,0))),IF(ISERROR(INDEX([1]UFZ!$K$2:$K$1709,MATCH(A1253,[1]UFZ!$H$2:$H$1709,0))),-1,INDEX([1]UFZ!$K$2:$K$1709,MATCH(A1253,[1]UFZ!$H$2:$H$1709,0))),IF(ISERROR(INDEX([1]WATSON!$G$2:$G$1709,MATCH(A1253,[1]WATSON!$B$2:$B$1709,0))),-1,INDEX([1]WATSON!$G$2:$G$1709,MATCH(A1253,[1]WATSON!$B$2:$B$1709,0))*1000),IF(ISERROR(INDEX('[1]EF3.0emissions'!$F$2:$F$1709,MATCH(A1253,'[1]EF3.0emissions'!$A$2:$A$1709,0))),-1,INDEX('[1]EF3.0emissions'!$F$2:$F$1709,MATCH(A1253,'[1]EF3.0emissions'!$A$2:$A$1709))),IF(ISERROR(INDEX(#REF!,MATCH(A1253,#REF!,0))),-1,INDEX(#REF!,MATCH(A1253,#REF!,0))*1.5*1000),IF(ISERROR(INDEX(#REF!,MATCH(A1253,#REF!,0))),-1,INDEX(#REF!,MATCH(A1253,#REF!,0))*1.5))</f>
        <v>5400</v>
      </c>
      <c r="D1253" s="135">
        <v>3.4140762504944974E-3</v>
      </c>
      <c r="E1253" s="135">
        <v>1.805297920435874E-3</v>
      </c>
      <c r="F1253" s="135">
        <v>5.2265537230236202E-3</v>
      </c>
      <c r="G1253" s="135">
        <v>0.9947734462769765</v>
      </c>
      <c r="H1253" s="135">
        <v>1.8975923408375071E-3</v>
      </c>
      <c r="I1253" s="135">
        <v>5.315951241702168E-3</v>
      </c>
      <c r="J1253" s="135">
        <v>0.99468404875829741</v>
      </c>
      <c r="K1253" s="136">
        <f>IF(ISERROR(INDEX([1]biowin!$J:$J,MATCH(#REF!,[1]biowin!$A:$A,0))),-1,INDEX([1]biowin!$J:$J,MATCH(#REF!,[1]biowin!$A:$A,0)))</f>
        <v>-1</v>
      </c>
    </row>
    <row r="1254" spans="1:11">
      <c r="A1254" s="142" t="s">
        <v>3641</v>
      </c>
      <c r="B1254" s="145" t="s">
        <v>3642</v>
      </c>
      <c r="C1254" s="144">
        <f>MAX(IF(ISERROR(INDEX([1]JDS4!$K$2:$K$1709,MATCH(A1254,[1]JDS4!$D$2:$D$1709,0))),-1,INDEX([1]JDS4!$K$2:$K$1709,MATCH(A1254,[1]JDS4!$D$2:$D$1709,0))),IF(ISERROR(INDEX([1]UFZ!$K$2:$K$1709,MATCH(A1254,[1]UFZ!$H$2:$H$1709,0))),-1,INDEX([1]UFZ!$K$2:$K$1709,MATCH(A1254,[1]UFZ!$H$2:$H$1709,0))),IF(ISERROR(INDEX([1]WATSON!$G$2:$G$1709,MATCH(A1254,[1]WATSON!$B$2:$B$1709,0))),-1,INDEX([1]WATSON!$G$2:$G$1709,MATCH(A1254,[1]WATSON!$B$2:$B$1709,0))*1000),IF(ISERROR(INDEX('[1]EF3.0emissions'!$F$2:$F$1709,MATCH(A1254,'[1]EF3.0emissions'!$A$2:$A$1709,0))),-1,INDEX('[1]EF3.0emissions'!$F$2:$F$1709,MATCH(A1254,'[1]EF3.0emissions'!$A$2:$A$1709))),IF(ISERROR(INDEX(#REF!,MATCH(A1254,#REF!,0))),-1,INDEX(#REF!,MATCH(A1254,#REF!,0))*1.5*1000),IF(ISERROR(INDEX(#REF!,MATCH(A1254,#REF!,0))),-1,INDEX(#REF!,MATCH(A1254,#REF!,0))*1.5))</f>
        <v>62.022963368698626</v>
      </c>
      <c r="D1254" s="135">
        <v>0.20954130204051438</v>
      </c>
      <c r="E1254" s="135">
        <v>0.1090486753172198</v>
      </c>
      <c r="F1254" s="135">
        <v>0.31871330774790324</v>
      </c>
      <c r="G1254" s="135">
        <v>0.68128669225209448</v>
      </c>
      <c r="H1254" s="135">
        <v>0.11377954939074583</v>
      </c>
      <c r="I1254" s="135">
        <v>0.32339405493702145</v>
      </c>
      <c r="J1254" s="135">
        <v>0.676605945062976</v>
      </c>
      <c r="K1254" s="136">
        <f>IF(ISERROR(INDEX([1]biowin!$J:$J,MATCH(#REF!,[1]biowin!$A:$A,0))),-1,INDEX([1]biowin!$J:$J,MATCH(#REF!,[1]biowin!$A:$A,0)))</f>
        <v>-1</v>
      </c>
    </row>
    <row r="1255" spans="1:11">
      <c r="A1255" s="142" t="s">
        <v>3643</v>
      </c>
      <c r="B1255" s="145" t="s">
        <v>3644</v>
      </c>
      <c r="C1255" s="144">
        <f>MAX(IF(ISERROR(INDEX([1]JDS4!$K$2:$K$1709,MATCH(A1255,[1]JDS4!$D$2:$D$1709,0))),-1,INDEX([1]JDS4!$K$2:$K$1709,MATCH(A1255,[1]JDS4!$D$2:$D$1709,0))),IF(ISERROR(INDEX([1]UFZ!$K$2:$K$1709,MATCH(A1255,[1]UFZ!$H$2:$H$1709,0))),-1,INDEX([1]UFZ!$K$2:$K$1709,MATCH(A1255,[1]UFZ!$H$2:$H$1709,0))),IF(ISERROR(INDEX([1]WATSON!$G$2:$G$1709,MATCH(A1255,[1]WATSON!$B$2:$B$1709,0))),-1,INDEX([1]WATSON!$G$2:$G$1709,MATCH(A1255,[1]WATSON!$B$2:$B$1709,0))*1000),IF(ISERROR(INDEX('[1]EF3.0emissions'!$F$2:$F$1709,MATCH(A1255,'[1]EF3.0emissions'!$A$2:$A$1709,0))),-1,INDEX('[1]EF3.0emissions'!$F$2:$F$1709,MATCH(A1255,'[1]EF3.0emissions'!$A$2:$A$1709))),IF(ISERROR(INDEX(#REF!,MATCH(A1255,#REF!,0))),-1,INDEX(#REF!,MATCH(A1255,#REF!,0))*1.5*1000),IF(ISERROR(INDEX(#REF!,MATCH(A1255,#REF!,0))),-1,INDEX(#REF!,MATCH(A1255,#REF!,0))*1.5))</f>
        <v>7</v>
      </c>
      <c r="D1255" s="135">
        <v>0.10039689825090253</v>
      </c>
      <c r="E1255" s="135">
        <v>5.2739294819114872E-2</v>
      </c>
      <c r="F1255" s="135">
        <v>0.15314325858790237</v>
      </c>
      <c r="G1255" s="135">
        <v>0.84685674141207545</v>
      </c>
      <c r="H1255" s="135">
        <v>5.5261694918078363E-2</v>
      </c>
      <c r="I1255" s="135">
        <v>0.1556627987358343</v>
      </c>
      <c r="J1255" s="135">
        <v>0.84433720126417167</v>
      </c>
      <c r="K1255" s="136">
        <f>IF(ISERROR(INDEX([1]biowin!$J:$J,MATCH(#REF!,[1]biowin!$A:$A,0))),-1,INDEX([1]biowin!$J:$J,MATCH(#REF!,[1]biowin!$A:$A,0)))</f>
        <v>-1</v>
      </c>
    </row>
    <row r="1256" spans="1:11">
      <c r="A1256" s="142" t="s">
        <v>3645</v>
      </c>
      <c r="B1256" s="145" t="s">
        <v>3646</v>
      </c>
      <c r="C1256" s="144">
        <f>MAX(IF(ISERROR(INDEX([1]JDS4!$K$2:$K$1709,MATCH(A1256,[1]JDS4!$D$2:$D$1709,0))),-1,INDEX([1]JDS4!$K$2:$K$1709,MATCH(A1256,[1]JDS4!$D$2:$D$1709,0))),IF(ISERROR(INDEX([1]UFZ!$K$2:$K$1709,MATCH(A1256,[1]UFZ!$H$2:$H$1709,0))),-1,INDEX([1]UFZ!$K$2:$K$1709,MATCH(A1256,[1]UFZ!$H$2:$H$1709,0))),IF(ISERROR(INDEX([1]WATSON!$G$2:$G$1709,MATCH(A1256,[1]WATSON!$B$2:$B$1709,0))),-1,INDEX([1]WATSON!$G$2:$G$1709,MATCH(A1256,[1]WATSON!$B$2:$B$1709,0))*1000),IF(ISERROR(INDEX('[1]EF3.0emissions'!$F$2:$F$1709,MATCH(A1256,'[1]EF3.0emissions'!$A$2:$A$1709,0))),-1,INDEX('[1]EF3.0emissions'!$F$2:$F$1709,MATCH(A1256,'[1]EF3.0emissions'!$A$2:$A$1709))),IF(ISERROR(INDEX(#REF!,MATCH(A1256,#REF!,0))),-1,INDEX(#REF!,MATCH(A1256,#REF!,0))*1.5*1000),IF(ISERROR(INDEX(#REF!,MATCH(A1256,#REF!,0))),-1,INDEX(#REF!,MATCH(A1256,#REF!,0))*1.5))</f>
        <v>67.018749999999997</v>
      </c>
      <c r="D1256" s="135">
        <v>5.5826677829129145E-3</v>
      </c>
      <c r="E1256" s="135">
        <v>2.9516233511295343E-3</v>
      </c>
      <c r="F1256" s="135">
        <v>8.5359023183938128E-3</v>
      </c>
      <c r="G1256" s="135">
        <v>0.99146409768160559</v>
      </c>
      <c r="H1256" s="135">
        <v>3.1023159125001549E-3</v>
      </c>
      <c r="I1256" s="135">
        <v>8.6859447308166027E-3</v>
      </c>
      <c r="J1256" s="135">
        <v>0.99131405526918359</v>
      </c>
      <c r="K1256" s="136">
        <f>IF(ISERROR(INDEX([1]biowin!$J:$J,MATCH(#REF!,[1]biowin!$A:$A,0))),-1,INDEX([1]biowin!$J:$J,MATCH(#REF!,[1]biowin!$A:$A,0)))</f>
        <v>-1</v>
      </c>
    </row>
    <row r="1257" spans="1:11">
      <c r="A1257" s="142" t="s">
        <v>3647</v>
      </c>
      <c r="B1257" s="145" t="s">
        <v>3648</v>
      </c>
      <c r="C1257" s="144">
        <f>MAX(IF(ISERROR(INDEX([1]JDS4!$K$2:$K$1709,MATCH(A1257,[1]JDS4!$D$2:$D$1709,0))),-1,INDEX([1]JDS4!$K$2:$K$1709,MATCH(A1257,[1]JDS4!$D$2:$D$1709,0))),IF(ISERROR(INDEX([1]UFZ!$K$2:$K$1709,MATCH(A1257,[1]UFZ!$H$2:$H$1709,0))),-1,INDEX([1]UFZ!$K$2:$K$1709,MATCH(A1257,[1]UFZ!$H$2:$H$1709,0))),IF(ISERROR(INDEX([1]WATSON!$G$2:$G$1709,MATCH(A1257,[1]WATSON!$B$2:$B$1709,0))),-1,INDEX([1]WATSON!$G$2:$G$1709,MATCH(A1257,[1]WATSON!$B$2:$B$1709,0))*1000),IF(ISERROR(INDEX('[1]EF3.0emissions'!$F$2:$F$1709,MATCH(A1257,'[1]EF3.0emissions'!$A$2:$A$1709,0))),-1,INDEX('[1]EF3.0emissions'!$F$2:$F$1709,MATCH(A1257,'[1]EF3.0emissions'!$A$2:$A$1709))),IF(ISERROR(INDEX(#REF!,MATCH(A1257,#REF!,0))),-1,INDEX(#REF!,MATCH(A1257,#REF!,0))*1.5*1000),IF(ISERROR(INDEX(#REF!,MATCH(A1257,#REF!,0))),-1,INDEX(#REF!,MATCH(A1257,#REF!,0))*1.5))</f>
        <v>3.3468749999999998</v>
      </c>
      <c r="D1257" s="135">
        <v>0.1036688159964733</v>
      </c>
      <c r="E1257" s="135">
        <v>1.5489186644296882E-2</v>
      </c>
      <c r="F1257" s="135">
        <v>0.79718202270174343</v>
      </c>
      <c r="G1257" s="135">
        <v>0.20281797729825657</v>
      </c>
      <c r="H1257" s="135">
        <v>1.7343478638143648E-2</v>
      </c>
      <c r="I1257" s="135">
        <v>0.78495289055812678</v>
      </c>
      <c r="J1257" s="135">
        <v>0.21504710944187344</v>
      </c>
      <c r="K1257" s="136">
        <f>IF(ISERROR(INDEX([1]biowin!$J:$J,MATCH(#REF!,[1]biowin!$A:$A,0))),-1,INDEX([1]biowin!$J:$J,MATCH(#REF!,[1]biowin!$A:$A,0)))</f>
        <v>-1</v>
      </c>
    </row>
    <row r="1258" spans="1:11">
      <c r="A1258" s="142" t="s">
        <v>3649</v>
      </c>
      <c r="B1258" s="145" t="s">
        <v>3650</v>
      </c>
      <c r="C1258" s="144">
        <f>MAX(IF(ISERROR(INDEX([1]JDS4!$K$2:$K$1709,MATCH(A1258,[1]JDS4!$D$2:$D$1709,0))),-1,INDEX([1]JDS4!$K$2:$K$1709,MATCH(A1258,[1]JDS4!$D$2:$D$1709,0))),IF(ISERROR(INDEX([1]UFZ!$K$2:$K$1709,MATCH(A1258,[1]UFZ!$H$2:$H$1709,0))),-1,INDEX([1]UFZ!$K$2:$K$1709,MATCH(A1258,[1]UFZ!$H$2:$H$1709,0))),IF(ISERROR(INDEX([1]WATSON!$G$2:$G$1709,MATCH(A1258,[1]WATSON!$B$2:$B$1709,0))),-1,INDEX([1]WATSON!$G$2:$G$1709,MATCH(A1258,[1]WATSON!$B$2:$B$1709,0))*1000),IF(ISERROR(INDEX('[1]EF3.0emissions'!$F$2:$F$1709,MATCH(A1258,'[1]EF3.0emissions'!$A$2:$A$1709,0))),-1,INDEX('[1]EF3.0emissions'!$F$2:$F$1709,MATCH(A1258,'[1]EF3.0emissions'!$A$2:$A$1709))),IF(ISERROR(INDEX(#REF!,MATCH(A1258,#REF!,0))),-1,INDEX(#REF!,MATCH(A1258,#REF!,0))*1.5*1000),IF(ISERROR(INDEX(#REF!,MATCH(A1258,#REF!,0))),-1,INDEX(#REF!,MATCH(A1258,#REF!,0))*1.5))</f>
        <v>36.140625000000007</v>
      </c>
      <c r="D1258" s="135">
        <v>1.3149658954507407E-2</v>
      </c>
      <c r="E1258" s="135">
        <v>6.9488328560102187E-3</v>
      </c>
      <c r="F1258" s="135">
        <v>2.015870940702414E-2</v>
      </c>
      <c r="G1258" s="135">
        <v>0.97984129059297453</v>
      </c>
      <c r="H1258" s="135">
        <v>7.3021189402694272E-3</v>
      </c>
      <c r="I1258" s="135">
        <v>2.0487692408080144E-2</v>
      </c>
      <c r="J1258" s="135">
        <v>0.97951230759191954</v>
      </c>
      <c r="K1258" s="136">
        <f>IF(ISERROR(INDEX([1]biowin!$J:$J,MATCH(#REF!,[1]biowin!$A:$A,0))),-1,INDEX([1]biowin!$J:$J,MATCH(#REF!,[1]biowin!$A:$A,0)))</f>
        <v>-1</v>
      </c>
    </row>
    <row r="1259" spans="1:11">
      <c r="A1259" s="142" t="s">
        <v>3651</v>
      </c>
      <c r="B1259" s="145" t="s">
        <v>3652</v>
      </c>
      <c r="C1259" s="144">
        <f>MAX(IF(ISERROR(INDEX([1]JDS4!$K$2:$K$1709,MATCH(A1259,[1]JDS4!$D$2:$D$1709,0))),-1,INDEX([1]JDS4!$K$2:$K$1709,MATCH(A1259,[1]JDS4!$D$2:$D$1709,0))),IF(ISERROR(INDEX([1]UFZ!$K$2:$K$1709,MATCH(A1259,[1]UFZ!$H$2:$H$1709,0))),-1,INDEX([1]UFZ!$K$2:$K$1709,MATCH(A1259,[1]UFZ!$H$2:$H$1709,0))),IF(ISERROR(INDEX([1]WATSON!$G$2:$G$1709,MATCH(A1259,[1]WATSON!$B$2:$B$1709,0))),-1,INDEX([1]WATSON!$G$2:$G$1709,MATCH(A1259,[1]WATSON!$B$2:$B$1709,0))*1000),IF(ISERROR(INDEX('[1]EF3.0emissions'!$F$2:$F$1709,MATCH(A1259,'[1]EF3.0emissions'!$A$2:$A$1709,0))),-1,INDEX('[1]EF3.0emissions'!$F$2:$F$1709,MATCH(A1259,'[1]EF3.0emissions'!$A$2:$A$1709))),IF(ISERROR(INDEX(#REF!,MATCH(A1259,#REF!,0))),-1,INDEX(#REF!,MATCH(A1259,#REF!,0))*1.5*1000),IF(ISERROR(INDEX(#REF!,MATCH(A1259,#REF!,0))),-1,INDEX(#REF!,MATCH(A1259,#REF!,0))*1.5))</f>
        <v>-1</v>
      </c>
      <c r="D1259" s="135">
        <v>2.6303331795911575E-2</v>
      </c>
      <c r="E1259" s="135">
        <v>2.2469068512047359E-3</v>
      </c>
      <c r="F1259" s="135">
        <v>0.83567008877689453</v>
      </c>
      <c r="G1259" s="135">
        <v>0.16432991122310506</v>
      </c>
      <c r="H1259" s="135">
        <v>5.2784432716862801E-3</v>
      </c>
      <c r="I1259" s="135">
        <v>0.63277586815823683</v>
      </c>
      <c r="J1259" s="135">
        <v>0.36722413184176222</v>
      </c>
      <c r="K1259" s="136">
        <f>IF(ISERROR(INDEX([1]biowin!$J:$J,MATCH(#REF!,[1]biowin!$A:$A,0))),-1,INDEX([1]biowin!$J:$J,MATCH(#REF!,[1]biowin!$A:$A,0)))</f>
        <v>-1</v>
      </c>
    </row>
    <row r="1260" spans="1:11">
      <c r="A1260" s="142" t="s">
        <v>3653</v>
      </c>
      <c r="B1260" s="145" t="s">
        <v>3654</v>
      </c>
      <c r="C1260" s="144">
        <f>MAX(IF(ISERROR(INDEX([1]JDS4!$K$2:$K$1709,MATCH(A1260,[1]JDS4!$D$2:$D$1709,0))),-1,INDEX([1]JDS4!$K$2:$K$1709,MATCH(A1260,[1]JDS4!$D$2:$D$1709,0))),IF(ISERROR(INDEX([1]UFZ!$K$2:$K$1709,MATCH(A1260,[1]UFZ!$H$2:$H$1709,0))),-1,INDEX([1]UFZ!$K$2:$K$1709,MATCH(A1260,[1]UFZ!$H$2:$H$1709,0))),IF(ISERROR(INDEX([1]WATSON!$G$2:$G$1709,MATCH(A1260,[1]WATSON!$B$2:$B$1709,0))),-1,INDEX([1]WATSON!$G$2:$G$1709,MATCH(A1260,[1]WATSON!$B$2:$B$1709,0))*1000),IF(ISERROR(INDEX('[1]EF3.0emissions'!$F$2:$F$1709,MATCH(A1260,'[1]EF3.0emissions'!$A$2:$A$1709,0))),-1,INDEX('[1]EF3.0emissions'!$F$2:$F$1709,MATCH(A1260,'[1]EF3.0emissions'!$A$2:$A$1709))),IF(ISERROR(INDEX(#REF!,MATCH(A1260,#REF!,0))),-1,INDEX(#REF!,MATCH(A1260,#REF!,0))*1.5*1000),IF(ISERROR(INDEX(#REF!,MATCH(A1260,#REF!,0))),-1,INDEX(#REF!,MATCH(A1260,#REF!,0))*1.5))</f>
        <v>62.022963368698626</v>
      </c>
      <c r="D1260" s="135">
        <v>9.541297558034038E-3</v>
      </c>
      <c r="E1260" s="135">
        <v>5.0433628673756288E-3</v>
      </c>
      <c r="F1260" s="135">
        <v>1.4585088049839193E-2</v>
      </c>
      <c r="G1260" s="135">
        <v>0.98541491195016007</v>
      </c>
      <c r="H1260" s="135">
        <v>5.3002181970567483E-3</v>
      </c>
      <c r="I1260" s="135">
        <v>1.4841770802527928E-2</v>
      </c>
      <c r="J1260" s="135">
        <v>0.98515822919747253</v>
      </c>
      <c r="K1260" s="136">
        <f>IF(ISERROR(INDEX([1]biowin!$J:$J,MATCH(#REF!,[1]biowin!$A:$A,0))),-1,INDEX([1]biowin!$J:$J,MATCH(#REF!,[1]biowin!$A:$A,0)))</f>
        <v>-1</v>
      </c>
    </row>
    <row r="1261" spans="1:11">
      <c r="A1261" s="142" t="s">
        <v>3655</v>
      </c>
      <c r="B1261" s="145" t="s">
        <v>3656</v>
      </c>
      <c r="C1261" s="144">
        <f>MAX(IF(ISERROR(INDEX([1]JDS4!$K$2:$K$1709,MATCH(A1261,[1]JDS4!$D$2:$D$1709,0))),-1,INDEX([1]JDS4!$K$2:$K$1709,MATCH(A1261,[1]JDS4!$D$2:$D$1709,0))),IF(ISERROR(INDEX([1]UFZ!$K$2:$K$1709,MATCH(A1261,[1]UFZ!$H$2:$H$1709,0))),-1,INDEX([1]UFZ!$K$2:$K$1709,MATCH(A1261,[1]UFZ!$H$2:$H$1709,0))),IF(ISERROR(INDEX([1]WATSON!$G$2:$G$1709,MATCH(A1261,[1]WATSON!$B$2:$B$1709,0))),-1,INDEX([1]WATSON!$G$2:$G$1709,MATCH(A1261,[1]WATSON!$B$2:$B$1709,0))*1000),IF(ISERROR(INDEX('[1]EF3.0emissions'!$F$2:$F$1709,MATCH(A1261,'[1]EF3.0emissions'!$A$2:$A$1709,0))),-1,INDEX('[1]EF3.0emissions'!$F$2:$F$1709,MATCH(A1261,'[1]EF3.0emissions'!$A$2:$A$1709))),IF(ISERROR(INDEX(#REF!,MATCH(A1261,#REF!,0))),-1,INDEX(#REF!,MATCH(A1261,#REF!,0))*1.5*1000),IF(ISERROR(INDEX(#REF!,MATCH(A1261,#REF!,0))),-1,INDEX(#REF!,MATCH(A1261,#REF!,0))*1.5))</f>
        <v>51500</v>
      </c>
      <c r="D1261" s="135">
        <v>8.8665164775598675E-5</v>
      </c>
      <c r="E1261" s="135">
        <v>1.5209292792807886E-6</v>
      </c>
      <c r="F1261" s="135">
        <v>0.97327347812881404</v>
      </c>
      <c r="G1261" s="135">
        <v>2.6726521871185783E-2</v>
      </c>
      <c r="H1261" s="135">
        <v>1.6902514916947464E-6</v>
      </c>
      <c r="I1261" s="135">
        <v>0.97231954017468714</v>
      </c>
      <c r="J1261" s="135">
        <v>2.768045982531275E-2</v>
      </c>
      <c r="K1261" s="136">
        <f>IF(ISERROR(INDEX([1]biowin!$J:$J,MATCH(#REF!,[1]biowin!$A:$A,0))),-1,INDEX([1]biowin!$J:$J,MATCH(#REF!,[1]biowin!$A:$A,0)))</f>
        <v>-1</v>
      </c>
    </row>
    <row r="1262" spans="1:11">
      <c r="A1262" s="142" t="s">
        <v>3657</v>
      </c>
      <c r="B1262" s="145" t="s">
        <v>3658</v>
      </c>
      <c r="C1262" s="144">
        <f>MAX(IF(ISERROR(INDEX([1]JDS4!$K$2:$K$1709,MATCH(A1262,[1]JDS4!$D$2:$D$1709,0))),-1,INDEX([1]JDS4!$K$2:$K$1709,MATCH(A1262,[1]JDS4!$D$2:$D$1709,0))),IF(ISERROR(INDEX([1]UFZ!$K$2:$K$1709,MATCH(A1262,[1]UFZ!$H$2:$H$1709,0))),-1,INDEX([1]UFZ!$K$2:$K$1709,MATCH(A1262,[1]UFZ!$H$2:$H$1709,0))),IF(ISERROR(INDEX([1]WATSON!$G$2:$G$1709,MATCH(A1262,[1]WATSON!$B$2:$B$1709,0))),-1,INDEX([1]WATSON!$G$2:$G$1709,MATCH(A1262,[1]WATSON!$B$2:$B$1709,0))*1000),IF(ISERROR(INDEX('[1]EF3.0emissions'!$F$2:$F$1709,MATCH(A1262,'[1]EF3.0emissions'!$A$2:$A$1709,0))),-1,INDEX('[1]EF3.0emissions'!$F$2:$F$1709,MATCH(A1262,'[1]EF3.0emissions'!$A$2:$A$1709))),IF(ISERROR(INDEX(#REF!,MATCH(A1262,#REF!,0))),-1,INDEX(#REF!,MATCH(A1262,#REF!,0))*1.5*1000),IF(ISERROR(INDEX(#REF!,MATCH(A1262,#REF!,0))),-1,INDEX(#REF!,MATCH(A1262,#REF!,0))*1.5))</f>
        <v>16</v>
      </c>
      <c r="D1262" s="135">
        <v>0.27258998466602741</v>
      </c>
      <c r="E1262" s="135">
        <v>0.14094866487002158</v>
      </c>
      <c r="F1262" s="135">
        <v>0.41354088796461952</v>
      </c>
      <c r="G1262" s="135">
        <v>0.58645911203538392</v>
      </c>
      <c r="H1262" s="135">
        <v>0.14661700859295346</v>
      </c>
      <c r="I1262" s="135">
        <v>0.41920831905208172</v>
      </c>
      <c r="J1262" s="135">
        <v>0.58079168094792111</v>
      </c>
      <c r="K1262" s="136">
        <f>IF(ISERROR(INDEX([1]biowin!$J:$J,MATCH(#REF!,[1]biowin!$A:$A,0))),-1,INDEX([1]biowin!$J:$J,MATCH(#REF!,[1]biowin!$A:$A,0)))</f>
        <v>-1</v>
      </c>
    </row>
    <row r="1263" spans="1:11">
      <c r="A1263" s="142" t="s">
        <v>3659</v>
      </c>
      <c r="B1263" s="145" t="s">
        <v>3660</v>
      </c>
      <c r="C1263" s="144">
        <f>MAX(IF(ISERROR(INDEX([1]JDS4!$K$2:$K$1709,MATCH(A1263,[1]JDS4!$D$2:$D$1709,0))),-1,INDEX([1]JDS4!$K$2:$K$1709,MATCH(A1263,[1]JDS4!$D$2:$D$1709,0))),IF(ISERROR(INDEX([1]UFZ!$K$2:$K$1709,MATCH(A1263,[1]UFZ!$H$2:$H$1709,0))),-1,INDEX([1]UFZ!$K$2:$K$1709,MATCH(A1263,[1]UFZ!$H$2:$H$1709,0))),IF(ISERROR(INDEX([1]WATSON!$G$2:$G$1709,MATCH(A1263,[1]WATSON!$B$2:$B$1709,0))),-1,INDEX([1]WATSON!$G$2:$G$1709,MATCH(A1263,[1]WATSON!$B$2:$B$1709,0))*1000),IF(ISERROR(INDEX('[1]EF3.0emissions'!$F$2:$F$1709,MATCH(A1263,'[1]EF3.0emissions'!$A$2:$A$1709,0))),-1,INDEX('[1]EF3.0emissions'!$F$2:$F$1709,MATCH(A1263,'[1]EF3.0emissions'!$A$2:$A$1709))),IF(ISERROR(INDEX(#REF!,MATCH(A1263,#REF!,0))),-1,INDEX(#REF!,MATCH(A1263,#REF!,0))*1.5*1000),IF(ISERROR(INDEX(#REF!,MATCH(A1263,#REF!,0))),-1,INDEX(#REF!,MATCH(A1263,#REF!,0))*1.5))</f>
        <v>-1</v>
      </c>
      <c r="H1263" s="135"/>
      <c r="I1263" s="135"/>
      <c r="J1263" s="135"/>
      <c r="K1263" s="136">
        <f>IF(ISERROR(INDEX([1]biowin!$J:$J,MATCH(#REF!,[1]biowin!$A:$A,0))),-1,INDEX([1]biowin!$J:$J,MATCH(#REF!,[1]biowin!$A:$A,0)))</f>
        <v>-1</v>
      </c>
    </row>
    <row r="1264" spans="1:11">
      <c r="A1264" s="142" t="s">
        <v>3661</v>
      </c>
      <c r="B1264" s="145" t="s">
        <v>3662</v>
      </c>
      <c r="C1264" s="144">
        <f>MAX(IF(ISERROR(INDEX([1]JDS4!$K$2:$K$1709,MATCH(A1264,[1]JDS4!$D$2:$D$1709,0))),-1,INDEX([1]JDS4!$K$2:$K$1709,MATCH(A1264,[1]JDS4!$D$2:$D$1709,0))),IF(ISERROR(INDEX([1]UFZ!$K$2:$K$1709,MATCH(A1264,[1]UFZ!$H$2:$H$1709,0))),-1,INDEX([1]UFZ!$K$2:$K$1709,MATCH(A1264,[1]UFZ!$H$2:$H$1709,0))),IF(ISERROR(INDEX([1]WATSON!$G$2:$G$1709,MATCH(A1264,[1]WATSON!$B$2:$B$1709,0))),-1,INDEX([1]WATSON!$G$2:$G$1709,MATCH(A1264,[1]WATSON!$B$2:$B$1709,0))*1000),IF(ISERROR(INDEX('[1]EF3.0emissions'!$F$2:$F$1709,MATCH(A1264,'[1]EF3.0emissions'!$A$2:$A$1709,0))),-1,INDEX('[1]EF3.0emissions'!$F$2:$F$1709,MATCH(A1264,'[1]EF3.0emissions'!$A$2:$A$1709))),IF(ISERROR(INDEX(#REF!,MATCH(A1264,#REF!,0))),-1,INDEX(#REF!,MATCH(A1264,#REF!,0))*1.5*1000),IF(ISERROR(INDEX(#REF!,MATCH(A1264,#REF!,0))),-1,INDEX(#REF!,MATCH(A1264,#REF!,0))*1.5))</f>
        <v>0</v>
      </c>
      <c r="H1264" s="135"/>
      <c r="I1264" s="135"/>
      <c r="J1264" s="135"/>
      <c r="K1264" s="136">
        <f>IF(ISERROR(INDEX([1]biowin!$J:$J,MATCH(#REF!,[1]biowin!$A:$A,0))),-1,INDEX([1]biowin!$J:$J,MATCH(#REF!,[1]biowin!$A:$A,0)))</f>
        <v>-1</v>
      </c>
    </row>
    <row r="1265" spans="1:11">
      <c r="A1265" s="142" t="s">
        <v>3663</v>
      </c>
      <c r="B1265" s="145" t="s">
        <v>3664</v>
      </c>
      <c r="C1265" s="144">
        <f>MAX(IF(ISERROR(INDEX([1]JDS4!$K$2:$K$1709,MATCH(A1265,[1]JDS4!$D$2:$D$1709,0))),-1,INDEX([1]JDS4!$K$2:$K$1709,MATCH(A1265,[1]JDS4!$D$2:$D$1709,0))),IF(ISERROR(INDEX([1]UFZ!$K$2:$K$1709,MATCH(A1265,[1]UFZ!$H$2:$H$1709,0))),-1,INDEX([1]UFZ!$K$2:$K$1709,MATCH(A1265,[1]UFZ!$H$2:$H$1709,0))),IF(ISERROR(INDEX([1]WATSON!$G$2:$G$1709,MATCH(A1265,[1]WATSON!$B$2:$B$1709,0))),-1,INDEX([1]WATSON!$G$2:$G$1709,MATCH(A1265,[1]WATSON!$B$2:$B$1709,0))*1000),IF(ISERROR(INDEX('[1]EF3.0emissions'!$F$2:$F$1709,MATCH(A1265,'[1]EF3.0emissions'!$A$2:$A$1709,0))),-1,INDEX('[1]EF3.0emissions'!$F$2:$F$1709,MATCH(A1265,'[1]EF3.0emissions'!$A$2:$A$1709))),IF(ISERROR(INDEX(#REF!,MATCH(A1265,#REF!,0))),-1,INDEX(#REF!,MATCH(A1265,#REF!,0))*1.5*1000),IF(ISERROR(INDEX(#REF!,MATCH(A1265,#REF!,0))),-1,INDEX(#REF!,MATCH(A1265,#REF!,0))*1.5))</f>
        <v>-1</v>
      </c>
      <c r="D1265" s="135">
        <v>5.2870946494037747E-3</v>
      </c>
      <c r="E1265" s="135">
        <v>2.770835928980139E-3</v>
      </c>
      <c r="F1265" s="135">
        <v>2.1193164598040437E-2</v>
      </c>
      <c r="G1265" s="135">
        <v>0.97880683540195934</v>
      </c>
      <c r="H1265" s="135">
        <v>2.9278027053137525E-3</v>
      </c>
      <c r="I1265" s="135">
        <v>1.613176631113877E-2</v>
      </c>
      <c r="J1265" s="135">
        <v>0.98386823368886089</v>
      </c>
      <c r="K1265" s="136">
        <f>IF(ISERROR(INDEX([1]biowin!$J:$J,MATCH(#REF!,[1]biowin!$A:$A,0))),-1,INDEX([1]biowin!$J:$J,MATCH(#REF!,[1]biowin!$A:$A,0)))</f>
        <v>-1</v>
      </c>
    </row>
    <row r="1266" spans="1:11">
      <c r="A1266" s="142" t="s">
        <v>3665</v>
      </c>
      <c r="B1266" s="145" t="s">
        <v>3666</v>
      </c>
      <c r="C1266" s="144">
        <f>MAX(IF(ISERROR(INDEX([1]JDS4!$K$2:$K$1709,MATCH(A1266,[1]JDS4!$D$2:$D$1709,0))),-1,INDEX([1]JDS4!$K$2:$K$1709,MATCH(A1266,[1]JDS4!$D$2:$D$1709,0))),IF(ISERROR(INDEX([1]UFZ!$K$2:$K$1709,MATCH(A1266,[1]UFZ!$H$2:$H$1709,0))),-1,INDEX([1]UFZ!$K$2:$K$1709,MATCH(A1266,[1]UFZ!$H$2:$H$1709,0))),IF(ISERROR(INDEX([1]WATSON!$G$2:$G$1709,MATCH(A1266,[1]WATSON!$B$2:$B$1709,0))),-1,INDEX([1]WATSON!$G$2:$G$1709,MATCH(A1266,[1]WATSON!$B$2:$B$1709,0))*1000),IF(ISERROR(INDEX('[1]EF3.0emissions'!$F$2:$F$1709,MATCH(A1266,'[1]EF3.0emissions'!$A$2:$A$1709,0))),-1,INDEX('[1]EF3.0emissions'!$F$2:$F$1709,MATCH(A1266,'[1]EF3.0emissions'!$A$2:$A$1709))),IF(ISERROR(INDEX(#REF!,MATCH(A1266,#REF!,0))),-1,INDEX(#REF!,MATCH(A1266,#REF!,0))*1.5*1000),IF(ISERROR(INDEX(#REF!,MATCH(A1266,#REF!,0))),-1,INDEX(#REF!,MATCH(A1266,#REF!,0))*1.5))</f>
        <v>-1</v>
      </c>
      <c r="D1266" s="135">
        <v>5.3622058316915482E-3</v>
      </c>
      <c r="E1266" s="135">
        <v>2.8351033041037442E-3</v>
      </c>
      <c r="F1266" s="135">
        <v>8.1977604529932246E-3</v>
      </c>
      <c r="G1266" s="135">
        <v>0.99180223954700519</v>
      </c>
      <c r="H1266" s="135">
        <v>2.9798651807457777E-3</v>
      </c>
      <c r="I1266" s="135">
        <v>8.3423402140144903E-3</v>
      </c>
      <c r="J1266" s="135">
        <v>0.99165765978598552</v>
      </c>
      <c r="K1266" s="136">
        <f>IF(ISERROR(INDEX([1]biowin!$J:$J,MATCH(#REF!,[1]biowin!$A:$A,0))),-1,INDEX([1]biowin!$J:$J,MATCH(#REF!,[1]biowin!$A:$A,0)))</f>
        <v>-1</v>
      </c>
    </row>
    <row r="1267" spans="1:11">
      <c r="A1267" s="142" t="s">
        <v>3667</v>
      </c>
      <c r="B1267" s="145" t="s">
        <v>3668</v>
      </c>
      <c r="C1267" s="144">
        <f>MAX(IF(ISERROR(INDEX([1]JDS4!$K$2:$K$1709,MATCH(A1267,[1]JDS4!$D$2:$D$1709,0))),-1,INDEX([1]JDS4!$K$2:$K$1709,MATCH(A1267,[1]JDS4!$D$2:$D$1709,0))),IF(ISERROR(INDEX([1]UFZ!$K$2:$K$1709,MATCH(A1267,[1]UFZ!$H$2:$H$1709,0))),-1,INDEX([1]UFZ!$K$2:$K$1709,MATCH(A1267,[1]UFZ!$H$2:$H$1709,0))),IF(ISERROR(INDEX([1]WATSON!$G$2:$G$1709,MATCH(A1267,[1]WATSON!$B$2:$B$1709,0))),-1,INDEX([1]WATSON!$G$2:$G$1709,MATCH(A1267,[1]WATSON!$B$2:$B$1709,0))*1000),IF(ISERROR(INDEX('[1]EF3.0emissions'!$F$2:$F$1709,MATCH(A1267,'[1]EF3.0emissions'!$A$2:$A$1709,0))),-1,INDEX('[1]EF3.0emissions'!$F$2:$F$1709,MATCH(A1267,'[1]EF3.0emissions'!$A$2:$A$1709))),IF(ISERROR(INDEX(#REF!,MATCH(A1267,#REF!,0))),-1,INDEX(#REF!,MATCH(A1267,#REF!,0))*1.5*1000),IF(ISERROR(INDEX(#REF!,MATCH(A1267,#REF!,0))),-1,INDEX(#REF!,MATCH(A1267,#REF!,0))*1.5))</f>
        <v>77828.339268397322</v>
      </c>
      <c r="D1267" s="135">
        <v>2.4058902109517791E-2</v>
      </c>
      <c r="E1267" s="135">
        <v>9.596119650225807E-4</v>
      </c>
      <c r="F1267" s="135">
        <v>0.94020610556264184</v>
      </c>
      <c r="G1267" s="135">
        <v>5.9793894437358691E-2</v>
      </c>
      <c r="H1267" s="135">
        <v>1.0408730120020835E-3</v>
      </c>
      <c r="I1267" s="135">
        <v>0.93905714793811734</v>
      </c>
      <c r="J1267" s="135">
        <v>6.0942852061882741E-2</v>
      </c>
      <c r="K1267" s="136">
        <f>IF(ISERROR(INDEX([1]biowin!$J:$J,MATCH(#REF!,[1]biowin!$A:$A,0))),-1,INDEX([1]biowin!$J:$J,MATCH(#REF!,[1]biowin!$A:$A,0)))</f>
        <v>-1</v>
      </c>
    </row>
    <row r="1268" spans="1:11">
      <c r="A1268" s="142" t="s">
        <v>3669</v>
      </c>
      <c r="B1268" s="145" t="s">
        <v>3670</v>
      </c>
      <c r="C1268" s="144">
        <f>MAX(IF(ISERROR(INDEX([1]JDS4!$K$2:$K$1709,MATCH(A1268,[1]JDS4!$D$2:$D$1709,0))),-1,INDEX([1]JDS4!$K$2:$K$1709,MATCH(A1268,[1]JDS4!$D$2:$D$1709,0))),IF(ISERROR(INDEX([1]UFZ!$K$2:$K$1709,MATCH(A1268,[1]UFZ!$H$2:$H$1709,0))),-1,INDEX([1]UFZ!$K$2:$K$1709,MATCH(A1268,[1]UFZ!$H$2:$H$1709,0))),IF(ISERROR(INDEX([1]WATSON!$G$2:$G$1709,MATCH(A1268,[1]WATSON!$B$2:$B$1709,0))),-1,INDEX([1]WATSON!$G$2:$G$1709,MATCH(A1268,[1]WATSON!$B$2:$B$1709,0))*1000),IF(ISERROR(INDEX('[1]EF3.0emissions'!$F$2:$F$1709,MATCH(A1268,'[1]EF3.0emissions'!$A$2:$A$1709,0))),-1,INDEX('[1]EF3.0emissions'!$F$2:$F$1709,MATCH(A1268,'[1]EF3.0emissions'!$A$2:$A$1709))),IF(ISERROR(INDEX(#REF!,MATCH(A1268,#REF!,0))),-1,INDEX(#REF!,MATCH(A1268,#REF!,0))*1.5*1000),IF(ISERROR(INDEX(#REF!,MATCH(A1268,#REF!,0))),-1,INDEX(#REF!,MATCH(A1268,#REF!,0))*1.5))</f>
        <v>-1</v>
      </c>
      <c r="D1268" s="135">
        <v>3.6455979454710208E-4</v>
      </c>
      <c r="E1268" s="135">
        <v>1.9280204236369277E-4</v>
      </c>
      <c r="F1268" s="135">
        <v>6.1371075837459408E-4</v>
      </c>
      <c r="G1268" s="135">
        <v>0.99938628924162543</v>
      </c>
      <c r="H1268" s="135">
        <v>2.0268118840474639E-4</v>
      </c>
      <c r="I1268" s="135">
        <v>6.0085685419815208E-4</v>
      </c>
      <c r="J1268" s="135">
        <v>0.99939914314580169</v>
      </c>
      <c r="K1268" s="136">
        <f>IF(ISERROR(INDEX([1]biowin!$J:$J,MATCH(#REF!,[1]biowin!$A:$A,0))),-1,INDEX([1]biowin!$J:$J,MATCH(#REF!,[1]biowin!$A:$A,0)))</f>
        <v>-1</v>
      </c>
    </row>
    <row r="1269" spans="1:11">
      <c r="A1269" s="142" t="s">
        <v>3671</v>
      </c>
      <c r="B1269" s="145" t="s">
        <v>3672</v>
      </c>
      <c r="C1269" s="144">
        <f>MAX(IF(ISERROR(INDEX([1]JDS4!$K$2:$K$1709,MATCH(A1269,[1]JDS4!$D$2:$D$1709,0))),-1,INDEX([1]JDS4!$K$2:$K$1709,MATCH(A1269,[1]JDS4!$D$2:$D$1709,0))),IF(ISERROR(INDEX([1]UFZ!$K$2:$K$1709,MATCH(A1269,[1]UFZ!$H$2:$H$1709,0))),-1,INDEX([1]UFZ!$K$2:$K$1709,MATCH(A1269,[1]UFZ!$H$2:$H$1709,0))),IF(ISERROR(INDEX([1]WATSON!$G$2:$G$1709,MATCH(A1269,[1]WATSON!$B$2:$B$1709,0))),-1,INDEX([1]WATSON!$G$2:$G$1709,MATCH(A1269,[1]WATSON!$B$2:$B$1709,0))*1000),IF(ISERROR(INDEX('[1]EF3.0emissions'!$F$2:$F$1709,MATCH(A1269,'[1]EF3.0emissions'!$A$2:$A$1709,0))),-1,INDEX('[1]EF3.0emissions'!$F$2:$F$1709,MATCH(A1269,'[1]EF3.0emissions'!$A$2:$A$1709))),IF(ISERROR(INDEX(#REF!,MATCH(A1269,#REF!,0))),-1,INDEX(#REF!,MATCH(A1269,#REF!,0))*1.5*1000),IF(ISERROR(INDEX(#REF!,MATCH(A1269,#REF!,0))),-1,INDEX(#REF!,MATCH(A1269,#REF!,0))*1.5))</f>
        <v>-1</v>
      </c>
      <c r="H1269" s="135"/>
      <c r="I1269" s="135"/>
      <c r="J1269" s="135"/>
      <c r="K1269" s="136">
        <f>IF(ISERROR(INDEX([1]biowin!$J:$J,MATCH(#REF!,[1]biowin!$A:$A,0))),-1,INDEX([1]biowin!$J:$J,MATCH(#REF!,[1]biowin!$A:$A,0)))</f>
        <v>-1</v>
      </c>
    </row>
    <row r="1270" spans="1:11">
      <c r="A1270" s="142" t="s">
        <v>3673</v>
      </c>
      <c r="B1270" s="145" t="s">
        <v>3674</v>
      </c>
      <c r="C1270" s="144">
        <f>MAX(IF(ISERROR(INDEX([1]JDS4!$K$2:$K$1709,MATCH(A1270,[1]JDS4!$D$2:$D$1709,0))),-1,INDEX([1]JDS4!$K$2:$K$1709,MATCH(A1270,[1]JDS4!$D$2:$D$1709,0))),IF(ISERROR(INDEX([1]UFZ!$K$2:$K$1709,MATCH(A1270,[1]UFZ!$H$2:$H$1709,0))),-1,INDEX([1]UFZ!$K$2:$K$1709,MATCH(A1270,[1]UFZ!$H$2:$H$1709,0))),IF(ISERROR(INDEX([1]WATSON!$G$2:$G$1709,MATCH(A1270,[1]WATSON!$B$2:$B$1709,0))),-1,INDEX([1]WATSON!$G$2:$G$1709,MATCH(A1270,[1]WATSON!$B$2:$B$1709,0))*1000),IF(ISERROR(INDEX('[1]EF3.0emissions'!$F$2:$F$1709,MATCH(A1270,'[1]EF3.0emissions'!$A$2:$A$1709,0))),-1,INDEX('[1]EF3.0emissions'!$F$2:$F$1709,MATCH(A1270,'[1]EF3.0emissions'!$A$2:$A$1709))),IF(ISERROR(INDEX(#REF!,MATCH(A1270,#REF!,0))),-1,INDEX(#REF!,MATCH(A1270,#REF!,0))*1.5*1000),IF(ISERROR(INDEX(#REF!,MATCH(A1270,#REF!,0))),-1,INDEX(#REF!,MATCH(A1270,#REF!,0))*1.5))</f>
        <v>2200</v>
      </c>
      <c r="H1270" s="135"/>
      <c r="I1270" s="135"/>
      <c r="J1270" s="135"/>
      <c r="K1270" s="136">
        <f>IF(ISERROR(INDEX([1]biowin!$J:$J,MATCH(#REF!,[1]biowin!$A:$A,0))),-1,INDEX([1]biowin!$J:$J,MATCH(#REF!,[1]biowin!$A:$A,0)))</f>
        <v>-1</v>
      </c>
    </row>
    <row r="1271" spans="1:11">
      <c r="A1271" s="142" t="s">
        <v>3675</v>
      </c>
      <c r="B1271" s="145" t="s">
        <v>3676</v>
      </c>
      <c r="C1271" s="144">
        <f>MAX(IF(ISERROR(INDEX([1]JDS4!$K$2:$K$1709,MATCH(A1271,[1]JDS4!$D$2:$D$1709,0))),-1,INDEX([1]JDS4!$K$2:$K$1709,MATCH(A1271,[1]JDS4!$D$2:$D$1709,0))),IF(ISERROR(INDEX([1]UFZ!$K$2:$K$1709,MATCH(A1271,[1]UFZ!$H$2:$H$1709,0))),-1,INDEX([1]UFZ!$K$2:$K$1709,MATCH(A1271,[1]UFZ!$H$2:$H$1709,0))),IF(ISERROR(INDEX([1]WATSON!$G$2:$G$1709,MATCH(A1271,[1]WATSON!$B$2:$B$1709,0))),-1,INDEX([1]WATSON!$G$2:$G$1709,MATCH(A1271,[1]WATSON!$B$2:$B$1709,0))*1000),IF(ISERROR(INDEX('[1]EF3.0emissions'!$F$2:$F$1709,MATCH(A1271,'[1]EF3.0emissions'!$A$2:$A$1709,0))),-1,INDEX('[1]EF3.0emissions'!$F$2:$F$1709,MATCH(A1271,'[1]EF3.0emissions'!$A$2:$A$1709))),IF(ISERROR(INDEX(#REF!,MATCH(A1271,#REF!,0))),-1,INDEX(#REF!,MATCH(A1271,#REF!,0))*1.5*1000),IF(ISERROR(INDEX(#REF!,MATCH(A1271,#REF!,0))),-1,INDEX(#REF!,MATCH(A1271,#REF!,0))*1.5))</f>
        <v>-1</v>
      </c>
      <c r="D1271" s="135">
        <v>0.35704909010117747</v>
      </c>
      <c r="E1271" s="135">
        <v>9.5391408691791347E-3</v>
      </c>
      <c r="F1271" s="135">
        <v>0.98155884385698999</v>
      </c>
      <c r="G1271" s="135">
        <v>1.8441156143010163E-2</v>
      </c>
      <c r="H1271" s="135">
        <v>1.2048826903513861E-2</v>
      </c>
      <c r="I1271" s="135">
        <v>0.98082881654220977</v>
      </c>
      <c r="J1271" s="135">
        <v>1.9171183457790217E-2</v>
      </c>
      <c r="K1271" s="136">
        <f>IF(ISERROR(INDEX([1]biowin!$J:$J,MATCH(#REF!,[1]biowin!$A:$A,0))),-1,INDEX([1]biowin!$J:$J,MATCH(#REF!,[1]biowin!$A:$A,0)))</f>
        <v>-1</v>
      </c>
    </row>
    <row r="1272" spans="1:11">
      <c r="A1272" s="142" t="s">
        <v>3677</v>
      </c>
      <c r="B1272" s="145" t="s">
        <v>3678</v>
      </c>
      <c r="C1272" s="144">
        <f>MAX(IF(ISERROR(INDEX([1]JDS4!$K$2:$K$1709,MATCH(A1272,[1]JDS4!$D$2:$D$1709,0))),-1,INDEX([1]JDS4!$K$2:$K$1709,MATCH(A1272,[1]JDS4!$D$2:$D$1709,0))),IF(ISERROR(INDEX([1]UFZ!$K$2:$K$1709,MATCH(A1272,[1]UFZ!$H$2:$H$1709,0))),-1,INDEX([1]UFZ!$K$2:$K$1709,MATCH(A1272,[1]UFZ!$H$2:$H$1709,0))),IF(ISERROR(INDEX([1]WATSON!$G$2:$G$1709,MATCH(A1272,[1]WATSON!$B$2:$B$1709,0))),-1,INDEX([1]WATSON!$G$2:$G$1709,MATCH(A1272,[1]WATSON!$B$2:$B$1709,0))*1000),IF(ISERROR(INDEX('[1]EF3.0emissions'!$F$2:$F$1709,MATCH(A1272,'[1]EF3.0emissions'!$A$2:$A$1709,0))),-1,INDEX('[1]EF3.0emissions'!$F$2:$F$1709,MATCH(A1272,'[1]EF3.0emissions'!$A$2:$A$1709))),IF(ISERROR(INDEX(#REF!,MATCH(A1272,#REF!,0))),-1,INDEX(#REF!,MATCH(A1272,#REF!,0))*1.5*1000),IF(ISERROR(INDEX(#REF!,MATCH(A1272,#REF!,0))),-1,INDEX(#REF!,MATCH(A1272,#REF!,0))*1.5))</f>
        <v>151.33437499999999</v>
      </c>
      <c r="D1272" s="135">
        <v>6.0904684240147937E-2</v>
      </c>
      <c r="E1272" s="135">
        <v>3.2084895799271679E-2</v>
      </c>
      <c r="F1272" s="135">
        <v>9.2989623243572531E-2</v>
      </c>
      <c r="G1272" s="135">
        <v>0.90701037675642637</v>
      </c>
      <c r="H1272" s="135">
        <v>3.3664645414075885E-2</v>
      </c>
      <c r="I1272" s="135">
        <v>9.4569355393921473E-2</v>
      </c>
      <c r="J1272" s="135">
        <v>0.90543064460607692</v>
      </c>
      <c r="K1272" s="136">
        <f>IF(ISERROR(INDEX([1]biowin!$J:$J,MATCH(#REF!,[1]biowin!$A:$A,0))),-1,INDEX([1]biowin!$J:$J,MATCH(#REF!,[1]biowin!$A:$A,0)))</f>
        <v>-1</v>
      </c>
    </row>
    <row r="1273" spans="1:11">
      <c r="A1273" s="142" t="s">
        <v>3679</v>
      </c>
      <c r="B1273" s="145" t="s">
        <v>3680</v>
      </c>
      <c r="C1273" s="144">
        <f>MAX(IF(ISERROR(INDEX([1]JDS4!$K$2:$K$1709,MATCH(A1273,[1]JDS4!$D$2:$D$1709,0))),-1,INDEX([1]JDS4!$K$2:$K$1709,MATCH(A1273,[1]JDS4!$D$2:$D$1709,0))),IF(ISERROR(INDEX([1]UFZ!$K$2:$K$1709,MATCH(A1273,[1]UFZ!$H$2:$H$1709,0))),-1,INDEX([1]UFZ!$K$2:$K$1709,MATCH(A1273,[1]UFZ!$H$2:$H$1709,0))),IF(ISERROR(INDEX([1]WATSON!$G$2:$G$1709,MATCH(A1273,[1]WATSON!$B$2:$B$1709,0))),-1,INDEX([1]WATSON!$G$2:$G$1709,MATCH(A1273,[1]WATSON!$B$2:$B$1709,0))*1000),IF(ISERROR(INDEX('[1]EF3.0emissions'!$F$2:$F$1709,MATCH(A1273,'[1]EF3.0emissions'!$A$2:$A$1709,0))),-1,INDEX('[1]EF3.0emissions'!$F$2:$F$1709,MATCH(A1273,'[1]EF3.0emissions'!$A$2:$A$1709))),IF(ISERROR(INDEX(#REF!,MATCH(A1273,#REF!,0))),-1,INDEX(#REF!,MATCH(A1273,#REF!,0))*1.5*1000),IF(ISERROR(INDEX(#REF!,MATCH(A1273,#REF!,0))),-1,INDEX(#REF!,MATCH(A1273,#REF!,0))*1.5))</f>
        <v>1775.0937500000005</v>
      </c>
      <c r="D1273" s="135">
        <v>1.3813859168092388E-2</v>
      </c>
      <c r="E1273" s="135">
        <v>5.7807655896598168E-3</v>
      </c>
      <c r="F1273" s="135">
        <v>0.22321576337798579</v>
      </c>
      <c r="G1273" s="135">
        <v>0.77678423662201168</v>
      </c>
      <c r="H1273" s="135">
        <v>7.0392791479301107E-3</v>
      </c>
      <c r="I1273" s="135">
        <v>0.10017239502061925</v>
      </c>
      <c r="J1273" s="135">
        <v>0.89982760497938075</v>
      </c>
      <c r="K1273" s="136">
        <f>IF(ISERROR(INDEX([1]biowin!$J:$J,MATCH(#REF!,[1]biowin!$A:$A,0))),-1,INDEX([1]biowin!$J:$J,MATCH(#REF!,[1]biowin!$A:$A,0)))</f>
        <v>-1</v>
      </c>
    </row>
    <row r="1274" spans="1:11">
      <c r="A1274" s="142" t="s">
        <v>3681</v>
      </c>
      <c r="B1274" s="145" t="s">
        <v>3682</v>
      </c>
      <c r="C1274" s="144">
        <f>MAX(IF(ISERROR(INDEX([1]JDS4!$K$2:$K$1709,MATCH(A1274,[1]JDS4!$D$2:$D$1709,0))),-1,INDEX([1]JDS4!$K$2:$K$1709,MATCH(A1274,[1]JDS4!$D$2:$D$1709,0))),IF(ISERROR(INDEX([1]UFZ!$K$2:$K$1709,MATCH(A1274,[1]UFZ!$H$2:$H$1709,0))),-1,INDEX([1]UFZ!$K$2:$K$1709,MATCH(A1274,[1]UFZ!$H$2:$H$1709,0))),IF(ISERROR(INDEX([1]WATSON!$G$2:$G$1709,MATCH(A1274,[1]WATSON!$B$2:$B$1709,0))),-1,INDEX([1]WATSON!$G$2:$G$1709,MATCH(A1274,[1]WATSON!$B$2:$B$1709,0))*1000),IF(ISERROR(INDEX('[1]EF3.0emissions'!$F$2:$F$1709,MATCH(A1274,'[1]EF3.0emissions'!$A$2:$A$1709,0))),-1,INDEX('[1]EF3.0emissions'!$F$2:$F$1709,MATCH(A1274,'[1]EF3.0emissions'!$A$2:$A$1709))),IF(ISERROR(INDEX(#REF!,MATCH(A1274,#REF!,0))),-1,INDEX(#REF!,MATCH(A1274,#REF!,0))*1.5*1000),IF(ISERROR(INDEX(#REF!,MATCH(A1274,#REF!,0))),-1,INDEX(#REF!,MATCH(A1274,#REF!,0))*1.5))</f>
        <v>-1</v>
      </c>
      <c r="D1274" s="135">
        <v>0.11341605330751352</v>
      </c>
      <c r="E1274" s="135">
        <v>5.9501469596637685E-2</v>
      </c>
      <c r="F1274" s="135">
        <v>0.17332721283058955</v>
      </c>
      <c r="G1274" s="135">
        <v>0.82667278716939796</v>
      </c>
      <c r="H1274" s="135">
        <v>6.2329639996842087E-2</v>
      </c>
      <c r="I1274" s="135">
        <v>0.17598956230134882</v>
      </c>
      <c r="J1274" s="135">
        <v>0.82401043769865123</v>
      </c>
      <c r="K1274" s="136">
        <f>IF(ISERROR(INDEX([1]biowin!$J:$J,MATCH(#REF!,[1]biowin!$A:$A,0))),-1,INDEX([1]biowin!$J:$J,MATCH(#REF!,[1]biowin!$A:$A,0)))</f>
        <v>-1</v>
      </c>
    </row>
    <row r="1275" spans="1:11">
      <c r="A1275" s="142" t="s">
        <v>3683</v>
      </c>
      <c r="B1275" s="145" t="s">
        <v>3684</v>
      </c>
      <c r="C1275" s="144">
        <f>MAX(IF(ISERROR(INDEX([1]JDS4!$K$2:$K$1709,MATCH(A1275,[1]JDS4!$D$2:$D$1709,0))),-1,INDEX([1]JDS4!$K$2:$K$1709,MATCH(A1275,[1]JDS4!$D$2:$D$1709,0))),IF(ISERROR(INDEX([1]UFZ!$K$2:$K$1709,MATCH(A1275,[1]UFZ!$H$2:$H$1709,0))),-1,INDEX([1]UFZ!$K$2:$K$1709,MATCH(A1275,[1]UFZ!$H$2:$H$1709,0))),IF(ISERROR(INDEX([1]WATSON!$G$2:$G$1709,MATCH(A1275,[1]WATSON!$B$2:$B$1709,0))),-1,INDEX([1]WATSON!$G$2:$G$1709,MATCH(A1275,[1]WATSON!$B$2:$B$1709,0))*1000),IF(ISERROR(INDEX('[1]EF3.0emissions'!$F$2:$F$1709,MATCH(A1275,'[1]EF3.0emissions'!$A$2:$A$1709,0))),-1,INDEX('[1]EF3.0emissions'!$F$2:$F$1709,MATCH(A1275,'[1]EF3.0emissions'!$A$2:$A$1709))),IF(ISERROR(INDEX(#REF!,MATCH(A1275,#REF!,0))),-1,INDEX(#REF!,MATCH(A1275,#REF!,0))*1.5*1000),IF(ISERROR(INDEX(#REF!,MATCH(A1275,#REF!,0))),-1,INDEX(#REF!,MATCH(A1275,#REF!,0))*1.5))</f>
        <v>1500</v>
      </c>
      <c r="D1275" s="135">
        <v>5.709454839661007E-4</v>
      </c>
      <c r="E1275" s="135">
        <v>3.0195907329523054E-4</v>
      </c>
      <c r="F1275" s="135">
        <v>8.7331531861377192E-4</v>
      </c>
      <c r="G1275" s="135">
        <v>0.99912668468138544</v>
      </c>
      <c r="H1275" s="135">
        <v>3.174223098984347E-4</v>
      </c>
      <c r="I1275" s="135">
        <v>8.8861282860721344E-4</v>
      </c>
      <c r="J1275" s="135">
        <v>0.99911138717139303</v>
      </c>
      <c r="K1275" s="136">
        <f>IF(ISERROR(INDEX([1]biowin!$J:$J,MATCH(#REF!,[1]biowin!$A:$A,0))),-1,INDEX([1]biowin!$J:$J,MATCH(#REF!,[1]biowin!$A:$A,0)))</f>
        <v>-1</v>
      </c>
    </row>
    <row r="1276" spans="1:11">
      <c r="A1276" s="142" t="s">
        <v>3685</v>
      </c>
      <c r="B1276" s="145" t="s">
        <v>3686</v>
      </c>
      <c r="C1276" s="144">
        <f>MAX(IF(ISERROR(INDEX([1]JDS4!$K$2:$K$1709,MATCH(A1276,[1]JDS4!$D$2:$D$1709,0))),-1,INDEX([1]JDS4!$K$2:$K$1709,MATCH(A1276,[1]JDS4!$D$2:$D$1709,0))),IF(ISERROR(INDEX([1]UFZ!$K$2:$K$1709,MATCH(A1276,[1]UFZ!$H$2:$H$1709,0))),-1,INDEX([1]UFZ!$K$2:$K$1709,MATCH(A1276,[1]UFZ!$H$2:$H$1709,0))),IF(ISERROR(INDEX([1]WATSON!$G$2:$G$1709,MATCH(A1276,[1]WATSON!$B$2:$B$1709,0))),-1,INDEX([1]WATSON!$G$2:$G$1709,MATCH(A1276,[1]WATSON!$B$2:$B$1709,0))*1000),IF(ISERROR(INDEX('[1]EF3.0emissions'!$F$2:$F$1709,MATCH(A1276,'[1]EF3.0emissions'!$A$2:$A$1709,0))),-1,INDEX('[1]EF3.0emissions'!$F$2:$F$1709,MATCH(A1276,'[1]EF3.0emissions'!$A$2:$A$1709))),IF(ISERROR(INDEX(#REF!,MATCH(A1276,#REF!,0))),-1,INDEX(#REF!,MATCH(A1276,#REF!,0))*1.5*1000),IF(ISERROR(INDEX(#REF!,MATCH(A1276,#REF!,0))),-1,INDEX(#REF!,MATCH(A1276,#REF!,0))*1.5))</f>
        <v>-1</v>
      </c>
      <c r="H1276" s="135"/>
      <c r="I1276" s="135"/>
      <c r="J1276" s="135"/>
      <c r="K1276" s="136">
        <f>IF(ISERROR(INDEX([1]biowin!$J:$J,MATCH(#REF!,[1]biowin!$A:$A,0))),-1,INDEX([1]biowin!$J:$J,MATCH(#REF!,[1]biowin!$A:$A,0)))</f>
        <v>-1</v>
      </c>
    </row>
    <row r="1277" spans="1:11">
      <c r="A1277" s="142" t="s">
        <v>3687</v>
      </c>
      <c r="B1277" s="145" t="s">
        <v>3688</v>
      </c>
      <c r="C1277" s="144">
        <f>MAX(IF(ISERROR(INDEX([1]JDS4!$K$2:$K$1709,MATCH(A1277,[1]JDS4!$D$2:$D$1709,0))),-1,INDEX([1]JDS4!$K$2:$K$1709,MATCH(A1277,[1]JDS4!$D$2:$D$1709,0))),IF(ISERROR(INDEX([1]UFZ!$K$2:$K$1709,MATCH(A1277,[1]UFZ!$H$2:$H$1709,0))),-1,INDEX([1]UFZ!$K$2:$K$1709,MATCH(A1277,[1]UFZ!$H$2:$H$1709,0))),IF(ISERROR(INDEX([1]WATSON!$G$2:$G$1709,MATCH(A1277,[1]WATSON!$B$2:$B$1709,0))),-1,INDEX([1]WATSON!$G$2:$G$1709,MATCH(A1277,[1]WATSON!$B$2:$B$1709,0))*1000),IF(ISERROR(INDEX('[1]EF3.0emissions'!$F$2:$F$1709,MATCH(A1277,'[1]EF3.0emissions'!$A$2:$A$1709,0))),-1,INDEX('[1]EF3.0emissions'!$F$2:$F$1709,MATCH(A1277,'[1]EF3.0emissions'!$A$2:$A$1709))),IF(ISERROR(INDEX(#REF!,MATCH(A1277,#REF!,0))),-1,INDEX(#REF!,MATCH(A1277,#REF!,0))*1.5*1000),IF(ISERROR(INDEX(#REF!,MATCH(A1277,#REF!,0))),-1,INDEX(#REF!,MATCH(A1277,#REF!,0))*1.5))</f>
        <v>-1</v>
      </c>
      <c r="D1277" s="135">
        <v>3.7919140738926602E-3</v>
      </c>
      <c r="E1277" s="135">
        <v>2.0048080088574008E-3</v>
      </c>
      <c r="F1277" s="135">
        <v>5.98165964872595E-3</v>
      </c>
      <c r="G1277" s="135">
        <v>0.99401834035127357</v>
      </c>
      <c r="H1277" s="135">
        <v>2.1074303084842845E-3</v>
      </c>
      <c r="I1277" s="135">
        <v>6.0096753054820068E-3</v>
      </c>
      <c r="J1277" s="135">
        <v>0.99399032469451776</v>
      </c>
      <c r="K1277" s="136">
        <f>IF(ISERROR(INDEX([1]biowin!$J:$J,MATCH(#REF!,[1]biowin!$A:$A,0))),-1,INDEX([1]biowin!$J:$J,MATCH(#REF!,[1]biowin!$A:$A,0)))</f>
        <v>-1</v>
      </c>
    </row>
    <row r="1278" spans="1:11">
      <c r="A1278" s="142" t="s">
        <v>3689</v>
      </c>
      <c r="B1278" s="145" t="s">
        <v>3690</v>
      </c>
      <c r="C1278" s="144">
        <f>MAX(IF(ISERROR(INDEX([1]JDS4!$K$2:$K$1709,MATCH(A1278,[1]JDS4!$D$2:$D$1709,0))),-1,INDEX([1]JDS4!$K$2:$K$1709,MATCH(A1278,[1]JDS4!$D$2:$D$1709,0))),IF(ISERROR(INDEX([1]UFZ!$K$2:$K$1709,MATCH(A1278,[1]UFZ!$H$2:$H$1709,0))),-1,INDEX([1]UFZ!$K$2:$K$1709,MATCH(A1278,[1]UFZ!$H$2:$H$1709,0))),IF(ISERROR(INDEX([1]WATSON!$G$2:$G$1709,MATCH(A1278,[1]WATSON!$B$2:$B$1709,0))),-1,INDEX([1]WATSON!$G$2:$G$1709,MATCH(A1278,[1]WATSON!$B$2:$B$1709,0))*1000),IF(ISERROR(INDEX('[1]EF3.0emissions'!$F$2:$F$1709,MATCH(A1278,'[1]EF3.0emissions'!$A$2:$A$1709,0))),-1,INDEX('[1]EF3.0emissions'!$F$2:$F$1709,MATCH(A1278,'[1]EF3.0emissions'!$A$2:$A$1709))),IF(ISERROR(INDEX(#REF!,MATCH(A1278,#REF!,0))),-1,INDEX(#REF!,MATCH(A1278,#REF!,0))*1.5*1000),IF(ISERROR(INDEX(#REF!,MATCH(A1278,#REF!,0))),-1,INDEX(#REF!,MATCH(A1278,#REF!,0))*1.5))</f>
        <v>465.94999999999993</v>
      </c>
      <c r="D1278" s="135">
        <v>8.6311989578755507E-2</v>
      </c>
      <c r="E1278" s="135">
        <v>4.5243205920194554E-2</v>
      </c>
      <c r="F1278" s="135">
        <v>0.13593227842118413</v>
      </c>
      <c r="G1278" s="135">
        <v>0.86406772157881362</v>
      </c>
      <c r="H1278" s="135">
        <v>4.7521898918613088E-2</v>
      </c>
      <c r="I1278" s="135">
        <v>0.13645012679205992</v>
      </c>
      <c r="J1278" s="135">
        <v>0.86354987320794241</v>
      </c>
      <c r="K1278" s="136">
        <f>IF(ISERROR(INDEX([1]biowin!$J:$J,MATCH(#REF!,[1]biowin!$A:$A,0))),-1,INDEX([1]biowin!$J:$J,MATCH(#REF!,[1]biowin!$A:$A,0)))</f>
        <v>-1</v>
      </c>
    </row>
    <row r="1279" spans="1:11">
      <c r="A1279" s="142" t="s">
        <v>3691</v>
      </c>
      <c r="B1279" s="145" t="s">
        <v>3692</v>
      </c>
      <c r="C1279" s="144">
        <f>MAX(IF(ISERROR(INDEX([1]JDS4!$K$2:$K$1709,MATCH(A1279,[1]JDS4!$D$2:$D$1709,0))),-1,INDEX([1]JDS4!$K$2:$K$1709,MATCH(A1279,[1]JDS4!$D$2:$D$1709,0))),IF(ISERROR(INDEX([1]UFZ!$K$2:$K$1709,MATCH(A1279,[1]UFZ!$H$2:$H$1709,0))),-1,INDEX([1]UFZ!$K$2:$K$1709,MATCH(A1279,[1]UFZ!$H$2:$H$1709,0))),IF(ISERROR(INDEX([1]WATSON!$G$2:$G$1709,MATCH(A1279,[1]WATSON!$B$2:$B$1709,0))),-1,INDEX([1]WATSON!$G$2:$G$1709,MATCH(A1279,[1]WATSON!$B$2:$B$1709,0))*1000),IF(ISERROR(INDEX('[1]EF3.0emissions'!$F$2:$F$1709,MATCH(A1279,'[1]EF3.0emissions'!$A$2:$A$1709,0))),-1,INDEX('[1]EF3.0emissions'!$F$2:$F$1709,MATCH(A1279,'[1]EF3.0emissions'!$A$2:$A$1709))),IF(ISERROR(INDEX(#REF!,MATCH(A1279,#REF!,0))),-1,INDEX(#REF!,MATCH(A1279,#REF!,0))*1.5*1000),IF(ISERROR(INDEX(#REF!,MATCH(A1279,#REF!,0))),-1,INDEX(#REF!,MATCH(A1279,#REF!,0))*1.5))</f>
        <v>-1</v>
      </c>
      <c r="D1279" s="135">
        <v>1.5213630814333106E-3</v>
      </c>
      <c r="E1279" s="135">
        <v>5.5433922178842386E-5</v>
      </c>
      <c r="F1279" s="135">
        <v>0.92168654383182735</v>
      </c>
      <c r="G1279" s="135">
        <v>7.8313456168173048E-2</v>
      </c>
      <c r="H1279" s="135">
        <v>1.5112010830195955E-4</v>
      </c>
      <c r="I1279" s="135">
        <v>0.7969379794894067</v>
      </c>
      <c r="J1279" s="135">
        <v>0.20306202051059324</v>
      </c>
      <c r="K1279" s="136">
        <f>IF(ISERROR(INDEX([1]biowin!$J:$J,MATCH(#REF!,[1]biowin!$A:$A,0))),-1,INDEX([1]biowin!$J:$J,MATCH(#REF!,[1]biowin!$A:$A,0)))</f>
        <v>-1</v>
      </c>
    </row>
    <row r="1280" spans="1:11">
      <c r="A1280" s="142" t="s">
        <v>3693</v>
      </c>
      <c r="B1280" s="145" t="s">
        <v>3694</v>
      </c>
      <c r="C1280" s="144">
        <f>MAX(IF(ISERROR(INDEX([1]JDS4!$K$2:$K$1709,MATCH(A1280,[1]JDS4!$D$2:$D$1709,0))),-1,INDEX([1]JDS4!$K$2:$K$1709,MATCH(A1280,[1]JDS4!$D$2:$D$1709,0))),IF(ISERROR(INDEX([1]UFZ!$K$2:$K$1709,MATCH(A1280,[1]UFZ!$H$2:$H$1709,0))),-1,INDEX([1]UFZ!$K$2:$K$1709,MATCH(A1280,[1]UFZ!$H$2:$H$1709,0))),IF(ISERROR(INDEX([1]WATSON!$G$2:$G$1709,MATCH(A1280,[1]WATSON!$B$2:$B$1709,0))),-1,INDEX([1]WATSON!$G$2:$G$1709,MATCH(A1280,[1]WATSON!$B$2:$B$1709,0))*1000),IF(ISERROR(INDEX('[1]EF3.0emissions'!$F$2:$F$1709,MATCH(A1280,'[1]EF3.0emissions'!$A$2:$A$1709,0))),-1,INDEX('[1]EF3.0emissions'!$F$2:$F$1709,MATCH(A1280,'[1]EF3.0emissions'!$A$2:$A$1709))),IF(ISERROR(INDEX(#REF!,MATCH(A1280,#REF!,0))),-1,INDEX(#REF!,MATCH(A1280,#REF!,0))*1.5*1000),IF(ISERROR(INDEX(#REF!,MATCH(A1280,#REF!,0))),-1,INDEX(#REF!,MATCH(A1280,#REF!,0))*1.5))</f>
        <v>85.305608330821926</v>
      </c>
      <c r="D1280" s="135">
        <v>4.6592522885988367E-3</v>
      </c>
      <c r="E1280" s="135">
        <v>2.46341864514606E-3</v>
      </c>
      <c r="F1280" s="135">
        <v>7.2002859975020921E-3</v>
      </c>
      <c r="G1280" s="135">
        <v>0.992799714002499</v>
      </c>
      <c r="H1280" s="135">
        <v>2.5893372033180054E-3</v>
      </c>
      <c r="I1280" s="135">
        <v>7.2948887604641771E-3</v>
      </c>
      <c r="J1280" s="135">
        <v>0.99270511123953531</v>
      </c>
      <c r="K1280" s="136">
        <f>IF(ISERROR(INDEX([1]biowin!$J:$J,MATCH(#REF!,[1]biowin!$A:$A,0))),-1,INDEX([1]biowin!$J:$J,MATCH(#REF!,[1]biowin!$A:$A,0)))</f>
        <v>-1</v>
      </c>
    </row>
    <row r="1281" spans="1:12">
      <c r="A1281" s="142" t="s">
        <v>3695</v>
      </c>
      <c r="B1281" s="145" t="s">
        <v>3696</v>
      </c>
      <c r="C1281" s="144">
        <f>MAX(IF(ISERROR(INDEX([1]JDS4!$K$2:$K$1709,MATCH(A1281,[1]JDS4!$D$2:$D$1709,0))),-1,INDEX([1]JDS4!$K$2:$K$1709,MATCH(A1281,[1]JDS4!$D$2:$D$1709,0))),IF(ISERROR(INDEX([1]UFZ!$K$2:$K$1709,MATCH(A1281,[1]UFZ!$H$2:$H$1709,0))),-1,INDEX([1]UFZ!$K$2:$K$1709,MATCH(A1281,[1]UFZ!$H$2:$H$1709,0))),IF(ISERROR(INDEX([1]WATSON!$G$2:$G$1709,MATCH(A1281,[1]WATSON!$B$2:$B$1709,0))),-1,INDEX([1]WATSON!$G$2:$G$1709,MATCH(A1281,[1]WATSON!$B$2:$B$1709,0))*1000),IF(ISERROR(INDEX('[1]EF3.0emissions'!$F$2:$F$1709,MATCH(A1281,'[1]EF3.0emissions'!$A$2:$A$1709,0))),-1,INDEX('[1]EF3.0emissions'!$F$2:$F$1709,MATCH(A1281,'[1]EF3.0emissions'!$A$2:$A$1709))),IF(ISERROR(INDEX(#REF!,MATCH(A1281,#REF!,0))),-1,INDEX(#REF!,MATCH(A1281,#REF!,0))*1.5*1000),IF(ISERROR(INDEX(#REF!,MATCH(A1281,#REF!,0))),-1,INDEX(#REF!,MATCH(A1281,#REF!,0))*1.5))</f>
        <v>43.966093410136992</v>
      </c>
      <c r="D1281" s="135">
        <v>0.43966791891545787</v>
      </c>
      <c r="E1281" s="135">
        <v>0.21095216842848777</v>
      </c>
      <c r="F1281" s="135">
        <v>0.688771879520369</v>
      </c>
      <c r="G1281" s="135">
        <v>0.31122812047963355</v>
      </c>
      <c r="H1281" s="135">
        <v>0.22282313200017692</v>
      </c>
      <c r="I1281" s="135">
        <v>0.68683128236458002</v>
      </c>
      <c r="J1281" s="135">
        <v>0.31316871763541776</v>
      </c>
      <c r="K1281" s="136">
        <f>IF(ISERROR(INDEX([1]biowin!$J:$J,MATCH(#REF!,[1]biowin!$A:$A,0))),-1,INDEX([1]biowin!$J:$J,MATCH(#REF!,[1]biowin!$A:$A,0)))</f>
        <v>-1</v>
      </c>
    </row>
    <row r="1282" spans="1:12">
      <c r="A1282" s="142" t="s">
        <v>3697</v>
      </c>
      <c r="B1282" s="145" t="s">
        <v>3698</v>
      </c>
      <c r="C1282" s="144">
        <f>MAX(IF(ISERROR(INDEX([1]JDS4!$K$2:$K$1709,MATCH(A1282,[1]JDS4!$D$2:$D$1709,0))),-1,INDEX([1]JDS4!$K$2:$K$1709,MATCH(A1282,[1]JDS4!$D$2:$D$1709,0))),IF(ISERROR(INDEX([1]UFZ!$K$2:$K$1709,MATCH(A1282,[1]UFZ!$H$2:$H$1709,0))),-1,INDEX([1]UFZ!$K$2:$K$1709,MATCH(A1282,[1]UFZ!$H$2:$H$1709,0))),IF(ISERROR(INDEX([1]WATSON!$G$2:$G$1709,MATCH(A1282,[1]WATSON!$B$2:$B$1709,0))),-1,INDEX([1]WATSON!$G$2:$G$1709,MATCH(A1282,[1]WATSON!$B$2:$B$1709,0))*1000),IF(ISERROR(INDEX('[1]EF3.0emissions'!$F$2:$F$1709,MATCH(A1282,'[1]EF3.0emissions'!$A$2:$A$1709,0))),-1,INDEX('[1]EF3.0emissions'!$F$2:$F$1709,MATCH(A1282,'[1]EF3.0emissions'!$A$2:$A$1709))),IF(ISERROR(INDEX(#REF!,MATCH(A1282,#REF!,0))),-1,INDEX(#REF!,MATCH(A1282,#REF!,0))*1.5*1000),IF(ISERROR(INDEX(#REF!,MATCH(A1282,#REF!,0))),-1,INDEX(#REF!,MATCH(A1282,#REF!,0))*1.5))</f>
        <v>-1</v>
      </c>
      <c r="D1282" s="135">
        <v>3.8667213010589799E-3</v>
      </c>
      <c r="E1282" s="135">
        <v>2.0446004535748909E-3</v>
      </c>
      <c r="F1282" s="135">
        <v>5.9114681642246075E-3</v>
      </c>
      <c r="G1282" s="135">
        <v>0.9940885318357755</v>
      </c>
      <c r="H1282" s="135">
        <v>2.1490940543430347E-3</v>
      </c>
      <c r="I1282" s="135">
        <v>6.0159026884077215E-3</v>
      </c>
      <c r="J1282" s="135">
        <v>0.99398409731159199</v>
      </c>
      <c r="K1282" s="136">
        <f>IF(ISERROR(INDEX([1]biowin!$J:$J,MATCH(#REF!,[1]biowin!$A:$A,0))),-1,INDEX([1]biowin!$J:$J,MATCH(#REF!,[1]biowin!$A:$A,0)))</f>
        <v>-1</v>
      </c>
    </row>
    <row r="1283" spans="1:12">
      <c r="A1283" s="142" t="s">
        <v>3699</v>
      </c>
      <c r="B1283" s="145" t="s">
        <v>3700</v>
      </c>
      <c r="C1283" s="144">
        <f>MAX(IF(ISERROR(INDEX([1]JDS4!$K$2:$K$1709,MATCH(A1283,[1]JDS4!$D$2:$D$1709,0))),-1,INDEX([1]JDS4!$K$2:$K$1709,MATCH(A1283,[1]JDS4!$D$2:$D$1709,0))),IF(ISERROR(INDEX([1]UFZ!$K$2:$K$1709,MATCH(A1283,[1]UFZ!$H$2:$H$1709,0))),-1,INDEX([1]UFZ!$K$2:$K$1709,MATCH(A1283,[1]UFZ!$H$2:$H$1709,0))),IF(ISERROR(INDEX([1]WATSON!$G$2:$G$1709,MATCH(A1283,[1]WATSON!$B$2:$B$1709,0))),-1,INDEX([1]WATSON!$G$2:$G$1709,MATCH(A1283,[1]WATSON!$B$2:$B$1709,0))*1000),IF(ISERROR(INDEX('[1]EF3.0emissions'!$F$2:$F$1709,MATCH(A1283,'[1]EF3.0emissions'!$A$2:$A$1709,0))),-1,INDEX('[1]EF3.0emissions'!$F$2:$F$1709,MATCH(A1283,'[1]EF3.0emissions'!$A$2:$A$1709))),IF(ISERROR(INDEX(#REF!,MATCH(A1283,#REF!,0))),-1,INDEX(#REF!,MATCH(A1283,#REF!,0))*1.5*1000),IF(ISERROR(INDEX(#REF!,MATCH(A1283,#REF!,0))),-1,INDEX(#REF!,MATCH(A1283,#REF!,0))*1.5))</f>
        <v>29.403124999999999</v>
      </c>
      <c r="D1283" s="135">
        <v>4.0194614888337886E-2</v>
      </c>
      <c r="E1283" s="135">
        <v>3.2859593558900464E-3</v>
      </c>
      <c r="F1283" s="135">
        <v>0.87476849395948331</v>
      </c>
      <c r="G1283" s="135">
        <v>0.1252315060405165</v>
      </c>
      <c r="H1283" s="135">
        <v>4.5709285173590611E-3</v>
      </c>
      <c r="I1283" s="135">
        <v>0.83490030197773957</v>
      </c>
      <c r="J1283" s="135">
        <v>0.16509969802226085</v>
      </c>
      <c r="K1283" s="136">
        <f>IF(ISERROR(INDEX([1]biowin!$J:$J,MATCH(#REF!,[1]biowin!$A:$A,0))),-1,INDEX([1]biowin!$J:$J,MATCH(#REF!,[1]biowin!$A:$A,0)))</f>
        <v>-1</v>
      </c>
    </row>
    <row r="1284" spans="1:12">
      <c r="A1284" s="142" t="s">
        <v>3701</v>
      </c>
      <c r="B1284" s="145" t="s">
        <v>3702</v>
      </c>
      <c r="C1284" s="144">
        <f>MAX(IF(ISERROR(INDEX([1]JDS4!$K$2:$K$1709,MATCH(A1284,[1]JDS4!$D$2:$D$1709,0))),-1,INDEX([1]JDS4!$K$2:$K$1709,MATCH(A1284,[1]JDS4!$D$2:$D$1709,0))),IF(ISERROR(INDEX([1]UFZ!$K$2:$K$1709,MATCH(A1284,[1]UFZ!$H$2:$H$1709,0))),-1,INDEX([1]UFZ!$K$2:$K$1709,MATCH(A1284,[1]UFZ!$H$2:$H$1709,0))),IF(ISERROR(INDEX([1]WATSON!$G$2:$G$1709,MATCH(A1284,[1]WATSON!$B$2:$B$1709,0))),-1,INDEX([1]WATSON!$G$2:$G$1709,MATCH(A1284,[1]WATSON!$B$2:$B$1709,0))*1000),IF(ISERROR(INDEX('[1]EF3.0emissions'!$F$2:$F$1709,MATCH(A1284,'[1]EF3.0emissions'!$A$2:$A$1709,0))),-1,INDEX('[1]EF3.0emissions'!$F$2:$F$1709,MATCH(A1284,'[1]EF3.0emissions'!$A$2:$A$1709))),IF(ISERROR(INDEX(#REF!,MATCH(A1284,#REF!,0))),-1,INDEX(#REF!,MATCH(A1284,#REF!,0))*1.5*1000),IF(ISERROR(INDEX(#REF!,MATCH(A1284,#REF!,0))),-1,INDEX(#REF!,MATCH(A1284,#REF!,0))*1.5))</f>
        <v>0</v>
      </c>
      <c r="D1284" s="135">
        <v>8.969611667028779E-2</v>
      </c>
      <c r="E1284" s="135">
        <v>1.175921454869468E-2</v>
      </c>
      <c r="F1284" s="135">
        <v>0.77754769633789611</v>
      </c>
      <c r="G1284" s="135">
        <v>0.22245230366210419</v>
      </c>
      <c r="H1284" s="135">
        <v>2.4442873916927024E-2</v>
      </c>
      <c r="I1284" s="135">
        <v>0.56008006473908356</v>
      </c>
      <c r="J1284" s="135">
        <v>0.43991993526091677</v>
      </c>
      <c r="K1284" s="136">
        <f>IF(ISERROR(INDEX([1]biowin!$J:$J,MATCH(#REF!,[1]biowin!$A:$A,0))),-1,INDEX([1]biowin!$J:$J,MATCH(#REF!,[1]biowin!$A:$A,0)))</f>
        <v>-1</v>
      </c>
    </row>
    <row r="1285" spans="1:12">
      <c r="A1285" s="142" t="s">
        <v>3703</v>
      </c>
      <c r="B1285" s="145" t="s">
        <v>3704</v>
      </c>
      <c r="C1285" s="144">
        <f>MAX(IF(ISERROR(INDEX([1]JDS4!$K$2:$K$1709,MATCH(A1285,[1]JDS4!$D$2:$D$1709,0))),-1,INDEX([1]JDS4!$K$2:$K$1709,MATCH(A1285,[1]JDS4!$D$2:$D$1709,0))),IF(ISERROR(INDEX([1]UFZ!$K$2:$K$1709,MATCH(A1285,[1]UFZ!$H$2:$H$1709,0))),-1,INDEX([1]UFZ!$K$2:$K$1709,MATCH(A1285,[1]UFZ!$H$2:$H$1709,0))),IF(ISERROR(INDEX([1]WATSON!$G$2:$G$1709,MATCH(A1285,[1]WATSON!$B$2:$B$1709,0))),-1,INDEX([1]WATSON!$G$2:$G$1709,MATCH(A1285,[1]WATSON!$B$2:$B$1709,0))*1000),IF(ISERROR(INDEX('[1]EF3.0emissions'!$F$2:$F$1709,MATCH(A1285,'[1]EF3.0emissions'!$A$2:$A$1709,0))),-1,INDEX('[1]EF3.0emissions'!$F$2:$F$1709,MATCH(A1285,'[1]EF3.0emissions'!$A$2:$A$1709))),IF(ISERROR(INDEX(#REF!,MATCH(A1285,#REF!,0))),-1,INDEX(#REF!,MATCH(A1285,#REF!,0))*1.5*1000),IF(ISERROR(INDEX(#REF!,MATCH(A1285,#REF!,0))),-1,INDEX(#REF!,MATCH(A1285,#REF!,0))*1.5))</f>
        <v>-1</v>
      </c>
      <c r="H1285" s="135"/>
      <c r="I1285" s="135"/>
      <c r="J1285" s="135"/>
      <c r="K1285" s="136">
        <f>IF(ISERROR(INDEX([1]biowin!$J:$J,MATCH(#REF!,[1]biowin!$A:$A,0))),-1,INDEX([1]biowin!$J:$J,MATCH(#REF!,[1]biowin!$A:$A,0)))</f>
        <v>-1</v>
      </c>
    </row>
    <row r="1286" spans="1:12">
      <c r="A1286" s="142" t="s">
        <v>3705</v>
      </c>
      <c r="B1286" s="145" t="s">
        <v>3706</v>
      </c>
      <c r="C1286" s="144">
        <f>MAX(IF(ISERROR(INDEX([1]JDS4!$K$2:$K$1709,MATCH(A1286,[1]JDS4!$D$2:$D$1709,0))),-1,INDEX([1]JDS4!$K$2:$K$1709,MATCH(A1286,[1]JDS4!$D$2:$D$1709,0))),IF(ISERROR(INDEX([1]UFZ!$K$2:$K$1709,MATCH(A1286,[1]UFZ!$H$2:$H$1709,0))),-1,INDEX([1]UFZ!$K$2:$K$1709,MATCH(A1286,[1]UFZ!$H$2:$H$1709,0))),IF(ISERROR(INDEX([1]WATSON!$G$2:$G$1709,MATCH(A1286,[1]WATSON!$B$2:$B$1709,0))),-1,INDEX([1]WATSON!$G$2:$G$1709,MATCH(A1286,[1]WATSON!$B$2:$B$1709,0))*1000),IF(ISERROR(INDEX('[1]EF3.0emissions'!$F$2:$F$1709,MATCH(A1286,'[1]EF3.0emissions'!$A$2:$A$1709,0))),-1,INDEX('[1]EF3.0emissions'!$F$2:$F$1709,MATCH(A1286,'[1]EF3.0emissions'!$A$2:$A$1709))),IF(ISERROR(INDEX(#REF!,MATCH(A1286,#REF!,0))),-1,INDEX(#REF!,MATCH(A1286,#REF!,0))*1.5*1000),IF(ISERROR(INDEX(#REF!,MATCH(A1286,#REF!,0))),-1,INDEX(#REF!,MATCH(A1286,#REF!,0))*1.5))</f>
        <v>2500</v>
      </c>
      <c r="D1286" s="135">
        <v>4.4107800674119653E-3</v>
      </c>
      <c r="E1286" s="135">
        <v>4.7732622263180403E-4</v>
      </c>
      <c r="F1286" s="135">
        <v>0.78780570198101396</v>
      </c>
      <c r="G1286" s="135">
        <v>0.21219429801898615</v>
      </c>
      <c r="H1286" s="135">
        <v>1.054712693087465E-3</v>
      </c>
      <c r="I1286" s="135">
        <v>0.55399553325444462</v>
      </c>
      <c r="J1286" s="135">
        <v>0.44600446674555516</v>
      </c>
      <c r="K1286" s="136">
        <f>IF(ISERROR(INDEX([1]biowin!$J:$J,MATCH(#REF!,[1]biowin!$A:$A,0))),-1,INDEX([1]biowin!$J:$J,MATCH(#REF!,[1]biowin!$A:$A,0)))</f>
        <v>-1</v>
      </c>
    </row>
    <row r="1287" spans="1:12">
      <c r="A1287" s="142" t="s">
        <v>3707</v>
      </c>
      <c r="B1287" s="145" t="s">
        <v>3708</v>
      </c>
      <c r="C1287" s="144">
        <f>MAX(IF(ISERROR(INDEX([1]JDS4!$K$2:$K$1709,MATCH(A1287,[1]JDS4!$D$2:$D$1709,0))),-1,INDEX([1]JDS4!$K$2:$K$1709,MATCH(A1287,[1]JDS4!$D$2:$D$1709,0))),IF(ISERROR(INDEX([1]UFZ!$K$2:$K$1709,MATCH(A1287,[1]UFZ!$H$2:$H$1709,0))),-1,INDEX([1]UFZ!$K$2:$K$1709,MATCH(A1287,[1]UFZ!$H$2:$H$1709,0))),IF(ISERROR(INDEX([1]WATSON!$G$2:$G$1709,MATCH(A1287,[1]WATSON!$B$2:$B$1709,0))),-1,INDEX([1]WATSON!$G$2:$G$1709,MATCH(A1287,[1]WATSON!$B$2:$B$1709,0))*1000),IF(ISERROR(INDEX('[1]EF3.0emissions'!$F$2:$F$1709,MATCH(A1287,'[1]EF3.0emissions'!$A$2:$A$1709,0))),-1,INDEX('[1]EF3.0emissions'!$F$2:$F$1709,MATCH(A1287,'[1]EF3.0emissions'!$A$2:$A$1709))),IF(ISERROR(INDEX(#REF!,MATCH(A1287,#REF!,0))),-1,INDEX(#REF!,MATCH(A1287,#REF!,0))*1.5*1000),IF(ISERROR(INDEX(#REF!,MATCH(A1287,#REF!,0))),-1,INDEX(#REF!,MATCH(A1287,#REF!,0))*1.5))</f>
        <v>-1</v>
      </c>
      <c r="H1287" s="135"/>
      <c r="I1287" s="135"/>
      <c r="J1287" s="135"/>
      <c r="K1287" s="136">
        <f>IF(ISERROR(INDEX([1]biowin!$J:$J,MATCH(#REF!,[1]biowin!$A:$A,0))),-1,INDEX([1]biowin!$J:$J,MATCH(#REF!,[1]biowin!$A:$A,0)))</f>
        <v>-1</v>
      </c>
    </row>
    <row r="1288" spans="1:12" s="148" customFormat="1">
      <c r="A1288" s="147" t="s">
        <v>3709</v>
      </c>
      <c r="B1288" s="148" t="s">
        <v>54</v>
      </c>
      <c r="C1288" s="148">
        <f>MAX(IF(ISERROR(INDEX([1]JDS4!$K$2:$K$1709,MATCH(A1288,[1]JDS4!$D$2:$D$1709,0))),-1,INDEX([1]JDS4!$K$2:$K$1709,MATCH(A1288,[1]JDS4!$D$2:$D$1709,0))),IF(ISERROR(INDEX([1]UFZ!$K$2:$K$1709,MATCH(A1288,[1]UFZ!$H$2:$H$1709,0))),-1,INDEX([1]UFZ!$K$2:$K$1709,MATCH(A1288,[1]UFZ!$H$2:$H$1709,0))),IF(ISERROR(INDEX([1]WATSON!$G$2:$G$1709,MATCH(A1288,[1]WATSON!$B$2:$B$1709,0))),-1,INDEX([1]WATSON!$G$2:$G$1709,MATCH(A1288,[1]WATSON!$B$2:$B$1709,0))*1000),IF(ISERROR(INDEX('[1]EF3.0emissions'!$F$2:$F$1709,MATCH(A1288,'[1]EF3.0emissions'!$A$2:$A$1709,0))),-1,INDEX('[1]EF3.0emissions'!$F$2:$F$1709,MATCH(A1288,'[1]EF3.0emissions'!$A$2:$A$1709))),IF(ISERROR(INDEX(#REF!,MATCH(A1288,#REF!,0))),-1,INDEX(#REF!,MATCH(A1288,#REF!,0))*1.5*1000),IF(ISERROR(INDEX(#REF!,MATCH(A1288,#REF!,0))),-1,INDEX(#REF!,MATCH(A1288,#REF!,0))*1.5))</f>
        <v>0</v>
      </c>
      <c r="D1288" s="149">
        <v>1.742014991981802E-2</v>
      </c>
      <c r="E1288" s="149">
        <v>5.6751663512811558E-4</v>
      </c>
      <c r="F1288" s="149">
        <v>0.95081775048434913</v>
      </c>
      <c r="G1288" s="149">
        <v>4.9182249515650527E-2</v>
      </c>
      <c r="H1288" s="149">
        <v>6.1469193512988228E-4</v>
      </c>
      <c r="I1288" s="149">
        <v>0.95003628183121969</v>
      </c>
      <c r="J1288" s="149">
        <v>4.9963718168779973E-2</v>
      </c>
      <c r="K1288" s="150">
        <f>IF(ISERROR(INDEX([1]biowin!$J:$J,MATCH(#REF!,[1]biowin!$A:$A,0))),-1,INDEX([1]biowin!$J:$J,MATCH(#REF!,[1]biowin!$A:$A,0)))</f>
        <v>-1</v>
      </c>
      <c r="L1288" s="148" t="s">
        <v>3710</v>
      </c>
    </row>
    <row r="1289" spans="1:12">
      <c r="A1289" s="142" t="s">
        <v>3711</v>
      </c>
      <c r="B1289" s="145" t="s">
        <v>3712</v>
      </c>
      <c r="C1289" s="144">
        <f>MAX(IF(ISERROR(INDEX([1]JDS4!$K$2:$K$1709,MATCH(A1289,[1]JDS4!$D$2:$D$1709,0))),-1,INDEX([1]JDS4!$K$2:$K$1709,MATCH(A1289,[1]JDS4!$D$2:$D$1709,0))),IF(ISERROR(INDEX([1]UFZ!$K$2:$K$1709,MATCH(A1289,[1]UFZ!$H$2:$H$1709,0))),-1,INDEX([1]UFZ!$K$2:$K$1709,MATCH(A1289,[1]UFZ!$H$2:$H$1709,0))),IF(ISERROR(INDEX([1]WATSON!$G$2:$G$1709,MATCH(A1289,[1]WATSON!$B$2:$B$1709,0))),-1,INDEX([1]WATSON!$G$2:$G$1709,MATCH(A1289,[1]WATSON!$B$2:$B$1709,0))*1000),IF(ISERROR(INDEX('[1]EF3.0emissions'!$F$2:$F$1709,MATCH(A1289,'[1]EF3.0emissions'!$A$2:$A$1709,0))),-1,INDEX('[1]EF3.0emissions'!$F$2:$F$1709,MATCH(A1289,'[1]EF3.0emissions'!$A$2:$A$1709))),IF(ISERROR(INDEX(#REF!,MATCH(A1289,#REF!,0))),-1,INDEX(#REF!,MATCH(A1289,#REF!,0))*1.5*1000),IF(ISERROR(INDEX(#REF!,MATCH(A1289,#REF!,0))),-1,INDEX(#REF!,MATCH(A1289,#REF!,0))*1.5))</f>
        <v>600</v>
      </c>
      <c r="D1289" s="135">
        <v>8.0958332243723959E-3</v>
      </c>
      <c r="E1289" s="135">
        <v>4.6890806891984138E-4</v>
      </c>
      <c r="F1289" s="135">
        <v>0.91038484606910619</v>
      </c>
      <c r="G1289" s="135">
        <v>8.9615153930893907E-2</v>
      </c>
      <c r="H1289" s="135">
        <v>5.0985907032226872E-4</v>
      </c>
      <c r="I1289" s="135">
        <v>0.907906029810579</v>
      </c>
      <c r="J1289" s="135">
        <v>9.2093970189420879E-2</v>
      </c>
      <c r="K1289" s="136">
        <f>IF(ISERROR(INDEX([1]biowin!$J:$J,MATCH(#REF!,[1]biowin!$A:$A,0))),-1,INDEX([1]biowin!$J:$J,MATCH(#REF!,[1]biowin!$A:$A,0)))</f>
        <v>-1</v>
      </c>
    </row>
    <row r="1290" spans="1:12">
      <c r="A1290" s="142" t="s">
        <v>3713</v>
      </c>
      <c r="B1290" s="145" t="s">
        <v>3714</v>
      </c>
      <c r="C1290" s="144">
        <f>MAX(IF(ISERROR(INDEX([1]JDS4!$K$2:$K$1709,MATCH(A1290,[1]JDS4!$D$2:$D$1709,0))),-1,INDEX([1]JDS4!$K$2:$K$1709,MATCH(A1290,[1]JDS4!$D$2:$D$1709,0))),IF(ISERROR(INDEX([1]UFZ!$K$2:$K$1709,MATCH(A1290,[1]UFZ!$H$2:$H$1709,0))),-1,INDEX([1]UFZ!$K$2:$K$1709,MATCH(A1290,[1]UFZ!$H$2:$H$1709,0))),IF(ISERROR(INDEX([1]WATSON!$G$2:$G$1709,MATCH(A1290,[1]WATSON!$B$2:$B$1709,0))),-1,INDEX([1]WATSON!$G$2:$G$1709,MATCH(A1290,[1]WATSON!$B$2:$B$1709,0))*1000),IF(ISERROR(INDEX('[1]EF3.0emissions'!$F$2:$F$1709,MATCH(A1290,'[1]EF3.0emissions'!$A$2:$A$1709,0))),-1,INDEX('[1]EF3.0emissions'!$F$2:$F$1709,MATCH(A1290,'[1]EF3.0emissions'!$A$2:$A$1709))),IF(ISERROR(INDEX(#REF!,MATCH(A1290,#REF!,0))),-1,INDEX(#REF!,MATCH(A1290,#REF!,0))*1.5*1000),IF(ISERROR(INDEX(#REF!,MATCH(A1290,#REF!,0))),-1,INDEX(#REF!,MATCH(A1290,#REF!,0))*1.5))</f>
        <v>0.71875</v>
      </c>
      <c r="D1290" s="135">
        <v>0.61392173472604605</v>
      </c>
      <c r="E1290" s="135">
        <v>0.29618673516286009</v>
      </c>
      <c r="F1290" s="135">
        <v>0.91010863198319014</v>
      </c>
      <c r="G1290" s="135">
        <v>8.9891368016807957E-2</v>
      </c>
      <c r="H1290" s="135">
        <v>0.29948086827465392</v>
      </c>
      <c r="I1290" s="135">
        <v>0.91340269720885348</v>
      </c>
      <c r="J1290" s="135">
        <v>8.659730279114633E-2</v>
      </c>
      <c r="K1290" s="136">
        <f>IF(ISERROR(INDEX([1]biowin!$J:$J,MATCH(#REF!,[1]biowin!$A:$A,0))),-1,INDEX([1]biowin!$J:$J,MATCH(#REF!,[1]biowin!$A:$A,0)))</f>
        <v>-1</v>
      </c>
    </row>
    <row r="1291" spans="1:12">
      <c r="A1291" s="142" t="s">
        <v>3715</v>
      </c>
      <c r="B1291" s="145" t="s">
        <v>3716</v>
      </c>
      <c r="C1291" s="144">
        <f>MAX(IF(ISERROR(INDEX([1]JDS4!$K$2:$K$1709,MATCH(A1291,[1]JDS4!$D$2:$D$1709,0))),-1,INDEX([1]JDS4!$K$2:$K$1709,MATCH(A1291,[1]JDS4!$D$2:$D$1709,0))),IF(ISERROR(INDEX([1]UFZ!$K$2:$K$1709,MATCH(A1291,[1]UFZ!$H$2:$H$1709,0))),-1,INDEX([1]UFZ!$K$2:$K$1709,MATCH(A1291,[1]UFZ!$H$2:$H$1709,0))),IF(ISERROR(INDEX([1]WATSON!$G$2:$G$1709,MATCH(A1291,[1]WATSON!$B$2:$B$1709,0))),-1,INDEX([1]WATSON!$G$2:$G$1709,MATCH(A1291,[1]WATSON!$B$2:$B$1709,0))*1000),IF(ISERROR(INDEX('[1]EF3.0emissions'!$F$2:$F$1709,MATCH(A1291,'[1]EF3.0emissions'!$A$2:$A$1709,0))),-1,INDEX('[1]EF3.0emissions'!$F$2:$F$1709,MATCH(A1291,'[1]EF3.0emissions'!$A$2:$A$1709))),IF(ISERROR(INDEX(#REF!,MATCH(A1291,#REF!,0))),-1,INDEX(#REF!,MATCH(A1291,#REF!,0))*1.5*1000),IF(ISERROR(INDEX(#REF!,MATCH(A1291,#REF!,0))),-1,INDEX(#REF!,MATCH(A1291,#REF!,0))*1.5))</f>
        <v>720</v>
      </c>
      <c r="D1291" s="135">
        <v>0.3368522599646096</v>
      </c>
      <c r="E1291" s="135">
        <v>0.15974144393938275</v>
      </c>
      <c r="F1291" s="135">
        <v>0.5463355257462934</v>
      </c>
      <c r="G1291" s="135">
        <v>0.45366447425369621</v>
      </c>
      <c r="H1291" s="135">
        <v>0.17436562462696473</v>
      </c>
      <c r="I1291" s="135">
        <v>0.52843383736742167</v>
      </c>
      <c r="J1291" s="135">
        <v>0.47156616263257911</v>
      </c>
      <c r="K1291" s="136">
        <f>IF(ISERROR(INDEX([1]biowin!$J:$J,MATCH(#REF!,[1]biowin!$A:$A,0))),-1,INDEX([1]biowin!$J:$J,MATCH(#REF!,[1]biowin!$A:$A,0)))</f>
        <v>-1</v>
      </c>
    </row>
    <row r="1292" spans="1:12">
      <c r="A1292" s="142" t="s">
        <v>3717</v>
      </c>
      <c r="B1292" s="145" t="s">
        <v>3718</v>
      </c>
      <c r="C1292" s="144">
        <f>MAX(IF(ISERROR(INDEX([1]JDS4!$K$2:$K$1709,MATCH(A1292,[1]JDS4!$D$2:$D$1709,0))),-1,INDEX([1]JDS4!$K$2:$K$1709,MATCH(A1292,[1]JDS4!$D$2:$D$1709,0))),IF(ISERROR(INDEX([1]UFZ!$K$2:$K$1709,MATCH(A1292,[1]UFZ!$H$2:$H$1709,0))),-1,INDEX([1]UFZ!$K$2:$K$1709,MATCH(A1292,[1]UFZ!$H$2:$H$1709,0))),IF(ISERROR(INDEX([1]WATSON!$G$2:$G$1709,MATCH(A1292,[1]WATSON!$B$2:$B$1709,0))),-1,INDEX([1]WATSON!$G$2:$G$1709,MATCH(A1292,[1]WATSON!$B$2:$B$1709,0))*1000),IF(ISERROR(INDEX('[1]EF3.0emissions'!$F$2:$F$1709,MATCH(A1292,'[1]EF3.0emissions'!$A$2:$A$1709,0))),-1,INDEX('[1]EF3.0emissions'!$F$2:$F$1709,MATCH(A1292,'[1]EF3.0emissions'!$A$2:$A$1709))),IF(ISERROR(INDEX(#REF!,MATCH(A1292,#REF!,0))),-1,INDEX(#REF!,MATCH(A1292,#REF!,0))*1.5*1000),IF(ISERROR(INDEX(#REF!,MATCH(A1292,#REF!,0))),-1,INDEX(#REF!,MATCH(A1292,#REF!,0))*1.5))</f>
        <v>0</v>
      </c>
      <c r="D1292" s="135">
        <v>0.45051411046347301</v>
      </c>
      <c r="E1292" s="135">
        <v>0.22126574173923014</v>
      </c>
      <c r="F1292" s="135">
        <v>0.69112844011369035</v>
      </c>
      <c r="G1292" s="135">
        <v>0.30887155988630849</v>
      </c>
      <c r="H1292" s="135">
        <v>0.23075047646027289</v>
      </c>
      <c r="I1292" s="135">
        <v>0.69311438113089008</v>
      </c>
      <c r="J1292" s="135">
        <v>0.30688561886910914</v>
      </c>
      <c r="K1292" s="136">
        <f>IF(ISERROR(INDEX([1]biowin!$J:$J,MATCH(#REF!,[1]biowin!$A:$A,0))),-1,INDEX([1]biowin!$J:$J,MATCH(#REF!,[1]biowin!$A:$A,0)))</f>
        <v>-1</v>
      </c>
    </row>
    <row r="1293" spans="1:12">
      <c r="A1293" s="142" t="s">
        <v>3719</v>
      </c>
      <c r="B1293" s="145" t="s">
        <v>3720</v>
      </c>
      <c r="C1293" s="144">
        <f>MAX(IF(ISERROR(INDEX([1]JDS4!$K$2:$K$1709,MATCH(A1293,[1]JDS4!$D$2:$D$1709,0))),-1,INDEX([1]JDS4!$K$2:$K$1709,MATCH(A1293,[1]JDS4!$D$2:$D$1709,0))),IF(ISERROR(INDEX([1]UFZ!$K$2:$K$1709,MATCH(A1293,[1]UFZ!$H$2:$H$1709,0))),-1,INDEX([1]UFZ!$K$2:$K$1709,MATCH(A1293,[1]UFZ!$H$2:$H$1709,0))),IF(ISERROR(INDEX([1]WATSON!$G$2:$G$1709,MATCH(A1293,[1]WATSON!$B$2:$B$1709,0))),-1,INDEX([1]WATSON!$G$2:$G$1709,MATCH(A1293,[1]WATSON!$B$2:$B$1709,0))*1000),IF(ISERROR(INDEX('[1]EF3.0emissions'!$F$2:$F$1709,MATCH(A1293,'[1]EF3.0emissions'!$A$2:$A$1709,0))),-1,INDEX('[1]EF3.0emissions'!$F$2:$F$1709,MATCH(A1293,'[1]EF3.0emissions'!$A$2:$A$1709))),IF(ISERROR(INDEX(#REF!,MATCH(A1293,#REF!,0))),-1,INDEX(#REF!,MATCH(A1293,#REF!,0))*1.5*1000),IF(ISERROR(INDEX(#REF!,MATCH(A1293,#REF!,0))),-1,INDEX(#REF!,MATCH(A1293,#REF!,0))*1.5))</f>
        <v>4047.5718749999992</v>
      </c>
      <c r="D1293" s="135">
        <v>6.6276007315100227E-3</v>
      </c>
      <c r="E1293" s="135">
        <v>3.5036487866369243E-3</v>
      </c>
      <c r="F1293" s="135">
        <v>1.0225659074674084E-2</v>
      </c>
      <c r="G1293" s="135">
        <v>0.98977434092532646</v>
      </c>
      <c r="H1293" s="135">
        <v>3.6825486945613558E-3</v>
      </c>
      <c r="I1293" s="135">
        <v>1.0366465497459808E-2</v>
      </c>
      <c r="J1293" s="135">
        <v>0.98963353450254032</v>
      </c>
      <c r="K1293" s="136">
        <f>IF(ISERROR(INDEX([1]biowin!$J:$J,MATCH(#REF!,[1]biowin!$A:$A,0))),-1,INDEX([1]biowin!$J:$J,MATCH(#REF!,[1]biowin!$A:$A,0)))</f>
        <v>-1</v>
      </c>
    </row>
    <row r="1294" spans="1:12">
      <c r="A1294" s="142" t="s">
        <v>3721</v>
      </c>
      <c r="B1294" s="145" t="s">
        <v>3722</v>
      </c>
      <c r="C1294" s="144">
        <f>MAX(IF(ISERROR(INDEX([1]JDS4!$K$2:$K$1709,MATCH(A1294,[1]JDS4!$D$2:$D$1709,0))),-1,INDEX([1]JDS4!$K$2:$K$1709,MATCH(A1294,[1]JDS4!$D$2:$D$1709,0))),IF(ISERROR(INDEX([1]UFZ!$K$2:$K$1709,MATCH(A1294,[1]UFZ!$H$2:$H$1709,0))),-1,INDEX([1]UFZ!$K$2:$K$1709,MATCH(A1294,[1]UFZ!$H$2:$H$1709,0))),IF(ISERROR(INDEX([1]WATSON!$G$2:$G$1709,MATCH(A1294,[1]WATSON!$B$2:$B$1709,0))),-1,INDEX([1]WATSON!$G$2:$G$1709,MATCH(A1294,[1]WATSON!$B$2:$B$1709,0))*1000),IF(ISERROR(INDEX('[1]EF3.0emissions'!$F$2:$F$1709,MATCH(A1294,'[1]EF3.0emissions'!$A$2:$A$1709,0))),-1,INDEX('[1]EF3.0emissions'!$F$2:$F$1709,MATCH(A1294,'[1]EF3.0emissions'!$A$2:$A$1709))),IF(ISERROR(INDEX(#REF!,MATCH(A1294,#REF!,0))),-1,INDEX(#REF!,MATCH(A1294,#REF!,0))*1.5*1000),IF(ISERROR(INDEX(#REF!,MATCH(A1294,#REF!,0))),-1,INDEX(#REF!,MATCH(A1294,#REF!,0))*1.5))</f>
        <v>549.15312500000027</v>
      </c>
      <c r="D1294" s="135">
        <v>9.1763689689030041E-4</v>
      </c>
      <c r="E1294" s="135">
        <v>1.0360869848151379E-4</v>
      </c>
      <c r="F1294" s="135">
        <v>0.77794717481176057</v>
      </c>
      <c r="G1294" s="135">
        <v>0.22205282518823924</v>
      </c>
      <c r="H1294" s="135">
        <v>2.2617449057853672E-4</v>
      </c>
      <c r="I1294" s="135">
        <v>0.53890669704657679</v>
      </c>
      <c r="J1294" s="135">
        <v>0.46109330295342316</v>
      </c>
      <c r="K1294" s="136">
        <f>IF(ISERROR(INDEX([1]biowin!$J:$J,MATCH(#REF!,[1]biowin!$A:$A,0))),-1,INDEX([1]biowin!$J:$J,MATCH(#REF!,[1]biowin!$A:$A,0)))</f>
        <v>-1</v>
      </c>
    </row>
    <row r="1295" spans="1:12">
      <c r="A1295" s="142" t="s">
        <v>3723</v>
      </c>
      <c r="B1295" s="145" t="s">
        <v>3724</v>
      </c>
      <c r="C1295" s="144">
        <f>MAX(IF(ISERROR(INDEX([1]JDS4!$K$2:$K$1709,MATCH(A1295,[1]JDS4!$D$2:$D$1709,0))),-1,INDEX([1]JDS4!$K$2:$K$1709,MATCH(A1295,[1]JDS4!$D$2:$D$1709,0))),IF(ISERROR(INDEX([1]UFZ!$K$2:$K$1709,MATCH(A1295,[1]UFZ!$H$2:$H$1709,0))),-1,INDEX([1]UFZ!$K$2:$K$1709,MATCH(A1295,[1]UFZ!$H$2:$H$1709,0))),IF(ISERROR(INDEX([1]WATSON!$G$2:$G$1709,MATCH(A1295,[1]WATSON!$B$2:$B$1709,0))),-1,INDEX([1]WATSON!$G$2:$G$1709,MATCH(A1295,[1]WATSON!$B$2:$B$1709,0))*1000),IF(ISERROR(INDEX('[1]EF3.0emissions'!$F$2:$F$1709,MATCH(A1295,'[1]EF3.0emissions'!$A$2:$A$1709,0))),-1,INDEX('[1]EF3.0emissions'!$F$2:$F$1709,MATCH(A1295,'[1]EF3.0emissions'!$A$2:$A$1709))),IF(ISERROR(INDEX(#REF!,MATCH(A1295,#REF!,0))),-1,INDEX(#REF!,MATCH(A1295,#REF!,0))*1.5*1000),IF(ISERROR(INDEX(#REF!,MATCH(A1295,#REF!,0))),-1,INDEX(#REF!,MATCH(A1295,#REF!,0))*1.5))</f>
        <v>-1</v>
      </c>
      <c r="H1295" s="135"/>
      <c r="I1295" s="135"/>
      <c r="J1295" s="135"/>
      <c r="K1295" s="136">
        <f>IF(ISERROR(INDEX([1]biowin!$J:$J,MATCH(#REF!,[1]biowin!$A:$A,0))),-1,INDEX([1]biowin!$J:$J,MATCH(#REF!,[1]biowin!$A:$A,0)))</f>
        <v>-1</v>
      </c>
    </row>
    <row r="1296" spans="1:12">
      <c r="A1296" s="142" t="s">
        <v>3725</v>
      </c>
      <c r="B1296" s="145" t="s">
        <v>3726</v>
      </c>
      <c r="C1296" s="144">
        <f>MAX(IF(ISERROR(INDEX([1]JDS4!$K$2:$K$1709,MATCH(A1296,[1]JDS4!$D$2:$D$1709,0))),-1,INDEX([1]JDS4!$K$2:$K$1709,MATCH(A1296,[1]JDS4!$D$2:$D$1709,0))),IF(ISERROR(INDEX([1]UFZ!$K$2:$K$1709,MATCH(A1296,[1]UFZ!$H$2:$H$1709,0))),-1,INDEX([1]UFZ!$K$2:$K$1709,MATCH(A1296,[1]UFZ!$H$2:$H$1709,0))),IF(ISERROR(INDEX([1]WATSON!$G$2:$G$1709,MATCH(A1296,[1]WATSON!$B$2:$B$1709,0))),-1,INDEX([1]WATSON!$G$2:$G$1709,MATCH(A1296,[1]WATSON!$B$2:$B$1709,0))*1000),IF(ISERROR(INDEX('[1]EF3.0emissions'!$F$2:$F$1709,MATCH(A1296,'[1]EF3.0emissions'!$A$2:$A$1709,0))),-1,INDEX('[1]EF3.0emissions'!$F$2:$F$1709,MATCH(A1296,'[1]EF3.0emissions'!$A$2:$A$1709))),IF(ISERROR(INDEX(#REF!,MATCH(A1296,#REF!,0))),-1,INDEX(#REF!,MATCH(A1296,#REF!,0))*1.5*1000),IF(ISERROR(INDEX(#REF!,MATCH(A1296,#REF!,0))),-1,INDEX(#REF!,MATCH(A1296,#REF!,0))*1.5))</f>
        <v>-1</v>
      </c>
      <c r="D1296" s="135">
        <v>6.5961020643823115E-3</v>
      </c>
      <c r="E1296" s="135">
        <v>6.956461759096927E-4</v>
      </c>
      <c r="F1296" s="135">
        <v>0.79359223849016458</v>
      </c>
      <c r="G1296" s="135">
        <v>0.20640776150983509</v>
      </c>
      <c r="H1296" s="135">
        <v>1.5482272621622111E-3</v>
      </c>
      <c r="I1296" s="135">
        <v>0.56302172390258198</v>
      </c>
      <c r="J1296" s="135">
        <v>0.43697827609741768</v>
      </c>
      <c r="K1296" s="136">
        <f>IF(ISERROR(INDEX([1]biowin!$J:$J,MATCH(#REF!,[1]biowin!$A:$A,0))),-1,INDEX([1]biowin!$J:$J,MATCH(#REF!,[1]biowin!$A:$A,0)))</f>
        <v>-1</v>
      </c>
    </row>
    <row r="1297" spans="1:11">
      <c r="A1297" s="142" t="s">
        <v>3727</v>
      </c>
      <c r="B1297" s="145" t="s">
        <v>3728</v>
      </c>
      <c r="C1297" s="144">
        <f>MAX(IF(ISERROR(INDEX([1]JDS4!$K$2:$K$1709,MATCH(A1297,[1]JDS4!$D$2:$D$1709,0))),-1,INDEX([1]JDS4!$K$2:$K$1709,MATCH(A1297,[1]JDS4!$D$2:$D$1709,0))),IF(ISERROR(INDEX([1]UFZ!$K$2:$K$1709,MATCH(A1297,[1]UFZ!$H$2:$H$1709,0))),-1,INDEX([1]UFZ!$K$2:$K$1709,MATCH(A1297,[1]UFZ!$H$2:$H$1709,0))),IF(ISERROR(INDEX([1]WATSON!$G$2:$G$1709,MATCH(A1297,[1]WATSON!$B$2:$B$1709,0))),-1,INDEX([1]WATSON!$G$2:$G$1709,MATCH(A1297,[1]WATSON!$B$2:$B$1709,0))*1000),IF(ISERROR(INDEX('[1]EF3.0emissions'!$F$2:$F$1709,MATCH(A1297,'[1]EF3.0emissions'!$A$2:$A$1709,0))),-1,INDEX('[1]EF3.0emissions'!$F$2:$F$1709,MATCH(A1297,'[1]EF3.0emissions'!$A$2:$A$1709))),IF(ISERROR(INDEX(#REF!,MATCH(A1297,#REF!,0))),-1,INDEX(#REF!,MATCH(A1297,#REF!,0))*1.5*1000),IF(ISERROR(INDEX(#REF!,MATCH(A1297,#REF!,0))),-1,INDEX(#REF!,MATCH(A1297,#REF!,0))*1.5))</f>
        <v>0</v>
      </c>
      <c r="D1297" s="135">
        <v>0.44273823103019294</v>
      </c>
      <c r="E1297" s="135">
        <v>0.22336432433583941</v>
      </c>
      <c r="F1297" s="135">
        <v>0.66611287795597451</v>
      </c>
      <c r="G1297" s="135">
        <v>0.33388712204402593</v>
      </c>
      <c r="H1297" s="135">
        <v>0.2298790759348969</v>
      </c>
      <c r="I1297" s="135">
        <v>0.6726233776032714</v>
      </c>
      <c r="J1297" s="135">
        <v>0.32737662239672816</v>
      </c>
      <c r="K1297" s="136">
        <f>IF(ISERROR(INDEX([1]biowin!$J:$J,MATCH(#REF!,[1]biowin!$A:$A,0))),-1,INDEX([1]biowin!$J:$J,MATCH(#REF!,[1]biowin!$A:$A,0)))</f>
        <v>-1</v>
      </c>
    </row>
    <row r="1298" spans="1:11">
      <c r="A1298" s="142" t="s">
        <v>3729</v>
      </c>
      <c r="B1298" s="145" t="s">
        <v>3730</v>
      </c>
      <c r="C1298" s="144">
        <f>MAX(IF(ISERROR(INDEX([1]JDS4!$K$2:$K$1709,MATCH(A1298,[1]JDS4!$D$2:$D$1709,0))),-1,INDEX([1]JDS4!$K$2:$K$1709,MATCH(A1298,[1]JDS4!$D$2:$D$1709,0))),IF(ISERROR(INDEX([1]UFZ!$K$2:$K$1709,MATCH(A1298,[1]UFZ!$H$2:$H$1709,0))),-1,INDEX([1]UFZ!$K$2:$K$1709,MATCH(A1298,[1]UFZ!$H$2:$H$1709,0))),IF(ISERROR(INDEX([1]WATSON!$G$2:$G$1709,MATCH(A1298,[1]WATSON!$B$2:$B$1709,0))),-1,INDEX([1]WATSON!$G$2:$G$1709,MATCH(A1298,[1]WATSON!$B$2:$B$1709,0))*1000),IF(ISERROR(INDEX('[1]EF3.0emissions'!$F$2:$F$1709,MATCH(A1298,'[1]EF3.0emissions'!$A$2:$A$1709,0))),-1,INDEX('[1]EF3.0emissions'!$F$2:$F$1709,MATCH(A1298,'[1]EF3.0emissions'!$A$2:$A$1709))),IF(ISERROR(INDEX(#REF!,MATCH(A1298,#REF!,0))),-1,INDEX(#REF!,MATCH(A1298,#REF!,0))*1.5*1000),IF(ISERROR(INDEX(#REF!,MATCH(A1298,#REF!,0))),-1,INDEX(#REF!,MATCH(A1298,#REF!,0))*1.5))</f>
        <v>8.6375000000000028</v>
      </c>
      <c r="D1298" s="135">
        <v>7.6249998563462486E-3</v>
      </c>
      <c r="E1298" s="135">
        <v>7.9460251012805508E-4</v>
      </c>
      <c r="F1298" s="135">
        <v>0.79622441795999499</v>
      </c>
      <c r="G1298" s="135">
        <v>0.20377558204000507</v>
      </c>
      <c r="H1298" s="135">
        <v>1.7742972529635917E-3</v>
      </c>
      <c r="I1298" s="135">
        <v>0.56717083935208124</v>
      </c>
      <c r="J1298" s="135">
        <v>0.43282916064791904</v>
      </c>
      <c r="K1298" s="136">
        <f>IF(ISERROR(INDEX([1]biowin!$J:$J,MATCH(#REF!,[1]biowin!$A:$A,0))),-1,INDEX([1]biowin!$J:$J,MATCH(#REF!,[1]biowin!$A:$A,0)))</f>
        <v>-1</v>
      </c>
    </row>
    <row r="1299" spans="1:11">
      <c r="A1299" s="142" t="s">
        <v>3731</v>
      </c>
      <c r="B1299" s="145" t="s">
        <v>3732</v>
      </c>
      <c r="C1299" s="144">
        <f>MAX(IF(ISERROR(INDEX([1]JDS4!$K$2:$K$1709,MATCH(A1299,[1]JDS4!$D$2:$D$1709,0))),-1,INDEX([1]JDS4!$K$2:$K$1709,MATCH(A1299,[1]JDS4!$D$2:$D$1709,0))),IF(ISERROR(INDEX([1]UFZ!$K$2:$K$1709,MATCH(A1299,[1]UFZ!$H$2:$H$1709,0))),-1,INDEX([1]UFZ!$K$2:$K$1709,MATCH(A1299,[1]UFZ!$H$2:$H$1709,0))),IF(ISERROR(INDEX([1]WATSON!$G$2:$G$1709,MATCH(A1299,[1]WATSON!$B$2:$B$1709,0))),-1,INDEX([1]WATSON!$G$2:$G$1709,MATCH(A1299,[1]WATSON!$B$2:$B$1709,0))*1000),IF(ISERROR(INDEX('[1]EF3.0emissions'!$F$2:$F$1709,MATCH(A1299,'[1]EF3.0emissions'!$A$2:$A$1709,0))),-1,INDEX('[1]EF3.0emissions'!$F$2:$F$1709,MATCH(A1299,'[1]EF3.0emissions'!$A$2:$A$1709))),IF(ISERROR(INDEX(#REF!,MATCH(A1299,#REF!,0))),-1,INDEX(#REF!,MATCH(A1299,#REF!,0))*1.5*1000),IF(ISERROR(INDEX(#REF!,MATCH(A1299,#REF!,0))),-1,INDEX(#REF!,MATCH(A1299,#REF!,0))*1.5))</f>
        <v>-1</v>
      </c>
      <c r="H1299" s="135"/>
      <c r="I1299" s="135"/>
      <c r="J1299" s="135"/>
      <c r="K1299" s="136">
        <f>IF(ISERROR(INDEX([1]biowin!$J:$J,MATCH(#REF!,[1]biowin!$A:$A,0))),-1,INDEX([1]biowin!$J:$J,MATCH(#REF!,[1]biowin!$A:$A,0)))</f>
        <v>-1</v>
      </c>
    </row>
    <row r="1300" spans="1:11">
      <c r="A1300" s="142" t="s">
        <v>3733</v>
      </c>
      <c r="B1300" s="145" t="s">
        <v>3734</v>
      </c>
      <c r="C1300" s="144">
        <f>MAX(IF(ISERROR(INDEX([1]JDS4!$K$2:$K$1709,MATCH(A1300,[1]JDS4!$D$2:$D$1709,0))),-1,INDEX([1]JDS4!$K$2:$K$1709,MATCH(A1300,[1]JDS4!$D$2:$D$1709,0))),IF(ISERROR(INDEX([1]UFZ!$K$2:$K$1709,MATCH(A1300,[1]UFZ!$H$2:$H$1709,0))),-1,INDEX([1]UFZ!$K$2:$K$1709,MATCH(A1300,[1]UFZ!$H$2:$H$1709,0))),IF(ISERROR(INDEX([1]WATSON!$G$2:$G$1709,MATCH(A1300,[1]WATSON!$B$2:$B$1709,0))),-1,INDEX([1]WATSON!$G$2:$G$1709,MATCH(A1300,[1]WATSON!$B$2:$B$1709,0))*1000),IF(ISERROR(INDEX('[1]EF3.0emissions'!$F$2:$F$1709,MATCH(A1300,'[1]EF3.0emissions'!$A$2:$A$1709,0))),-1,INDEX('[1]EF3.0emissions'!$F$2:$F$1709,MATCH(A1300,'[1]EF3.0emissions'!$A$2:$A$1709))),IF(ISERROR(INDEX(#REF!,MATCH(A1300,#REF!,0))),-1,INDEX(#REF!,MATCH(A1300,#REF!,0))*1.5*1000),IF(ISERROR(INDEX(#REF!,MATCH(A1300,#REF!,0))),-1,INDEX(#REF!,MATCH(A1300,#REF!,0))*1.5))</f>
        <v>-1</v>
      </c>
      <c r="D1300" s="135">
        <v>3.5696082418868445E-3</v>
      </c>
      <c r="E1300" s="135">
        <v>3.9019013070406866E-4</v>
      </c>
      <c r="F1300" s="135">
        <v>0.78553135916825623</v>
      </c>
      <c r="G1300" s="135">
        <v>0.21446864083174391</v>
      </c>
      <c r="H1300" s="135">
        <v>8.5972915768421209E-4</v>
      </c>
      <c r="I1300" s="135">
        <v>0.55049405288011155</v>
      </c>
      <c r="J1300" s="135">
        <v>0.4495059471198885</v>
      </c>
      <c r="K1300" s="136">
        <f>IF(ISERROR(INDEX([1]biowin!$J:$J,MATCH(#REF!,[1]biowin!$A:$A,0))),-1,INDEX([1]biowin!$J:$J,MATCH(#REF!,[1]biowin!$A:$A,0)))</f>
        <v>-1</v>
      </c>
    </row>
    <row r="1301" spans="1:11">
      <c r="A1301" s="142" t="s">
        <v>3735</v>
      </c>
      <c r="B1301" s="145" t="s">
        <v>3736</v>
      </c>
      <c r="C1301" s="144">
        <f>MAX(IF(ISERROR(INDEX([1]JDS4!$K$2:$K$1709,MATCH(A1301,[1]JDS4!$D$2:$D$1709,0))),-1,INDEX([1]JDS4!$K$2:$K$1709,MATCH(A1301,[1]JDS4!$D$2:$D$1709,0))),IF(ISERROR(INDEX([1]UFZ!$K$2:$K$1709,MATCH(A1301,[1]UFZ!$H$2:$H$1709,0))),-1,INDEX([1]UFZ!$K$2:$K$1709,MATCH(A1301,[1]UFZ!$H$2:$H$1709,0))),IF(ISERROR(INDEX([1]WATSON!$G$2:$G$1709,MATCH(A1301,[1]WATSON!$B$2:$B$1709,0))),-1,INDEX([1]WATSON!$G$2:$G$1709,MATCH(A1301,[1]WATSON!$B$2:$B$1709,0))*1000),IF(ISERROR(INDEX('[1]EF3.0emissions'!$F$2:$F$1709,MATCH(A1301,'[1]EF3.0emissions'!$A$2:$A$1709,0))),-1,INDEX('[1]EF3.0emissions'!$F$2:$F$1709,MATCH(A1301,'[1]EF3.0emissions'!$A$2:$A$1709))),IF(ISERROR(INDEX(#REF!,MATCH(A1301,#REF!,0))),-1,INDEX(#REF!,MATCH(A1301,#REF!,0))*1.5*1000),IF(ISERROR(INDEX(#REF!,MATCH(A1301,#REF!,0))),-1,INDEX(#REF!,MATCH(A1301,#REF!,0))*1.5))</f>
        <v>-1</v>
      </c>
      <c r="D1301" s="135">
        <v>3.1205949101129611E-3</v>
      </c>
      <c r="E1301" s="135">
        <v>1.6445818484909325E-3</v>
      </c>
      <c r="F1301" s="135">
        <v>9.8379426893983792E-3</v>
      </c>
      <c r="G1301" s="135">
        <v>0.99016205731060192</v>
      </c>
      <c r="H1301" s="135">
        <v>1.7322159303205552E-3</v>
      </c>
      <c r="I1301" s="135">
        <v>7.8907956953762747E-3</v>
      </c>
      <c r="J1301" s="135">
        <v>0.99210920430462413</v>
      </c>
      <c r="K1301" s="136">
        <f>IF(ISERROR(INDEX([1]biowin!$J:$J,MATCH(#REF!,[1]biowin!$A:$A,0))),-1,INDEX([1]biowin!$J:$J,MATCH(#REF!,[1]biowin!$A:$A,0)))</f>
        <v>-1</v>
      </c>
    </row>
    <row r="1302" spans="1:11">
      <c r="A1302" s="142" t="s">
        <v>3737</v>
      </c>
      <c r="B1302" s="145" t="s">
        <v>3738</v>
      </c>
      <c r="C1302" s="144">
        <f>MAX(IF(ISERROR(INDEX([1]JDS4!$K$2:$K$1709,MATCH(A1302,[1]JDS4!$D$2:$D$1709,0))),-1,INDEX([1]JDS4!$K$2:$K$1709,MATCH(A1302,[1]JDS4!$D$2:$D$1709,0))),IF(ISERROR(INDEX([1]UFZ!$K$2:$K$1709,MATCH(A1302,[1]UFZ!$H$2:$H$1709,0))),-1,INDEX([1]UFZ!$K$2:$K$1709,MATCH(A1302,[1]UFZ!$H$2:$H$1709,0))),IF(ISERROR(INDEX([1]WATSON!$G$2:$G$1709,MATCH(A1302,[1]WATSON!$B$2:$B$1709,0))),-1,INDEX([1]WATSON!$G$2:$G$1709,MATCH(A1302,[1]WATSON!$B$2:$B$1709,0))*1000),IF(ISERROR(INDEX('[1]EF3.0emissions'!$F$2:$F$1709,MATCH(A1302,'[1]EF3.0emissions'!$A$2:$A$1709,0))),-1,INDEX('[1]EF3.0emissions'!$F$2:$F$1709,MATCH(A1302,'[1]EF3.0emissions'!$A$2:$A$1709))),IF(ISERROR(INDEX(#REF!,MATCH(A1302,#REF!,0))),-1,INDEX(#REF!,MATCH(A1302,#REF!,0))*1.5*1000),IF(ISERROR(INDEX(#REF!,MATCH(A1302,#REF!,0))),-1,INDEX(#REF!,MATCH(A1302,#REF!,0))*1.5))</f>
        <v>116.45937499999999</v>
      </c>
      <c r="D1302" s="135">
        <v>1.0575973935201422E-3</v>
      </c>
      <c r="E1302" s="135">
        <v>5.5356835489147672E-4</v>
      </c>
      <c r="F1302" s="135">
        <v>1.7032807894075217E-2</v>
      </c>
      <c r="G1302" s="135">
        <v>0.98296719210592487</v>
      </c>
      <c r="H1302" s="135">
        <v>5.8552248412360578E-4</v>
      </c>
      <c r="I1302" s="135">
        <v>1.0955352413800631E-2</v>
      </c>
      <c r="J1302" s="135">
        <v>0.98904464758619948</v>
      </c>
      <c r="K1302" s="136">
        <f>IF(ISERROR(INDEX([1]biowin!$J:$J,MATCH(#REF!,[1]biowin!$A:$A,0))),-1,INDEX([1]biowin!$J:$J,MATCH(#REF!,[1]biowin!$A:$A,0)))</f>
        <v>-1</v>
      </c>
    </row>
    <row r="1303" spans="1:11">
      <c r="A1303" s="142" t="s">
        <v>3739</v>
      </c>
      <c r="B1303" s="145" t="s">
        <v>3740</v>
      </c>
      <c r="C1303" s="144">
        <f>MAX(IF(ISERROR(INDEX([1]JDS4!$K$2:$K$1709,MATCH(A1303,[1]JDS4!$D$2:$D$1709,0))),-1,INDEX([1]JDS4!$K$2:$K$1709,MATCH(A1303,[1]JDS4!$D$2:$D$1709,0))),IF(ISERROR(INDEX([1]UFZ!$K$2:$K$1709,MATCH(A1303,[1]UFZ!$H$2:$H$1709,0))),-1,INDEX([1]UFZ!$K$2:$K$1709,MATCH(A1303,[1]UFZ!$H$2:$H$1709,0))),IF(ISERROR(INDEX([1]WATSON!$G$2:$G$1709,MATCH(A1303,[1]WATSON!$B$2:$B$1709,0))),-1,INDEX([1]WATSON!$G$2:$G$1709,MATCH(A1303,[1]WATSON!$B$2:$B$1709,0))*1000),IF(ISERROR(INDEX('[1]EF3.0emissions'!$F$2:$F$1709,MATCH(A1303,'[1]EF3.0emissions'!$A$2:$A$1709,0))),-1,INDEX('[1]EF3.0emissions'!$F$2:$F$1709,MATCH(A1303,'[1]EF3.0emissions'!$A$2:$A$1709))),IF(ISERROR(INDEX(#REF!,MATCH(A1303,#REF!,0))),-1,INDEX(#REF!,MATCH(A1303,#REF!,0))*1.5*1000),IF(ISERROR(INDEX(#REF!,MATCH(A1303,#REF!,0))),-1,INDEX(#REF!,MATCH(A1303,#REF!,0))*1.5))</f>
        <v>-1</v>
      </c>
      <c r="D1303" s="135">
        <v>0.18866198194541808</v>
      </c>
      <c r="E1303" s="135">
        <v>9.8349030452209149E-2</v>
      </c>
      <c r="F1303" s="135">
        <v>0.28745662101686814</v>
      </c>
      <c r="G1303" s="135">
        <v>0.71254337898313147</v>
      </c>
      <c r="H1303" s="135">
        <v>0.1027244619516149</v>
      </c>
      <c r="I1303" s="135">
        <v>0.29165118554131292</v>
      </c>
      <c r="J1303" s="135">
        <v>0.70834881445868114</v>
      </c>
      <c r="K1303" s="136">
        <f>IF(ISERROR(INDEX([1]biowin!$J:$J,MATCH(#REF!,[1]biowin!$A:$A,0))),-1,INDEX([1]biowin!$J:$J,MATCH(#REF!,[1]biowin!$A:$A,0)))</f>
        <v>-1</v>
      </c>
    </row>
    <row r="1304" spans="1:11">
      <c r="A1304" s="142" t="s">
        <v>3741</v>
      </c>
      <c r="B1304" s="145" t="s">
        <v>1020</v>
      </c>
      <c r="C1304" s="144">
        <f>MAX(IF(ISERROR(INDEX([1]JDS4!$K$2:$K$1709,MATCH(A1304,[1]JDS4!$D$2:$D$1709,0))),-1,INDEX([1]JDS4!$K$2:$K$1709,MATCH(A1304,[1]JDS4!$D$2:$D$1709,0))),IF(ISERROR(INDEX([1]UFZ!$K$2:$K$1709,MATCH(A1304,[1]UFZ!$H$2:$H$1709,0))),-1,INDEX([1]UFZ!$K$2:$K$1709,MATCH(A1304,[1]UFZ!$H$2:$H$1709,0))),IF(ISERROR(INDEX([1]WATSON!$G$2:$G$1709,MATCH(A1304,[1]WATSON!$B$2:$B$1709,0))),-1,INDEX([1]WATSON!$G$2:$G$1709,MATCH(A1304,[1]WATSON!$B$2:$B$1709,0))*1000),IF(ISERROR(INDEX('[1]EF3.0emissions'!$F$2:$F$1709,MATCH(A1304,'[1]EF3.0emissions'!$A$2:$A$1709,0))),-1,INDEX('[1]EF3.0emissions'!$F$2:$F$1709,MATCH(A1304,'[1]EF3.0emissions'!$A$2:$A$1709))),IF(ISERROR(INDEX(#REF!,MATCH(A1304,#REF!,0))),-1,INDEX(#REF!,MATCH(A1304,#REF!,0))*1.5*1000),IF(ISERROR(INDEX(#REF!,MATCH(A1304,#REF!,0))),-1,INDEX(#REF!,MATCH(A1304,#REF!,0))*1.5))</f>
        <v>15317.1541769794</v>
      </c>
      <c r="D1304" s="135">
        <v>5.6675423405231989E-2</v>
      </c>
      <c r="E1304" s="135">
        <v>2.9202417774800319E-2</v>
      </c>
      <c r="F1304" s="135">
        <v>0.10660063720744542</v>
      </c>
      <c r="G1304" s="135">
        <v>0.8933993627925616</v>
      </c>
      <c r="H1304" s="135">
        <v>3.1100047073763216E-2</v>
      </c>
      <c r="I1304" s="135">
        <v>9.4783745081453236E-2</v>
      </c>
      <c r="J1304" s="135">
        <v>0.90521625491854429</v>
      </c>
      <c r="K1304" s="136">
        <f>IF(ISERROR(INDEX([1]biowin!$J:$J,MATCH(#REF!,[1]biowin!$A:$A,0))),-1,INDEX([1]biowin!$J:$J,MATCH(#REF!,[1]biowin!$A:$A,0)))</f>
        <v>-1</v>
      </c>
    </row>
    <row r="1305" spans="1:11">
      <c r="A1305" s="142" t="s">
        <v>3742</v>
      </c>
      <c r="B1305" s="145" t="s">
        <v>3743</v>
      </c>
      <c r="C1305" s="144">
        <f>MAX(IF(ISERROR(INDEX([1]JDS4!$K$2:$K$1709,MATCH(A1305,[1]JDS4!$D$2:$D$1709,0))),-1,INDEX([1]JDS4!$K$2:$K$1709,MATCH(A1305,[1]JDS4!$D$2:$D$1709,0))),IF(ISERROR(INDEX([1]UFZ!$K$2:$K$1709,MATCH(A1305,[1]UFZ!$H$2:$H$1709,0))),-1,INDEX([1]UFZ!$K$2:$K$1709,MATCH(A1305,[1]UFZ!$H$2:$H$1709,0))),IF(ISERROR(INDEX([1]WATSON!$G$2:$G$1709,MATCH(A1305,[1]WATSON!$B$2:$B$1709,0))),-1,INDEX([1]WATSON!$G$2:$G$1709,MATCH(A1305,[1]WATSON!$B$2:$B$1709,0))*1000),IF(ISERROR(INDEX('[1]EF3.0emissions'!$F$2:$F$1709,MATCH(A1305,'[1]EF3.0emissions'!$A$2:$A$1709,0))),-1,INDEX('[1]EF3.0emissions'!$F$2:$F$1709,MATCH(A1305,'[1]EF3.0emissions'!$A$2:$A$1709))),IF(ISERROR(INDEX(#REF!,MATCH(A1305,#REF!,0))),-1,INDEX(#REF!,MATCH(A1305,#REF!,0))*1.5*1000),IF(ISERROR(INDEX(#REF!,MATCH(A1305,#REF!,0))),-1,INDEX(#REF!,MATCH(A1305,#REF!,0))*1.5))</f>
        <v>-1</v>
      </c>
      <c r="H1305" s="135"/>
      <c r="I1305" s="135"/>
      <c r="J1305" s="135"/>
      <c r="K1305" s="136">
        <f>IF(ISERROR(INDEX([1]biowin!$J:$J,MATCH(#REF!,[1]biowin!$A:$A,0))),-1,INDEX([1]biowin!$J:$J,MATCH(#REF!,[1]biowin!$A:$A,0)))</f>
        <v>-1</v>
      </c>
    </row>
    <row r="1306" spans="1:11">
      <c r="A1306" s="142" t="s">
        <v>3744</v>
      </c>
      <c r="B1306" s="145" t="s">
        <v>3745</v>
      </c>
      <c r="C1306" s="144">
        <f>MAX(IF(ISERROR(INDEX([1]JDS4!$K$2:$K$1709,MATCH(A1306,[1]JDS4!$D$2:$D$1709,0))),-1,INDEX([1]JDS4!$K$2:$K$1709,MATCH(A1306,[1]JDS4!$D$2:$D$1709,0))),IF(ISERROR(INDEX([1]UFZ!$K$2:$K$1709,MATCH(A1306,[1]UFZ!$H$2:$H$1709,0))),-1,INDEX([1]UFZ!$K$2:$K$1709,MATCH(A1306,[1]UFZ!$H$2:$H$1709,0))),IF(ISERROR(INDEX([1]WATSON!$G$2:$G$1709,MATCH(A1306,[1]WATSON!$B$2:$B$1709,0))),-1,INDEX([1]WATSON!$G$2:$G$1709,MATCH(A1306,[1]WATSON!$B$2:$B$1709,0))*1000),IF(ISERROR(INDEX('[1]EF3.0emissions'!$F$2:$F$1709,MATCH(A1306,'[1]EF3.0emissions'!$A$2:$A$1709,0))),-1,INDEX('[1]EF3.0emissions'!$F$2:$F$1709,MATCH(A1306,'[1]EF3.0emissions'!$A$2:$A$1709))),IF(ISERROR(INDEX(#REF!,MATCH(A1306,#REF!,0))),-1,INDEX(#REF!,MATCH(A1306,#REF!,0))*1.5*1000),IF(ISERROR(INDEX(#REF!,MATCH(A1306,#REF!,0))),-1,INDEX(#REF!,MATCH(A1306,#REF!,0))*1.5))</f>
        <v>-1</v>
      </c>
      <c r="D1306" s="135">
        <v>3.8890008559976624E-2</v>
      </c>
      <c r="E1306" s="135">
        <v>6.9757648093034764E-3</v>
      </c>
      <c r="F1306" s="135">
        <v>0.67418690508613432</v>
      </c>
      <c r="G1306" s="135">
        <v>0.3258130949138649</v>
      </c>
      <c r="H1306" s="135">
        <v>1.2968064697946684E-2</v>
      </c>
      <c r="I1306" s="135">
        <v>0.42379131455695679</v>
      </c>
      <c r="J1306" s="135">
        <v>0.57620868544304304</v>
      </c>
      <c r="K1306" s="136">
        <f>IF(ISERROR(INDEX([1]biowin!$J:$J,MATCH(#REF!,[1]biowin!$A:$A,0))),-1,INDEX([1]biowin!$J:$J,MATCH(#REF!,[1]biowin!$A:$A,0)))</f>
        <v>-1</v>
      </c>
    </row>
    <row r="1307" spans="1:11">
      <c r="A1307" s="142" t="s">
        <v>3746</v>
      </c>
      <c r="B1307" s="145" t="s">
        <v>3747</v>
      </c>
      <c r="C1307" s="144">
        <f>MAX(IF(ISERROR(INDEX([1]JDS4!$K$2:$K$1709,MATCH(A1307,[1]JDS4!$D$2:$D$1709,0))),-1,INDEX([1]JDS4!$K$2:$K$1709,MATCH(A1307,[1]JDS4!$D$2:$D$1709,0))),IF(ISERROR(INDEX([1]UFZ!$K$2:$K$1709,MATCH(A1307,[1]UFZ!$H$2:$H$1709,0))),-1,INDEX([1]UFZ!$K$2:$K$1709,MATCH(A1307,[1]UFZ!$H$2:$H$1709,0))),IF(ISERROR(INDEX([1]WATSON!$G$2:$G$1709,MATCH(A1307,[1]WATSON!$B$2:$B$1709,0))),-1,INDEX([1]WATSON!$G$2:$G$1709,MATCH(A1307,[1]WATSON!$B$2:$B$1709,0))*1000),IF(ISERROR(INDEX('[1]EF3.0emissions'!$F$2:$F$1709,MATCH(A1307,'[1]EF3.0emissions'!$A$2:$A$1709,0))),-1,INDEX('[1]EF3.0emissions'!$F$2:$F$1709,MATCH(A1307,'[1]EF3.0emissions'!$A$2:$A$1709))),IF(ISERROR(INDEX(#REF!,MATCH(A1307,#REF!,0))),-1,INDEX(#REF!,MATCH(A1307,#REF!,0))*1.5*1000),IF(ISERROR(INDEX(#REF!,MATCH(A1307,#REF!,0))),-1,INDEX(#REF!,MATCH(A1307,#REF!,0))*1.5))</f>
        <v>18.128124999999994</v>
      </c>
      <c r="D1307" s="135">
        <v>6.2642855891433371E-3</v>
      </c>
      <c r="E1307" s="135">
        <v>7.3507468131547821E-5</v>
      </c>
      <c r="F1307" s="135">
        <v>0.97943406209655848</v>
      </c>
      <c r="G1307" s="135">
        <v>2.0565937903441734E-2</v>
      </c>
      <c r="H1307" s="135">
        <v>1.017038980037502E-4</v>
      </c>
      <c r="I1307" s="135">
        <v>0.97347650994808521</v>
      </c>
      <c r="J1307" s="135">
        <v>2.6523490051915156E-2</v>
      </c>
      <c r="K1307" s="136">
        <f>IF(ISERROR(INDEX([1]biowin!$J:$J,MATCH(#REF!,[1]biowin!$A:$A,0))),-1,INDEX([1]biowin!$J:$J,MATCH(#REF!,[1]biowin!$A:$A,0)))</f>
        <v>-1</v>
      </c>
    </row>
    <row r="1308" spans="1:11">
      <c r="A1308" s="142" t="s">
        <v>3748</v>
      </c>
      <c r="B1308" s="145" t="s">
        <v>3749</v>
      </c>
      <c r="C1308" s="144">
        <f>MAX(IF(ISERROR(INDEX([1]JDS4!$K$2:$K$1709,MATCH(A1308,[1]JDS4!$D$2:$D$1709,0))),-1,INDEX([1]JDS4!$K$2:$K$1709,MATCH(A1308,[1]JDS4!$D$2:$D$1709,0))),IF(ISERROR(INDEX([1]UFZ!$K$2:$K$1709,MATCH(A1308,[1]UFZ!$H$2:$H$1709,0))),-1,INDEX([1]UFZ!$K$2:$K$1709,MATCH(A1308,[1]UFZ!$H$2:$H$1709,0))),IF(ISERROR(INDEX([1]WATSON!$G$2:$G$1709,MATCH(A1308,[1]WATSON!$B$2:$B$1709,0))),-1,INDEX([1]WATSON!$G$2:$G$1709,MATCH(A1308,[1]WATSON!$B$2:$B$1709,0))*1000),IF(ISERROR(INDEX('[1]EF3.0emissions'!$F$2:$F$1709,MATCH(A1308,'[1]EF3.0emissions'!$A$2:$A$1709,0))),-1,INDEX('[1]EF3.0emissions'!$F$2:$F$1709,MATCH(A1308,'[1]EF3.0emissions'!$A$2:$A$1709))),IF(ISERROR(INDEX(#REF!,MATCH(A1308,#REF!,0))),-1,INDEX(#REF!,MATCH(A1308,#REF!,0))*1.5*1000),IF(ISERROR(INDEX(#REF!,MATCH(A1308,#REF!,0))),-1,INDEX(#REF!,MATCH(A1308,#REF!,0))*1.5))</f>
        <v>0.60000000000000009</v>
      </c>
      <c r="D1308" s="135">
        <v>0.3731698529385819</v>
      </c>
      <c r="E1308" s="135">
        <v>0.19002968635551587</v>
      </c>
      <c r="F1308" s="135">
        <v>0.56527691364366817</v>
      </c>
      <c r="G1308" s="135">
        <v>0.4347230863563305</v>
      </c>
      <c r="H1308" s="135">
        <v>0.19680150083769493</v>
      </c>
      <c r="I1308" s="135">
        <v>0.57120097207464049</v>
      </c>
      <c r="J1308" s="135">
        <v>0.42879902792536018</v>
      </c>
      <c r="K1308" s="136">
        <f>IF(ISERROR(INDEX([1]biowin!$J:$J,MATCH(#REF!,[1]biowin!$A:$A,0))),-1,INDEX([1]biowin!$J:$J,MATCH(#REF!,[1]biowin!$A:$A,0)))</f>
        <v>-1</v>
      </c>
    </row>
    <row r="1309" spans="1:11">
      <c r="A1309" s="142" t="s">
        <v>3750</v>
      </c>
      <c r="B1309" s="145" t="s">
        <v>3751</v>
      </c>
      <c r="C1309" s="144">
        <f>MAX(IF(ISERROR(INDEX([1]JDS4!$K$2:$K$1709,MATCH(A1309,[1]JDS4!$D$2:$D$1709,0))),-1,INDEX([1]JDS4!$K$2:$K$1709,MATCH(A1309,[1]JDS4!$D$2:$D$1709,0))),IF(ISERROR(INDEX([1]UFZ!$K$2:$K$1709,MATCH(A1309,[1]UFZ!$H$2:$H$1709,0))),-1,INDEX([1]UFZ!$K$2:$K$1709,MATCH(A1309,[1]UFZ!$H$2:$H$1709,0))),IF(ISERROR(INDEX([1]WATSON!$G$2:$G$1709,MATCH(A1309,[1]WATSON!$B$2:$B$1709,0))),-1,INDEX([1]WATSON!$G$2:$G$1709,MATCH(A1309,[1]WATSON!$B$2:$B$1709,0))*1000),IF(ISERROR(INDEX('[1]EF3.0emissions'!$F$2:$F$1709,MATCH(A1309,'[1]EF3.0emissions'!$A$2:$A$1709,0))),-1,INDEX('[1]EF3.0emissions'!$F$2:$F$1709,MATCH(A1309,'[1]EF3.0emissions'!$A$2:$A$1709))),IF(ISERROR(INDEX(#REF!,MATCH(A1309,#REF!,0))),-1,INDEX(#REF!,MATCH(A1309,#REF!,0))*1.5*1000),IF(ISERROR(INDEX(#REF!,MATCH(A1309,#REF!,0))),-1,INDEX(#REF!,MATCH(A1309,#REF!,0))*1.5))</f>
        <v>363.2</v>
      </c>
      <c r="D1309" s="135">
        <v>7.1601884152604767E-2</v>
      </c>
      <c r="E1309" s="135">
        <v>3.7564855713562079E-2</v>
      </c>
      <c r="F1309" s="135">
        <v>0.1138817265091587</v>
      </c>
      <c r="G1309" s="135">
        <v>0.88611827349083128</v>
      </c>
      <c r="H1309" s="135">
        <v>3.9481121891369715E-2</v>
      </c>
      <c r="I1309" s="135">
        <v>0.11390277186589204</v>
      </c>
      <c r="J1309" s="135">
        <v>0.88609722813410841</v>
      </c>
      <c r="K1309" s="136">
        <f>IF(ISERROR(INDEX([1]biowin!$J:$J,MATCH(#REF!,[1]biowin!$A:$A,0))),-1,INDEX([1]biowin!$J:$J,MATCH(#REF!,[1]biowin!$A:$A,0)))</f>
        <v>-1</v>
      </c>
    </row>
    <row r="1310" spans="1:11">
      <c r="A1310" s="142" t="s">
        <v>3752</v>
      </c>
      <c r="B1310" s="145" t="s">
        <v>3753</v>
      </c>
      <c r="C1310" s="144">
        <f>MAX(IF(ISERROR(INDEX([1]JDS4!$K$2:$K$1709,MATCH(A1310,[1]JDS4!$D$2:$D$1709,0))),-1,INDEX([1]JDS4!$K$2:$K$1709,MATCH(A1310,[1]JDS4!$D$2:$D$1709,0))),IF(ISERROR(INDEX([1]UFZ!$K$2:$K$1709,MATCH(A1310,[1]UFZ!$H$2:$H$1709,0))),-1,INDEX([1]UFZ!$K$2:$K$1709,MATCH(A1310,[1]UFZ!$H$2:$H$1709,0))),IF(ISERROR(INDEX([1]WATSON!$G$2:$G$1709,MATCH(A1310,[1]WATSON!$B$2:$B$1709,0))),-1,INDEX([1]WATSON!$G$2:$G$1709,MATCH(A1310,[1]WATSON!$B$2:$B$1709,0))*1000),IF(ISERROR(INDEX('[1]EF3.0emissions'!$F$2:$F$1709,MATCH(A1310,'[1]EF3.0emissions'!$A$2:$A$1709,0))),-1,INDEX('[1]EF3.0emissions'!$F$2:$F$1709,MATCH(A1310,'[1]EF3.0emissions'!$A$2:$A$1709))),IF(ISERROR(INDEX(#REF!,MATCH(A1310,#REF!,0))),-1,INDEX(#REF!,MATCH(A1310,#REF!,0))*1.5*1000),IF(ISERROR(INDEX(#REF!,MATCH(A1310,#REF!,0))),-1,INDEX(#REF!,MATCH(A1310,#REF!,0))*1.5))</f>
        <v>-1</v>
      </c>
      <c r="H1310" s="135"/>
      <c r="I1310" s="135"/>
      <c r="J1310" s="135"/>
      <c r="K1310" s="136">
        <f>IF(ISERROR(INDEX([1]biowin!$J:$J,MATCH(#REF!,[1]biowin!$A:$A,0))),-1,INDEX([1]biowin!$J:$J,MATCH(#REF!,[1]biowin!$A:$A,0)))</f>
        <v>-1</v>
      </c>
    </row>
    <row r="1311" spans="1:11">
      <c r="A1311" s="142" t="s">
        <v>3754</v>
      </c>
      <c r="B1311" s="145" t="s">
        <v>3755</v>
      </c>
      <c r="C1311" s="144">
        <f>MAX(IF(ISERROR(INDEX([1]JDS4!$K$2:$K$1709,MATCH(A1311,[1]JDS4!$D$2:$D$1709,0))),-1,INDEX([1]JDS4!$K$2:$K$1709,MATCH(A1311,[1]JDS4!$D$2:$D$1709,0))),IF(ISERROR(INDEX([1]UFZ!$K$2:$K$1709,MATCH(A1311,[1]UFZ!$H$2:$H$1709,0))),-1,INDEX([1]UFZ!$K$2:$K$1709,MATCH(A1311,[1]UFZ!$H$2:$H$1709,0))),IF(ISERROR(INDEX([1]WATSON!$G$2:$G$1709,MATCH(A1311,[1]WATSON!$B$2:$B$1709,0))),-1,INDEX([1]WATSON!$G$2:$G$1709,MATCH(A1311,[1]WATSON!$B$2:$B$1709,0))*1000),IF(ISERROR(INDEX('[1]EF3.0emissions'!$F$2:$F$1709,MATCH(A1311,'[1]EF3.0emissions'!$A$2:$A$1709,0))),-1,INDEX('[1]EF3.0emissions'!$F$2:$F$1709,MATCH(A1311,'[1]EF3.0emissions'!$A$2:$A$1709))),IF(ISERROR(INDEX(#REF!,MATCH(A1311,#REF!,0))),-1,INDEX(#REF!,MATCH(A1311,#REF!,0))*1.5*1000),IF(ISERROR(INDEX(#REF!,MATCH(A1311,#REF!,0))),-1,INDEX(#REF!,MATCH(A1311,#REF!,0))*1.5))</f>
        <v>13.162500000000001</v>
      </c>
      <c r="D1311" s="135">
        <v>2.8920534112833698E-2</v>
      </c>
      <c r="E1311" s="135">
        <v>1.5250329748282564E-2</v>
      </c>
      <c r="F1311" s="135">
        <v>4.5876042886607682E-2</v>
      </c>
      <c r="G1311" s="135">
        <v>0.95412395711339015</v>
      </c>
      <c r="H1311" s="135">
        <v>1.6028896894674367E-2</v>
      </c>
      <c r="I1311" s="135">
        <v>4.5967435875397443E-2</v>
      </c>
      <c r="J1311" s="135">
        <v>0.95403256412460224</v>
      </c>
      <c r="K1311" s="136">
        <f>IF(ISERROR(INDEX([1]biowin!$J:$J,MATCH(#REF!,[1]biowin!$A:$A,0))),-1,INDEX([1]biowin!$J:$J,MATCH(#REF!,[1]biowin!$A:$A,0)))</f>
        <v>-1</v>
      </c>
    </row>
    <row r="1312" spans="1:11">
      <c r="A1312" s="142" t="s">
        <v>3756</v>
      </c>
      <c r="B1312" s="145" t="s">
        <v>3757</v>
      </c>
      <c r="C1312" s="144">
        <f>MAX(IF(ISERROR(INDEX([1]JDS4!$K$2:$K$1709,MATCH(A1312,[1]JDS4!$D$2:$D$1709,0))),-1,INDEX([1]JDS4!$K$2:$K$1709,MATCH(A1312,[1]JDS4!$D$2:$D$1709,0))),IF(ISERROR(INDEX([1]UFZ!$K$2:$K$1709,MATCH(A1312,[1]UFZ!$H$2:$H$1709,0))),-1,INDEX([1]UFZ!$K$2:$K$1709,MATCH(A1312,[1]UFZ!$H$2:$H$1709,0))),IF(ISERROR(INDEX([1]WATSON!$G$2:$G$1709,MATCH(A1312,[1]WATSON!$B$2:$B$1709,0))),-1,INDEX([1]WATSON!$G$2:$G$1709,MATCH(A1312,[1]WATSON!$B$2:$B$1709,0))*1000),IF(ISERROR(INDEX('[1]EF3.0emissions'!$F$2:$F$1709,MATCH(A1312,'[1]EF3.0emissions'!$A$2:$A$1709,0))),-1,INDEX('[1]EF3.0emissions'!$F$2:$F$1709,MATCH(A1312,'[1]EF3.0emissions'!$A$2:$A$1709))),IF(ISERROR(INDEX(#REF!,MATCH(A1312,#REF!,0))),-1,INDEX(#REF!,MATCH(A1312,#REF!,0))*1.5*1000),IF(ISERROR(INDEX(#REF!,MATCH(A1312,#REF!,0))),-1,INDEX(#REF!,MATCH(A1312,#REF!,0))*1.5))</f>
        <v>-1</v>
      </c>
      <c r="D1312" s="135">
        <v>3.1646240637305395E-2</v>
      </c>
      <c r="E1312" s="135">
        <v>1.0605514690175465E-2</v>
      </c>
      <c r="F1312" s="135">
        <v>0.46226523897635224</v>
      </c>
      <c r="G1312" s="135">
        <v>0.53773476102364737</v>
      </c>
      <c r="H1312" s="135">
        <v>1.2287796270631661E-2</v>
      </c>
      <c r="I1312" s="135">
        <v>0.40750686100366301</v>
      </c>
      <c r="J1312" s="135">
        <v>0.59249313899633649</v>
      </c>
      <c r="K1312" s="136">
        <f>IF(ISERROR(INDEX([1]biowin!$J:$J,MATCH(#REF!,[1]biowin!$A:$A,0))),-1,INDEX([1]biowin!$J:$J,MATCH(#REF!,[1]biowin!$A:$A,0)))</f>
        <v>-1</v>
      </c>
    </row>
    <row r="1313" spans="1:11">
      <c r="A1313" s="142" t="s">
        <v>3758</v>
      </c>
      <c r="B1313" s="145" t="s">
        <v>3759</v>
      </c>
      <c r="C1313" s="144">
        <f>MAX(IF(ISERROR(INDEX([1]JDS4!$K$2:$K$1709,MATCH(A1313,[1]JDS4!$D$2:$D$1709,0))),-1,INDEX([1]JDS4!$K$2:$K$1709,MATCH(A1313,[1]JDS4!$D$2:$D$1709,0))),IF(ISERROR(INDEX([1]UFZ!$K$2:$K$1709,MATCH(A1313,[1]UFZ!$H$2:$H$1709,0))),-1,INDEX([1]UFZ!$K$2:$K$1709,MATCH(A1313,[1]UFZ!$H$2:$H$1709,0))),IF(ISERROR(INDEX([1]WATSON!$G$2:$G$1709,MATCH(A1313,[1]WATSON!$B$2:$B$1709,0))),-1,INDEX([1]WATSON!$G$2:$G$1709,MATCH(A1313,[1]WATSON!$B$2:$B$1709,0))*1000),IF(ISERROR(INDEX('[1]EF3.0emissions'!$F$2:$F$1709,MATCH(A1313,'[1]EF3.0emissions'!$A$2:$A$1709,0))),-1,INDEX('[1]EF3.0emissions'!$F$2:$F$1709,MATCH(A1313,'[1]EF3.0emissions'!$A$2:$A$1709))),IF(ISERROR(INDEX(#REF!,MATCH(A1313,#REF!,0))),-1,INDEX(#REF!,MATCH(A1313,#REF!,0))*1.5*1000),IF(ISERROR(INDEX(#REF!,MATCH(A1313,#REF!,0))),-1,INDEX(#REF!,MATCH(A1313,#REF!,0))*1.5))</f>
        <v>135.4</v>
      </c>
      <c r="D1313" s="135">
        <v>0.65128246977579773</v>
      </c>
      <c r="E1313" s="135">
        <v>9.4367976304918291E-3</v>
      </c>
      <c r="F1313" s="135">
        <v>0.99871436992695206</v>
      </c>
      <c r="G1313" s="135">
        <v>1.2856300730482173E-3</v>
      </c>
      <c r="H1313" s="135">
        <v>2.7931043163927003E-2</v>
      </c>
      <c r="I1313" s="135">
        <v>0.99638391125752401</v>
      </c>
      <c r="J1313" s="135">
        <v>3.616088742476359E-3</v>
      </c>
      <c r="K1313" s="136">
        <f>IF(ISERROR(INDEX([1]biowin!$J:$J,MATCH(#REF!,[1]biowin!$A:$A,0))),-1,INDEX([1]biowin!$J:$J,MATCH(#REF!,[1]biowin!$A:$A,0)))</f>
        <v>-1</v>
      </c>
    </row>
    <row r="1314" spans="1:11">
      <c r="A1314" s="142" t="s">
        <v>3760</v>
      </c>
      <c r="B1314" s="145" t="s">
        <v>3761</v>
      </c>
      <c r="C1314" s="144">
        <f>MAX(IF(ISERROR(INDEX([1]JDS4!$K$2:$K$1709,MATCH(A1314,[1]JDS4!$D$2:$D$1709,0))),-1,INDEX([1]JDS4!$K$2:$K$1709,MATCH(A1314,[1]JDS4!$D$2:$D$1709,0))),IF(ISERROR(INDEX([1]UFZ!$K$2:$K$1709,MATCH(A1314,[1]UFZ!$H$2:$H$1709,0))),-1,INDEX([1]UFZ!$K$2:$K$1709,MATCH(A1314,[1]UFZ!$H$2:$H$1709,0))),IF(ISERROR(INDEX([1]WATSON!$G$2:$G$1709,MATCH(A1314,[1]WATSON!$B$2:$B$1709,0))),-1,INDEX([1]WATSON!$G$2:$G$1709,MATCH(A1314,[1]WATSON!$B$2:$B$1709,0))*1000),IF(ISERROR(INDEX('[1]EF3.0emissions'!$F$2:$F$1709,MATCH(A1314,'[1]EF3.0emissions'!$A$2:$A$1709,0))),-1,INDEX('[1]EF3.0emissions'!$F$2:$F$1709,MATCH(A1314,'[1]EF3.0emissions'!$A$2:$A$1709))),IF(ISERROR(INDEX(#REF!,MATCH(A1314,#REF!,0))),-1,INDEX(#REF!,MATCH(A1314,#REF!,0))*1.5*1000),IF(ISERROR(INDEX(#REF!,MATCH(A1314,#REF!,0))),-1,INDEX(#REF!,MATCH(A1314,#REF!,0))*1.5))</f>
        <v>-1</v>
      </c>
      <c r="H1314" s="135"/>
      <c r="I1314" s="135"/>
      <c r="J1314" s="135"/>
      <c r="K1314" s="136">
        <f>IF(ISERROR(INDEX([1]biowin!$J:$J,MATCH(#REF!,[1]biowin!$A:$A,0))),-1,INDEX([1]biowin!$J:$J,MATCH(#REF!,[1]biowin!$A:$A,0)))</f>
        <v>-1</v>
      </c>
    </row>
    <row r="1315" spans="1:11">
      <c r="A1315" s="142" t="s">
        <v>3762</v>
      </c>
      <c r="B1315" s="145" t="s">
        <v>3763</v>
      </c>
      <c r="C1315" s="144">
        <f>MAX(IF(ISERROR(INDEX([1]JDS4!$K$2:$K$1709,MATCH(A1315,[1]JDS4!$D$2:$D$1709,0))),-1,INDEX([1]JDS4!$K$2:$K$1709,MATCH(A1315,[1]JDS4!$D$2:$D$1709,0))),IF(ISERROR(INDEX([1]UFZ!$K$2:$K$1709,MATCH(A1315,[1]UFZ!$H$2:$H$1709,0))),-1,INDEX([1]UFZ!$K$2:$K$1709,MATCH(A1315,[1]UFZ!$H$2:$H$1709,0))),IF(ISERROR(INDEX([1]WATSON!$G$2:$G$1709,MATCH(A1315,[1]WATSON!$B$2:$B$1709,0))),-1,INDEX([1]WATSON!$G$2:$G$1709,MATCH(A1315,[1]WATSON!$B$2:$B$1709,0))*1000),IF(ISERROR(INDEX('[1]EF3.0emissions'!$F$2:$F$1709,MATCH(A1315,'[1]EF3.0emissions'!$A$2:$A$1709,0))),-1,INDEX('[1]EF3.0emissions'!$F$2:$F$1709,MATCH(A1315,'[1]EF3.0emissions'!$A$2:$A$1709))),IF(ISERROR(INDEX(#REF!,MATCH(A1315,#REF!,0))),-1,INDEX(#REF!,MATCH(A1315,#REF!,0))*1.5*1000),IF(ISERROR(INDEX(#REF!,MATCH(A1315,#REF!,0))),-1,INDEX(#REF!,MATCH(A1315,#REF!,0))*1.5))</f>
        <v>-1</v>
      </c>
      <c r="H1315" s="135"/>
      <c r="I1315" s="135"/>
      <c r="J1315" s="135"/>
      <c r="K1315" s="136">
        <f>IF(ISERROR(INDEX([1]biowin!$J:$J,MATCH(#REF!,[1]biowin!$A:$A,0))),-1,INDEX([1]biowin!$J:$J,MATCH(#REF!,[1]biowin!$A:$A,0)))</f>
        <v>-1</v>
      </c>
    </row>
    <row r="1316" spans="1:11">
      <c r="A1316" s="142" t="s">
        <v>3764</v>
      </c>
      <c r="B1316" s="145" t="s">
        <v>3765</v>
      </c>
      <c r="C1316" s="144">
        <f>MAX(IF(ISERROR(INDEX([1]JDS4!$K$2:$K$1709,MATCH(A1316,[1]JDS4!$D$2:$D$1709,0))),-1,INDEX([1]JDS4!$K$2:$K$1709,MATCH(A1316,[1]JDS4!$D$2:$D$1709,0))),IF(ISERROR(INDEX([1]UFZ!$K$2:$K$1709,MATCH(A1316,[1]UFZ!$H$2:$H$1709,0))),-1,INDEX([1]UFZ!$K$2:$K$1709,MATCH(A1316,[1]UFZ!$H$2:$H$1709,0))),IF(ISERROR(INDEX([1]WATSON!$G$2:$G$1709,MATCH(A1316,[1]WATSON!$B$2:$B$1709,0))),-1,INDEX([1]WATSON!$G$2:$G$1709,MATCH(A1316,[1]WATSON!$B$2:$B$1709,0))*1000),IF(ISERROR(INDEX('[1]EF3.0emissions'!$F$2:$F$1709,MATCH(A1316,'[1]EF3.0emissions'!$A$2:$A$1709,0))),-1,INDEX('[1]EF3.0emissions'!$F$2:$F$1709,MATCH(A1316,'[1]EF3.0emissions'!$A$2:$A$1709))),IF(ISERROR(INDEX(#REF!,MATCH(A1316,#REF!,0))),-1,INDEX(#REF!,MATCH(A1316,#REF!,0))*1.5*1000),IF(ISERROR(INDEX(#REF!,MATCH(A1316,#REF!,0))),-1,INDEX(#REF!,MATCH(A1316,#REF!,0))*1.5))</f>
        <v>-1</v>
      </c>
      <c r="D1316" s="135">
        <v>0.14769697707566901</v>
      </c>
      <c r="E1316" s="135">
        <v>7.72976857906051E-2</v>
      </c>
      <c r="F1316" s="135">
        <v>0.22499468729887723</v>
      </c>
      <c r="G1316" s="135">
        <v>0.77500531270110429</v>
      </c>
      <c r="H1316" s="135">
        <v>8.0852558196564381E-2</v>
      </c>
      <c r="I1316" s="135">
        <v>0.22854954979764586</v>
      </c>
      <c r="J1316" s="135">
        <v>0.77145045020235092</v>
      </c>
      <c r="K1316" s="136">
        <f>IF(ISERROR(INDEX([1]biowin!$J:$J,MATCH(#REF!,[1]biowin!$A:$A,0))),-1,INDEX([1]biowin!$J:$J,MATCH(#REF!,[1]biowin!$A:$A,0)))</f>
        <v>-1</v>
      </c>
    </row>
    <row r="1317" spans="1:11">
      <c r="A1317" s="142" t="s">
        <v>3766</v>
      </c>
      <c r="B1317" s="145" t="s">
        <v>3767</v>
      </c>
      <c r="C1317" s="144">
        <f>MAX(IF(ISERROR(INDEX([1]JDS4!$K$2:$K$1709,MATCH(A1317,[1]JDS4!$D$2:$D$1709,0))),-1,INDEX([1]JDS4!$K$2:$K$1709,MATCH(A1317,[1]JDS4!$D$2:$D$1709,0))),IF(ISERROR(INDEX([1]UFZ!$K$2:$K$1709,MATCH(A1317,[1]UFZ!$H$2:$H$1709,0))),-1,INDEX([1]UFZ!$K$2:$K$1709,MATCH(A1317,[1]UFZ!$H$2:$H$1709,0))),IF(ISERROR(INDEX([1]WATSON!$G$2:$G$1709,MATCH(A1317,[1]WATSON!$B$2:$B$1709,0))),-1,INDEX([1]WATSON!$G$2:$G$1709,MATCH(A1317,[1]WATSON!$B$2:$B$1709,0))*1000),IF(ISERROR(INDEX('[1]EF3.0emissions'!$F$2:$F$1709,MATCH(A1317,'[1]EF3.0emissions'!$A$2:$A$1709,0))),-1,INDEX('[1]EF3.0emissions'!$F$2:$F$1709,MATCH(A1317,'[1]EF3.0emissions'!$A$2:$A$1709))),IF(ISERROR(INDEX(#REF!,MATCH(A1317,#REF!,0))),-1,INDEX(#REF!,MATCH(A1317,#REF!,0))*1.5*1000),IF(ISERROR(INDEX(#REF!,MATCH(A1317,#REF!,0))),-1,INDEX(#REF!,MATCH(A1317,#REF!,0))*1.5))</f>
        <v>-1</v>
      </c>
      <c r="D1317" s="135">
        <v>7.7242050090261999E-2</v>
      </c>
      <c r="E1317" s="135">
        <v>4.319833869032853E-3</v>
      </c>
      <c r="F1317" s="135">
        <v>0.89742951965962903</v>
      </c>
      <c r="G1317" s="135">
        <v>0.10257048034037193</v>
      </c>
      <c r="H1317" s="135">
        <v>1.1055212494928499E-2</v>
      </c>
      <c r="I1317" s="135">
        <v>0.75030129166529647</v>
      </c>
      <c r="J1317" s="135">
        <v>0.24969870833470326</v>
      </c>
      <c r="K1317" s="136">
        <f>IF(ISERROR(INDEX([1]biowin!$J:$J,MATCH(#REF!,[1]biowin!$A:$A,0))),-1,INDEX([1]biowin!$J:$J,MATCH(#REF!,[1]biowin!$A:$A,0)))</f>
        <v>-1</v>
      </c>
    </row>
    <row r="1318" spans="1:11">
      <c r="A1318" s="142" t="s">
        <v>3768</v>
      </c>
      <c r="B1318" s="145" t="s">
        <v>3769</v>
      </c>
      <c r="C1318" s="144">
        <f>MAX(IF(ISERROR(INDEX([1]JDS4!$K$2:$K$1709,MATCH(A1318,[1]JDS4!$D$2:$D$1709,0))),-1,INDEX([1]JDS4!$K$2:$K$1709,MATCH(A1318,[1]JDS4!$D$2:$D$1709,0))),IF(ISERROR(INDEX([1]UFZ!$K$2:$K$1709,MATCH(A1318,[1]UFZ!$H$2:$H$1709,0))),-1,INDEX([1]UFZ!$K$2:$K$1709,MATCH(A1318,[1]UFZ!$H$2:$H$1709,0))),IF(ISERROR(INDEX([1]WATSON!$G$2:$G$1709,MATCH(A1318,[1]WATSON!$B$2:$B$1709,0))),-1,INDEX([1]WATSON!$G$2:$G$1709,MATCH(A1318,[1]WATSON!$B$2:$B$1709,0))*1000),IF(ISERROR(INDEX('[1]EF3.0emissions'!$F$2:$F$1709,MATCH(A1318,'[1]EF3.0emissions'!$A$2:$A$1709,0))),-1,INDEX('[1]EF3.0emissions'!$F$2:$F$1709,MATCH(A1318,'[1]EF3.0emissions'!$A$2:$A$1709))),IF(ISERROR(INDEX(#REF!,MATCH(A1318,#REF!,0))),-1,INDEX(#REF!,MATCH(A1318,#REF!,0))*1.5*1000),IF(ISERROR(INDEX(#REF!,MATCH(A1318,#REF!,0))),-1,INDEX(#REF!,MATCH(A1318,#REF!,0))*1.5))</f>
        <v>-1</v>
      </c>
      <c r="H1318" s="135"/>
      <c r="I1318" s="135"/>
      <c r="J1318" s="135"/>
      <c r="K1318" s="136">
        <f>IF(ISERROR(INDEX([1]biowin!$J:$J,MATCH(#REF!,[1]biowin!$A:$A,0))),-1,INDEX([1]biowin!$J:$J,MATCH(#REF!,[1]biowin!$A:$A,0)))</f>
        <v>-1</v>
      </c>
    </row>
    <row r="1319" spans="1:11">
      <c r="A1319" s="142" t="s">
        <v>3770</v>
      </c>
      <c r="B1319" s="145" t="s">
        <v>3771</v>
      </c>
      <c r="C1319" s="144">
        <f>MAX(IF(ISERROR(INDEX([1]JDS4!$K$2:$K$1709,MATCH(A1319,[1]JDS4!$D$2:$D$1709,0))),-1,INDEX([1]JDS4!$K$2:$K$1709,MATCH(A1319,[1]JDS4!$D$2:$D$1709,0))),IF(ISERROR(INDEX([1]UFZ!$K$2:$K$1709,MATCH(A1319,[1]UFZ!$H$2:$H$1709,0))),-1,INDEX([1]UFZ!$K$2:$K$1709,MATCH(A1319,[1]UFZ!$H$2:$H$1709,0))),IF(ISERROR(INDEX([1]WATSON!$G$2:$G$1709,MATCH(A1319,[1]WATSON!$B$2:$B$1709,0))),-1,INDEX([1]WATSON!$G$2:$G$1709,MATCH(A1319,[1]WATSON!$B$2:$B$1709,0))*1000),IF(ISERROR(INDEX('[1]EF3.0emissions'!$F$2:$F$1709,MATCH(A1319,'[1]EF3.0emissions'!$A$2:$A$1709,0))),-1,INDEX('[1]EF3.0emissions'!$F$2:$F$1709,MATCH(A1319,'[1]EF3.0emissions'!$A$2:$A$1709))),IF(ISERROR(INDEX(#REF!,MATCH(A1319,#REF!,0))),-1,INDEX(#REF!,MATCH(A1319,#REF!,0))*1.5*1000),IF(ISERROR(INDEX(#REF!,MATCH(A1319,#REF!,0))),-1,INDEX(#REF!,MATCH(A1319,#REF!,0))*1.5))</f>
        <v>-1</v>
      </c>
      <c r="D1319" s="135">
        <v>0.52989575717124027</v>
      </c>
      <c r="E1319" s="135">
        <v>0.26231078336174179</v>
      </c>
      <c r="F1319" s="135">
        <v>0.79221144148325906</v>
      </c>
      <c r="G1319" s="135">
        <v>0.20778855851673914</v>
      </c>
      <c r="H1319" s="135">
        <v>0.26787680538531428</v>
      </c>
      <c r="I1319" s="135">
        <v>0.79777543004379825</v>
      </c>
      <c r="J1319" s="135">
        <v>0.20222456995619972</v>
      </c>
      <c r="K1319" s="136">
        <f>IF(ISERROR(INDEX([1]biowin!$J:$J,MATCH(#REF!,[1]biowin!$A:$A,0))),-1,INDEX([1]biowin!$J:$J,MATCH(#REF!,[1]biowin!$A:$A,0)))</f>
        <v>-1</v>
      </c>
    </row>
    <row r="1320" spans="1:11">
      <c r="A1320" s="142" t="s">
        <v>3772</v>
      </c>
      <c r="B1320" s="145" t="s">
        <v>3773</v>
      </c>
      <c r="C1320" s="144">
        <f>MAX(IF(ISERROR(INDEX([1]JDS4!$K$2:$K$1709,MATCH(A1320,[1]JDS4!$D$2:$D$1709,0))),-1,INDEX([1]JDS4!$K$2:$K$1709,MATCH(A1320,[1]JDS4!$D$2:$D$1709,0))),IF(ISERROR(INDEX([1]UFZ!$K$2:$K$1709,MATCH(A1320,[1]UFZ!$H$2:$H$1709,0))),-1,INDEX([1]UFZ!$K$2:$K$1709,MATCH(A1320,[1]UFZ!$H$2:$H$1709,0))),IF(ISERROR(INDEX([1]WATSON!$G$2:$G$1709,MATCH(A1320,[1]WATSON!$B$2:$B$1709,0))),-1,INDEX([1]WATSON!$G$2:$G$1709,MATCH(A1320,[1]WATSON!$B$2:$B$1709,0))*1000),IF(ISERROR(INDEX('[1]EF3.0emissions'!$F$2:$F$1709,MATCH(A1320,'[1]EF3.0emissions'!$A$2:$A$1709,0))),-1,INDEX('[1]EF3.0emissions'!$F$2:$F$1709,MATCH(A1320,'[1]EF3.0emissions'!$A$2:$A$1709))),IF(ISERROR(INDEX(#REF!,MATCH(A1320,#REF!,0))),-1,INDEX(#REF!,MATCH(A1320,#REF!,0))*1.5*1000),IF(ISERROR(INDEX(#REF!,MATCH(A1320,#REF!,0))),-1,INDEX(#REF!,MATCH(A1320,#REF!,0))*1.5))</f>
        <v>1700</v>
      </c>
      <c r="D1320" s="135">
        <v>8.8665164775598675E-5</v>
      </c>
      <c r="E1320" s="135">
        <v>1.5209292792807886E-6</v>
      </c>
      <c r="F1320" s="135">
        <v>0.97327347812881404</v>
      </c>
      <c r="G1320" s="135">
        <v>2.6726521871185783E-2</v>
      </c>
      <c r="H1320" s="135">
        <v>1.6902514916947464E-6</v>
      </c>
      <c r="I1320" s="135">
        <v>0.97231954017468714</v>
      </c>
      <c r="J1320" s="135">
        <v>2.768045982531275E-2</v>
      </c>
      <c r="K1320" s="136">
        <f>IF(ISERROR(INDEX([1]biowin!$J:$J,MATCH(#REF!,[1]biowin!$A:$A,0))),-1,INDEX([1]biowin!$J:$J,MATCH(#REF!,[1]biowin!$A:$A,0)))</f>
        <v>-1</v>
      </c>
    </row>
    <row r="1321" spans="1:11">
      <c r="A1321" s="142" t="s">
        <v>3774</v>
      </c>
      <c r="B1321" s="145" t="s">
        <v>3775</v>
      </c>
      <c r="C1321" s="144">
        <f>MAX(IF(ISERROR(INDEX([1]JDS4!$K$2:$K$1709,MATCH(A1321,[1]JDS4!$D$2:$D$1709,0))),-1,INDEX([1]JDS4!$K$2:$K$1709,MATCH(A1321,[1]JDS4!$D$2:$D$1709,0))),IF(ISERROR(INDEX([1]UFZ!$K$2:$K$1709,MATCH(A1321,[1]UFZ!$H$2:$H$1709,0))),-1,INDEX([1]UFZ!$K$2:$K$1709,MATCH(A1321,[1]UFZ!$H$2:$H$1709,0))),IF(ISERROR(INDEX([1]WATSON!$G$2:$G$1709,MATCH(A1321,[1]WATSON!$B$2:$B$1709,0))),-1,INDEX([1]WATSON!$G$2:$G$1709,MATCH(A1321,[1]WATSON!$B$2:$B$1709,0))*1000),IF(ISERROR(INDEX('[1]EF3.0emissions'!$F$2:$F$1709,MATCH(A1321,'[1]EF3.0emissions'!$A$2:$A$1709,0))),-1,INDEX('[1]EF3.0emissions'!$F$2:$F$1709,MATCH(A1321,'[1]EF3.0emissions'!$A$2:$A$1709))),IF(ISERROR(INDEX(#REF!,MATCH(A1321,#REF!,0))),-1,INDEX(#REF!,MATCH(A1321,#REF!,0))*1.5*1000),IF(ISERROR(INDEX(#REF!,MATCH(A1321,#REF!,0))),-1,INDEX(#REF!,MATCH(A1321,#REF!,0))*1.5))</f>
        <v>-1</v>
      </c>
      <c r="D1321" s="135">
        <v>6.0850056568684217E-3</v>
      </c>
      <c r="E1321" s="135">
        <v>2.079047231172305E-4</v>
      </c>
      <c r="F1321" s="135">
        <v>0.92648492286249851</v>
      </c>
      <c r="G1321" s="135">
        <v>7.3515077137501564E-2</v>
      </c>
      <c r="H1321" s="135">
        <v>5.7096459421366024E-4</v>
      </c>
      <c r="I1321" s="135">
        <v>0.80797243578722888</v>
      </c>
      <c r="J1321" s="135">
        <v>0.19202756421277112</v>
      </c>
      <c r="K1321" s="136">
        <f>IF(ISERROR(INDEX([1]biowin!$J:$J,MATCH(#REF!,[1]biowin!$A:$A,0))),-1,INDEX([1]biowin!$J:$J,MATCH(#REF!,[1]biowin!$A:$A,0)))</f>
        <v>-1</v>
      </c>
    </row>
    <row r="1322" spans="1:11">
      <c r="A1322" s="142" t="s">
        <v>3776</v>
      </c>
      <c r="B1322" s="145" t="s">
        <v>3777</v>
      </c>
      <c r="C1322" s="144">
        <f>MAX(IF(ISERROR(INDEX([1]JDS4!$K$2:$K$1709,MATCH(A1322,[1]JDS4!$D$2:$D$1709,0))),-1,INDEX([1]JDS4!$K$2:$K$1709,MATCH(A1322,[1]JDS4!$D$2:$D$1709,0))),IF(ISERROR(INDEX([1]UFZ!$K$2:$K$1709,MATCH(A1322,[1]UFZ!$H$2:$H$1709,0))),-1,INDEX([1]UFZ!$K$2:$K$1709,MATCH(A1322,[1]UFZ!$H$2:$H$1709,0))),IF(ISERROR(INDEX([1]WATSON!$G$2:$G$1709,MATCH(A1322,[1]WATSON!$B$2:$B$1709,0))),-1,INDEX([1]WATSON!$G$2:$G$1709,MATCH(A1322,[1]WATSON!$B$2:$B$1709,0))*1000),IF(ISERROR(INDEX('[1]EF3.0emissions'!$F$2:$F$1709,MATCH(A1322,'[1]EF3.0emissions'!$A$2:$A$1709,0))),-1,INDEX('[1]EF3.0emissions'!$F$2:$F$1709,MATCH(A1322,'[1]EF3.0emissions'!$A$2:$A$1709))),IF(ISERROR(INDEX(#REF!,MATCH(A1322,#REF!,0))),-1,INDEX(#REF!,MATCH(A1322,#REF!,0))*1.5*1000),IF(ISERROR(INDEX(#REF!,MATCH(A1322,#REF!,0))),-1,INDEX(#REF!,MATCH(A1322,#REF!,0))*1.5))</f>
        <v>4750</v>
      </c>
      <c r="D1322" s="135">
        <v>5.3474617899616659E-3</v>
      </c>
      <c r="E1322" s="135">
        <v>2.8273074269459251E-3</v>
      </c>
      <c r="F1322" s="135">
        <v>8.1768110178728724E-3</v>
      </c>
      <c r="G1322" s="135">
        <v>0.99182318898212884</v>
      </c>
      <c r="H1322" s="135">
        <v>2.9716744625051662E-3</v>
      </c>
      <c r="I1322" s="135">
        <v>8.3203541473115591E-3</v>
      </c>
      <c r="J1322" s="135">
        <v>0.99167964585268809</v>
      </c>
      <c r="K1322" s="136">
        <f>IF(ISERROR(INDEX([1]biowin!$J:$J,MATCH(#REF!,[1]biowin!$A:$A,0))),-1,INDEX([1]biowin!$J:$J,MATCH(#REF!,[1]biowin!$A:$A,0)))</f>
        <v>-1</v>
      </c>
    </row>
    <row r="1323" spans="1:11">
      <c r="A1323" s="142" t="s">
        <v>3778</v>
      </c>
      <c r="B1323" s="145" t="s">
        <v>3779</v>
      </c>
      <c r="C1323" s="144">
        <f>MAX(IF(ISERROR(INDEX([1]JDS4!$K$2:$K$1709,MATCH(A1323,[1]JDS4!$D$2:$D$1709,0))),-1,INDEX([1]JDS4!$K$2:$K$1709,MATCH(A1323,[1]JDS4!$D$2:$D$1709,0))),IF(ISERROR(INDEX([1]UFZ!$K$2:$K$1709,MATCH(A1323,[1]UFZ!$H$2:$H$1709,0))),-1,INDEX([1]UFZ!$K$2:$K$1709,MATCH(A1323,[1]UFZ!$H$2:$H$1709,0))),IF(ISERROR(INDEX([1]WATSON!$G$2:$G$1709,MATCH(A1323,[1]WATSON!$B$2:$B$1709,0))),-1,INDEX([1]WATSON!$G$2:$G$1709,MATCH(A1323,[1]WATSON!$B$2:$B$1709,0))*1000),IF(ISERROR(INDEX('[1]EF3.0emissions'!$F$2:$F$1709,MATCH(A1323,'[1]EF3.0emissions'!$A$2:$A$1709,0))),-1,INDEX('[1]EF3.0emissions'!$F$2:$F$1709,MATCH(A1323,'[1]EF3.0emissions'!$A$2:$A$1709))),IF(ISERROR(INDEX(#REF!,MATCH(A1323,#REF!,0))),-1,INDEX(#REF!,MATCH(A1323,#REF!,0))*1.5*1000),IF(ISERROR(INDEX(#REF!,MATCH(A1323,#REF!,0))),-1,INDEX(#REF!,MATCH(A1323,#REF!,0))*1.5))</f>
        <v>-1</v>
      </c>
      <c r="D1323" s="135">
        <v>4.782511975344096E-3</v>
      </c>
      <c r="E1323" s="135">
        <v>2.5286984184330883E-3</v>
      </c>
      <c r="F1323" s="135">
        <v>7.3116243019681129E-3</v>
      </c>
      <c r="G1323" s="135">
        <v>0.9926883756980317</v>
      </c>
      <c r="H1323" s="135">
        <v>2.6578608707474886E-3</v>
      </c>
      <c r="I1323" s="135">
        <v>7.4406197368715628E-3</v>
      </c>
      <c r="J1323" s="135">
        <v>0.99255938026312873</v>
      </c>
      <c r="K1323" s="136">
        <f>IF(ISERROR(INDEX([1]biowin!$J:$J,MATCH(#REF!,[1]biowin!$A:$A,0))),-1,INDEX([1]biowin!$J:$J,MATCH(#REF!,[1]biowin!$A:$A,0)))</f>
        <v>-1</v>
      </c>
    </row>
    <row r="1324" spans="1:11">
      <c r="A1324" s="142" t="s">
        <v>3780</v>
      </c>
      <c r="B1324" s="145" t="s">
        <v>3781</v>
      </c>
      <c r="C1324" s="144">
        <f>MAX(IF(ISERROR(INDEX([1]JDS4!$K$2:$K$1709,MATCH(A1324,[1]JDS4!$D$2:$D$1709,0))),-1,INDEX([1]JDS4!$K$2:$K$1709,MATCH(A1324,[1]JDS4!$D$2:$D$1709,0))),IF(ISERROR(INDEX([1]UFZ!$K$2:$K$1709,MATCH(A1324,[1]UFZ!$H$2:$H$1709,0))),-1,INDEX([1]UFZ!$K$2:$K$1709,MATCH(A1324,[1]UFZ!$H$2:$H$1709,0))),IF(ISERROR(INDEX([1]WATSON!$G$2:$G$1709,MATCH(A1324,[1]WATSON!$B$2:$B$1709,0))),-1,INDEX([1]WATSON!$G$2:$G$1709,MATCH(A1324,[1]WATSON!$B$2:$B$1709,0))*1000),IF(ISERROR(INDEX('[1]EF3.0emissions'!$F$2:$F$1709,MATCH(A1324,'[1]EF3.0emissions'!$A$2:$A$1709,0))),-1,INDEX('[1]EF3.0emissions'!$F$2:$F$1709,MATCH(A1324,'[1]EF3.0emissions'!$A$2:$A$1709))),IF(ISERROR(INDEX(#REF!,MATCH(A1324,#REF!,0))),-1,INDEX(#REF!,MATCH(A1324,#REF!,0))*1.5*1000),IF(ISERROR(INDEX(#REF!,MATCH(A1324,#REF!,0))),-1,INDEX(#REF!,MATCH(A1324,#REF!,0))*1.5))</f>
        <v>143.93125000000001</v>
      </c>
      <c r="D1324" s="135">
        <v>8.8665164775775644E-5</v>
      </c>
      <c r="E1324" s="135">
        <v>1.6039677292332351E-6</v>
      </c>
      <c r="F1324" s="135">
        <v>0.97219522209839493</v>
      </c>
      <c r="G1324" s="135">
        <v>2.7804777901604582E-2</v>
      </c>
      <c r="H1324" s="135">
        <v>1.7366527255609761E-6</v>
      </c>
      <c r="I1324" s="135">
        <v>0.97194391381452649</v>
      </c>
      <c r="J1324" s="135">
        <v>2.8056086185473218E-2</v>
      </c>
      <c r="K1324" s="136">
        <f>IF(ISERROR(INDEX([1]biowin!$J:$J,MATCH(#REF!,[1]biowin!$A:$A,0))),-1,INDEX([1]biowin!$J:$J,MATCH(#REF!,[1]biowin!$A:$A,0)))</f>
        <v>-1</v>
      </c>
    </row>
    <row r="1325" spans="1:11">
      <c r="A1325" s="142" t="s">
        <v>3782</v>
      </c>
      <c r="B1325" s="145" t="s">
        <v>3783</v>
      </c>
      <c r="C1325" s="144">
        <f>MAX(IF(ISERROR(INDEX([1]JDS4!$K$2:$K$1709,MATCH(A1325,[1]JDS4!$D$2:$D$1709,0))),-1,INDEX([1]JDS4!$K$2:$K$1709,MATCH(A1325,[1]JDS4!$D$2:$D$1709,0))),IF(ISERROR(INDEX([1]UFZ!$K$2:$K$1709,MATCH(A1325,[1]UFZ!$H$2:$H$1709,0))),-1,INDEX([1]UFZ!$K$2:$K$1709,MATCH(A1325,[1]UFZ!$H$2:$H$1709,0))),IF(ISERROR(INDEX([1]WATSON!$G$2:$G$1709,MATCH(A1325,[1]WATSON!$B$2:$B$1709,0))),-1,INDEX([1]WATSON!$G$2:$G$1709,MATCH(A1325,[1]WATSON!$B$2:$B$1709,0))*1000),IF(ISERROR(INDEX('[1]EF3.0emissions'!$F$2:$F$1709,MATCH(A1325,'[1]EF3.0emissions'!$A$2:$A$1709,0))),-1,INDEX('[1]EF3.0emissions'!$F$2:$F$1709,MATCH(A1325,'[1]EF3.0emissions'!$A$2:$A$1709))),IF(ISERROR(INDEX(#REF!,MATCH(A1325,#REF!,0))),-1,INDEX(#REF!,MATCH(A1325,#REF!,0))*1.5*1000),IF(ISERROR(INDEX(#REF!,MATCH(A1325,#REF!,0))),-1,INDEX(#REF!,MATCH(A1325,#REF!,0))*1.5))</f>
        <v>3.4781250000000004</v>
      </c>
      <c r="D1325" s="135">
        <v>1.7493935536905793E-2</v>
      </c>
      <c r="E1325" s="135">
        <v>9.2423737092169837E-3</v>
      </c>
      <c r="F1325" s="135">
        <v>2.6736339592987109E-2</v>
      </c>
      <c r="G1325" s="135">
        <v>0.97326366040701107</v>
      </c>
      <c r="H1325" s="135">
        <v>9.7107496295354284E-3</v>
      </c>
      <c r="I1325" s="135">
        <v>2.7204703263188374E-2</v>
      </c>
      <c r="J1325" s="135">
        <v>0.97279529673681009</v>
      </c>
      <c r="K1325" s="136">
        <f>IF(ISERROR(INDEX([1]biowin!$J:$J,MATCH(#REF!,[1]biowin!$A:$A,0))),-1,INDEX([1]biowin!$J:$J,MATCH(#REF!,[1]biowin!$A:$A,0)))</f>
        <v>-1</v>
      </c>
    </row>
    <row r="1326" spans="1:11">
      <c r="A1326" s="142" t="s">
        <v>3784</v>
      </c>
      <c r="B1326" s="145" t="s">
        <v>1081</v>
      </c>
      <c r="C1326" s="144">
        <f>MAX(IF(ISERROR(INDEX([1]JDS4!$K$2:$K$1709,MATCH(A1326,[1]JDS4!$D$2:$D$1709,0))),-1,INDEX([1]JDS4!$K$2:$K$1709,MATCH(A1326,[1]JDS4!$D$2:$D$1709,0))),IF(ISERROR(INDEX([1]UFZ!$K$2:$K$1709,MATCH(A1326,[1]UFZ!$H$2:$H$1709,0))),-1,INDEX([1]UFZ!$K$2:$K$1709,MATCH(A1326,[1]UFZ!$H$2:$H$1709,0))),IF(ISERROR(INDEX([1]WATSON!$G$2:$G$1709,MATCH(A1326,[1]WATSON!$B$2:$B$1709,0))),-1,INDEX([1]WATSON!$G$2:$G$1709,MATCH(A1326,[1]WATSON!$B$2:$B$1709,0))*1000),IF(ISERROR(INDEX('[1]EF3.0emissions'!$F$2:$F$1709,MATCH(A1326,'[1]EF3.0emissions'!$A$2:$A$1709,0))),-1,INDEX('[1]EF3.0emissions'!$F$2:$F$1709,MATCH(A1326,'[1]EF3.0emissions'!$A$2:$A$1709))),IF(ISERROR(INDEX(#REF!,MATCH(A1326,#REF!,0))),-1,INDEX(#REF!,MATCH(A1326,#REF!,0))*1.5*1000),IF(ISERROR(INDEX(#REF!,MATCH(A1326,#REF!,0))),-1,INDEX(#REF!,MATCH(A1326,#REF!,0))*1.5))</f>
        <v>300</v>
      </c>
      <c r="D1326" s="135">
        <v>0.11591104375278313</v>
      </c>
      <c r="E1326" s="135">
        <v>6.0613170767570508E-2</v>
      </c>
      <c r="F1326" s="135">
        <v>0.18098075457327756</v>
      </c>
      <c r="G1326" s="135">
        <v>0.81901924542670668</v>
      </c>
      <c r="H1326" s="135">
        <v>6.3605648519368771E-2</v>
      </c>
      <c r="I1326" s="135">
        <v>0.18217917719178156</v>
      </c>
      <c r="J1326" s="135">
        <v>0.81782082280821689</v>
      </c>
      <c r="K1326" s="136">
        <f>IF(ISERROR(INDEX([1]biowin!$J:$J,MATCH(#REF!,[1]biowin!$A:$A,0))),-1,INDEX([1]biowin!$J:$J,MATCH(#REF!,[1]biowin!$A:$A,0)))</f>
        <v>-1</v>
      </c>
    </row>
    <row r="1327" spans="1:11">
      <c r="A1327" s="142" t="s">
        <v>3785</v>
      </c>
      <c r="B1327" s="143" t="s">
        <v>3786</v>
      </c>
      <c r="C1327" s="144">
        <f>MAX(IF(ISERROR(INDEX([1]JDS4!$K$2:$K$1709,MATCH(A1327,[1]JDS4!$D$2:$D$1709,0))),-1,INDEX([1]JDS4!$K$2:$K$1709,MATCH(A1327,[1]JDS4!$D$2:$D$1709,0))),IF(ISERROR(INDEX([1]UFZ!$K$2:$K$1709,MATCH(A1327,[1]UFZ!$H$2:$H$1709,0))),-1,INDEX([1]UFZ!$K$2:$K$1709,MATCH(A1327,[1]UFZ!$H$2:$H$1709,0))),IF(ISERROR(INDEX([1]WATSON!$G$2:$G$1709,MATCH(A1327,[1]WATSON!$B$2:$B$1709,0))),-1,INDEX([1]WATSON!$G$2:$G$1709,MATCH(A1327,[1]WATSON!$B$2:$B$1709,0))*1000),IF(ISERROR(INDEX('[1]EF3.0emissions'!$F$2:$F$1709,MATCH(A1327,'[1]EF3.0emissions'!$A$2:$A$1709,0))),-1,INDEX('[1]EF3.0emissions'!$F$2:$F$1709,MATCH(A1327,'[1]EF3.0emissions'!$A$2:$A$1709))),IF(ISERROR(INDEX(#REF!,MATCH(A1327,#REF!,0))),-1,INDEX(#REF!,MATCH(A1327,#REF!,0))*1.5*1000),IF(ISERROR(INDEX(#REF!,MATCH(A1327,#REF!,0))),-1,INDEX(#REF!,MATCH(A1327,#REF!,0))*1.5))</f>
        <v>-1</v>
      </c>
      <c r="D1327" s="135">
        <v>0.15512017240092815</v>
      </c>
      <c r="E1327" s="135">
        <v>8.1089210521719871E-2</v>
      </c>
      <c r="F1327" s="135">
        <v>0.23688061209606481</v>
      </c>
      <c r="G1327" s="135">
        <v>0.76311938790391787</v>
      </c>
      <c r="H1327" s="135">
        <v>8.482104452280663E-2</v>
      </c>
      <c r="I1327" s="135">
        <v>0.24034045058585013</v>
      </c>
      <c r="J1327" s="135">
        <v>0.75965954941415137</v>
      </c>
      <c r="K1327" s="136">
        <f>IF(ISERROR(INDEX([1]biowin!$J:$J,MATCH(#REF!,[1]biowin!$A:$A,0))),-1,INDEX([1]biowin!$J:$J,MATCH(#REF!,[1]biowin!$A:$A,0)))</f>
        <v>-1</v>
      </c>
    </row>
    <row r="1328" spans="1:11">
      <c r="A1328" s="142" t="s">
        <v>3787</v>
      </c>
      <c r="B1328" s="145" t="s">
        <v>3788</v>
      </c>
      <c r="C1328" s="144">
        <f>MAX(IF(ISERROR(INDEX([1]JDS4!$K$2:$K$1709,MATCH(A1328,[1]JDS4!$D$2:$D$1709,0))),-1,INDEX([1]JDS4!$K$2:$K$1709,MATCH(A1328,[1]JDS4!$D$2:$D$1709,0))),IF(ISERROR(INDEX([1]UFZ!$K$2:$K$1709,MATCH(A1328,[1]UFZ!$H$2:$H$1709,0))),-1,INDEX([1]UFZ!$K$2:$K$1709,MATCH(A1328,[1]UFZ!$H$2:$H$1709,0))),IF(ISERROR(INDEX([1]WATSON!$G$2:$G$1709,MATCH(A1328,[1]WATSON!$B$2:$B$1709,0))),-1,INDEX([1]WATSON!$G$2:$G$1709,MATCH(A1328,[1]WATSON!$B$2:$B$1709,0))*1000),IF(ISERROR(INDEX('[1]EF3.0emissions'!$F$2:$F$1709,MATCH(A1328,'[1]EF3.0emissions'!$A$2:$A$1709,0))),-1,INDEX('[1]EF3.0emissions'!$F$2:$F$1709,MATCH(A1328,'[1]EF3.0emissions'!$A$2:$A$1709))),IF(ISERROR(INDEX(#REF!,MATCH(A1328,#REF!,0))),-1,INDEX(#REF!,MATCH(A1328,#REF!,0))*1.5*1000),IF(ISERROR(INDEX(#REF!,MATCH(A1328,#REF!,0))),-1,INDEX(#REF!,MATCH(A1328,#REF!,0))*1.5))</f>
        <v>101.09375</v>
      </c>
      <c r="D1328" s="135">
        <v>0.24364711294985525</v>
      </c>
      <c r="E1328" s="135">
        <v>0.12629280724393416</v>
      </c>
      <c r="F1328" s="135">
        <v>0.37070886208763892</v>
      </c>
      <c r="G1328" s="135">
        <v>0.62929113791235913</v>
      </c>
      <c r="H1328" s="135">
        <v>0.13161216462645461</v>
      </c>
      <c r="I1328" s="135">
        <v>0.37571554642096883</v>
      </c>
      <c r="J1328" s="135">
        <v>0.62428445357903073</v>
      </c>
      <c r="K1328" s="136">
        <f>IF(ISERROR(INDEX([1]biowin!$J:$J,MATCH(#REF!,[1]biowin!$A:$A,0))),-1,INDEX([1]biowin!$J:$J,MATCH(#REF!,[1]biowin!$A:$A,0)))</f>
        <v>-1</v>
      </c>
    </row>
    <row r="1329" spans="1:11">
      <c r="A1329" s="142" t="s">
        <v>3789</v>
      </c>
      <c r="B1329" s="145" t="s">
        <v>3790</v>
      </c>
      <c r="C1329" s="144">
        <f>MAX(IF(ISERROR(INDEX([1]JDS4!$K$2:$K$1709,MATCH(A1329,[1]JDS4!$D$2:$D$1709,0))),-1,INDEX([1]JDS4!$K$2:$K$1709,MATCH(A1329,[1]JDS4!$D$2:$D$1709,0))),IF(ISERROR(INDEX([1]UFZ!$K$2:$K$1709,MATCH(A1329,[1]UFZ!$H$2:$H$1709,0))),-1,INDEX([1]UFZ!$K$2:$K$1709,MATCH(A1329,[1]UFZ!$H$2:$H$1709,0))),IF(ISERROR(INDEX([1]WATSON!$G$2:$G$1709,MATCH(A1329,[1]WATSON!$B$2:$B$1709,0))),-1,INDEX([1]WATSON!$G$2:$G$1709,MATCH(A1329,[1]WATSON!$B$2:$B$1709,0))*1000),IF(ISERROR(INDEX('[1]EF3.0emissions'!$F$2:$F$1709,MATCH(A1329,'[1]EF3.0emissions'!$A$2:$A$1709,0))),-1,INDEX('[1]EF3.0emissions'!$F$2:$F$1709,MATCH(A1329,'[1]EF3.0emissions'!$A$2:$A$1709))),IF(ISERROR(INDEX(#REF!,MATCH(A1329,#REF!,0))),-1,INDEX(#REF!,MATCH(A1329,#REF!,0))*1.5*1000),IF(ISERROR(INDEX(#REF!,MATCH(A1329,#REF!,0))),-1,INDEX(#REF!,MATCH(A1329,#REF!,0))*1.5))</f>
        <v>-1</v>
      </c>
      <c r="D1329" s="135">
        <v>0.44446543724115317</v>
      </c>
      <c r="E1329" s="135">
        <v>0.2142412322132024</v>
      </c>
      <c r="F1329" s="135">
        <v>0.69264480384849747</v>
      </c>
      <c r="G1329" s="135">
        <v>0.30735519615149742</v>
      </c>
      <c r="H1329" s="135">
        <v>0.22565760670478258</v>
      </c>
      <c r="I1329" s="135">
        <v>0.69159149290599864</v>
      </c>
      <c r="J1329" s="135">
        <v>0.30840850709399958</v>
      </c>
      <c r="K1329" s="136">
        <f>IF(ISERROR(INDEX([1]biowin!$J:$J,MATCH(#REF!,[1]biowin!$A:$A,0))),-1,INDEX([1]biowin!$J:$J,MATCH(#REF!,[1]biowin!$A:$A,0)))</f>
        <v>-1</v>
      </c>
    </row>
    <row r="1330" spans="1:11">
      <c r="A1330" s="142" t="s">
        <v>3791</v>
      </c>
      <c r="B1330" s="145" t="s">
        <v>3792</v>
      </c>
      <c r="C1330" s="144">
        <f>MAX(IF(ISERROR(INDEX([1]JDS4!$K$2:$K$1709,MATCH(A1330,[1]JDS4!$D$2:$D$1709,0))),-1,INDEX([1]JDS4!$K$2:$K$1709,MATCH(A1330,[1]JDS4!$D$2:$D$1709,0))),IF(ISERROR(INDEX([1]UFZ!$K$2:$K$1709,MATCH(A1330,[1]UFZ!$H$2:$H$1709,0))),-1,INDEX([1]UFZ!$K$2:$K$1709,MATCH(A1330,[1]UFZ!$H$2:$H$1709,0))),IF(ISERROR(INDEX([1]WATSON!$G$2:$G$1709,MATCH(A1330,[1]WATSON!$B$2:$B$1709,0))),-1,INDEX([1]WATSON!$G$2:$G$1709,MATCH(A1330,[1]WATSON!$B$2:$B$1709,0))*1000),IF(ISERROR(INDEX('[1]EF3.0emissions'!$F$2:$F$1709,MATCH(A1330,'[1]EF3.0emissions'!$A$2:$A$1709,0))),-1,INDEX('[1]EF3.0emissions'!$F$2:$F$1709,MATCH(A1330,'[1]EF3.0emissions'!$A$2:$A$1709))),IF(ISERROR(INDEX(#REF!,MATCH(A1330,#REF!,0))),-1,INDEX(#REF!,MATCH(A1330,#REF!,0))*1.5*1000),IF(ISERROR(INDEX(#REF!,MATCH(A1330,#REF!,0))),-1,INDEX(#REF!,MATCH(A1330,#REF!,0))*1.5))</f>
        <v>-1</v>
      </c>
      <c r="H1330" s="135"/>
      <c r="I1330" s="135"/>
      <c r="J1330" s="135"/>
      <c r="K1330" s="136">
        <f>IF(ISERROR(INDEX([1]biowin!$J:$J,MATCH(#REF!,[1]biowin!$A:$A,0))),-1,INDEX([1]biowin!$J:$J,MATCH(#REF!,[1]biowin!$A:$A,0)))</f>
        <v>-1</v>
      </c>
    </row>
    <row r="1331" spans="1:11">
      <c r="A1331" s="142" t="s">
        <v>3793</v>
      </c>
      <c r="B1331" s="145" t="s">
        <v>3794</v>
      </c>
      <c r="C1331" s="144">
        <f>MAX(IF(ISERROR(INDEX([1]JDS4!$K$2:$K$1709,MATCH(A1331,[1]JDS4!$D$2:$D$1709,0))),-1,INDEX([1]JDS4!$K$2:$K$1709,MATCH(A1331,[1]JDS4!$D$2:$D$1709,0))),IF(ISERROR(INDEX([1]UFZ!$K$2:$K$1709,MATCH(A1331,[1]UFZ!$H$2:$H$1709,0))),-1,INDEX([1]UFZ!$K$2:$K$1709,MATCH(A1331,[1]UFZ!$H$2:$H$1709,0))),IF(ISERROR(INDEX([1]WATSON!$G$2:$G$1709,MATCH(A1331,[1]WATSON!$B$2:$B$1709,0))),-1,INDEX([1]WATSON!$G$2:$G$1709,MATCH(A1331,[1]WATSON!$B$2:$B$1709,0))*1000),IF(ISERROR(INDEX('[1]EF3.0emissions'!$F$2:$F$1709,MATCH(A1331,'[1]EF3.0emissions'!$A$2:$A$1709,0))),-1,INDEX('[1]EF3.0emissions'!$F$2:$F$1709,MATCH(A1331,'[1]EF3.0emissions'!$A$2:$A$1709))),IF(ISERROR(INDEX(#REF!,MATCH(A1331,#REF!,0))),-1,INDEX(#REF!,MATCH(A1331,#REF!,0))*1.5*1000),IF(ISERROR(INDEX(#REF!,MATCH(A1331,#REF!,0))),-1,INDEX(#REF!,MATCH(A1331,#REF!,0))*1.5))</f>
        <v>3.1437499999999998</v>
      </c>
      <c r="D1331" s="135">
        <v>2.2769087797653142E-2</v>
      </c>
      <c r="E1331" s="135">
        <v>1.2025172469359156E-2</v>
      </c>
      <c r="F1331" s="135">
        <v>3.4809872388957094E-2</v>
      </c>
      <c r="G1331" s="135">
        <v>0.96519012761104628</v>
      </c>
      <c r="H1331" s="135">
        <v>1.2632618756250626E-2</v>
      </c>
      <c r="I1331" s="135">
        <v>3.5411015617329331E-2</v>
      </c>
      <c r="J1331" s="135">
        <v>0.96458898438267082</v>
      </c>
      <c r="K1331" s="136">
        <f>IF(ISERROR(INDEX([1]biowin!$J:$J,MATCH(#REF!,[1]biowin!$A:$A,0))),-1,INDEX([1]biowin!$J:$J,MATCH(#REF!,[1]biowin!$A:$A,0)))</f>
        <v>-1</v>
      </c>
    </row>
    <row r="1332" spans="1:11">
      <c r="A1332" s="142" t="s">
        <v>3795</v>
      </c>
      <c r="B1332" s="145" t="s">
        <v>3796</v>
      </c>
      <c r="C1332" s="144">
        <f>MAX(IF(ISERROR(INDEX([1]JDS4!$K$2:$K$1709,MATCH(A1332,[1]JDS4!$D$2:$D$1709,0))),-1,INDEX([1]JDS4!$K$2:$K$1709,MATCH(A1332,[1]JDS4!$D$2:$D$1709,0))),IF(ISERROR(INDEX([1]UFZ!$K$2:$K$1709,MATCH(A1332,[1]UFZ!$H$2:$H$1709,0))),-1,INDEX([1]UFZ!$K$2:$K$1709,MATCH(A1332,[1]UFZ!$H$2:$H$1709,0))),IF(ISERROR(INDEX([1]WATSON!$G$2:$G$1709,MATCH(A1332,[1]WATSON!$B$2:$B$1709,0))),-1,INDEX([1]WATSON!$G$2:$G$1709,MATCH(A1332,[1]WATSON!$B$2:$B$1709,0))*1000),IF(ISERROR(INDEX('[1]EF3.0emissions'!$F$2:$F$1709,MATCH(A1332,'[1]EF3.0emissions'!$A$2:$A$1709,0))),-1,INDEX('[1]EF3.0emissions'!$F$2:$F$1709,MATCH(A1332,'[1]EF3.0emissions'!$A$2:$A$1709))),IF(ISERROR(INDEX(#REF!,MATCH(A1332,#REF!,0))),-1,INDEX(#REF!,MATCH(A1332,#REF!,0))*1.5*1000),IF(ISERROR(INDEX(#REF!,MATCH(A1332,#REF!,0))),-1,INDEX(#REF!,MATCH(A1332,#REF!,0))*1.5))</f>
        <v>0</v>
      </c>
      <c r="D1332" s="135">
        <v>8.8665164774196463E-5</v>
      </c>
      <c r="E1332" s="135">
        <v>1.0057932929009019E-6</v>
      </c>
      <c r="F1332" s="135">
        <v>0.98018722622370635</v>
      </c>
      <c r="G1332" s="135">
        <v>1.9812773776293306E-2</v>
      </c>
      <c r="H1332" s="135">
        <v>1.3457209769099795E-6</v>
      </c>
      <c r="I1332" s="135">
        <v>0.97529575536931779</v>
      </c>
      <c r="J1332" s="135">
        <v>2.4704244630682107E-2</v>
      </c>
      <c r="K1332" s="136">
        <f>IF(ISERROR(INDEX([1]biowin!$J:$J,MATCH(#REF!,[1]biowin!$A:$A,0))),-1,INDEX([1]biowin!$J:$J,MATCH(#REF!,[1]biowin!$A:$A,0)))</f>
        <v>-1</v>
      </c>
    </row>
    <row r="1333" spans="1:11">
      <c r="A1333" s="142" t="s">
        <v>3797</v>
      </c>
      <c r="B1333" s="145" t="s">
        <v>3798</v>
      </c>
      <c r="C1333" s="144">
        <f>MAX(IF(ISERROR(INDEX([1]JDS4!$K$2:$K$1709,MATCH(A1333,[1]JDS4!$D$2:$D$1709,0))),-1,INDEX([1]JDS4!$K$2:$K$1709,MATCH(A1333,[1]JDS4!$D$2:$D$1709,0))),IF(ISERROR(INDEX([1]UFZ!$K$2:$K$1709,MATCH(A1333,[1]UFZ!$H$2:$H$1709,0))),-1,INDEX([1]UFZ!$K$2:$K$1709,MATCH(A1333,[1]UFZ!$H$2:$H$1709,0))),IF(ISERROR(INDEX([1]WATSON!$G$2:$G$1709,MATCH(A1333,[1]WATSON!$B$2:$B$1709,0))),-1,INDEX([1]WATSON!$G$2:$G$1709,MATCH(A1333,[1]WATSON!$B$2:$B$1709,0))*1000),IF(ISERROR(INDEX('[1]EF3.0emissions'!$F$2:$F$1709,MATCH(A1333,'[1]EF3.0emissions'!$A$2:$A$1709,0))),-1,INDEX('[1]EF3.0emissions'!$F$2:$F$1709,MATCH(A1333,'[1]EF3.0emissions'!$A$2:$A$1709))),IF(ISERROR(INDEX(#REF!,MATCH(A1333,#REF!,0))),-1,INDEX(#REF!,MATCH(A1333,#REF!,0))*1.5*1000),IF(ISERROR(INDEX(#REF!,MATCH(A1333,#REF!,0))),-1,INDEX(#REF!,MATCH(A1333,#REF!,0))*1.5))</f>
        <v>-1</v>
      </c>
      <c r="H1333" s="135"/>
      <c r="I1333" s="135"/>
      <c r="J1333" s="135"/>
      <c r="K1333" s="136">
        <f>IF(ISERROR(INDEX([1]biowin!$J:$J,MATCH(#REF!,[1]biowin!$A:$A,0))),-1,INDEX([1]biowin!$J:$J,MATCH(#REF!,[1]biowin!$A:$A,0)))</f>
        <v>-1</v>
      </c>
    </row>
    <row r="1334" spans="1:11">
      <c r="A1334" s="142" t="s">
        <v>3799</v>
      </c>
      <c r="B1334" s="145" t="s">
        <v>3800</v>
      </c>
      <c r="C1334" s="144">
        <f>MAX(IF(ISERROR(INDEX([1]JDS4!$K$2:$K$1709,MATCH(A1334,[1]JDS4!$D$2:$D$1709,0))),-1,INDEX([1]JDS4!$K$2:$K$1709,MATCH(A1334,[1]JDS4!$D$2:$D$1709,0))),IF(ISERROR(INDEX([1]UFZ!$K$2:$K$1709,MATCH(A1334,[1]UFZ!$H$2:$H$1709,0))),-1,INDEX([1]UFZ!$K$2:$K$1709,MATCH(A1334,[1]UFZ!$H$2:$H$1709,0))),IF(ISERROR(INDEX([1]WATSON!$G$2:$G$1709,MATCH(A1334,[1]WATSON!$B$2:$B$1709,0))),-1,INDEX([1]WATSON!$G$2:$G$1709,MATCH(A1334,[1]WATSON!$B$2:$B$1709,0))*1000),IF(ISERROR(INDEX('[1]EF3.0emissions'!$F$2:$F$1709,MATCH(A1334,'[1]EF3.0emissions'!$A$2:$A$1709,0))),-1,INDEX('[1]EF3.0emissions'!$F$2:$F$1709,MATCH(A1334,'[1]EF3.0emissions'!$A$2:$A$1709))),IF(ISERROR(INDEX(#REF!,MATCH(A1334,#REF!,0))),-1,INDEX(#REF!,MATCH(A1334,#REF!,0))*1.5*1000),IF(ISERROR(INDEX(#REF!,MATCH(A1334,#REF!,0))),-1,INDEX(#REF!,MATCH(A1334,#REF!,0))*1.5))</f>
        <v>-1</v>
      </c>
      <c r="H1334" s="135"/>
      <c r="I1334" s="135"/>
      <c r="J1334" s="135"/>
      <c r="K1334" s="136">
        <f>IF(ISERROR(INDEX([1]biowin!$J:$J,MATCH(#REF!,[1]biowin!$A:$A,0))),-1,INDEX([1]biowin!$J:$J,MATCH(#REF!,[1]biowin!$A:$A,0)))</f>
        <v>-1</v>
      </c>
    </row>
    <row r="1335" spans="1:11">
      <c r="A1335" s="142" t="s">
        <v>3801</v>
      </c>
      <c r="B1335" s="145" t="s">
        <v>3802</v>
      </c>
      <c r="C1335" s="144">
        <f>MAX(IF(ISERROR(INDEX([1]JDS4!$K$2:$K$1709,MATCH(A1335,[1]JDS4!$D$2:$D$1709,0))),-1,INDEX([1]JDS4!$K$2:$K$1709,MATCH(A1335,[1]JDS4!$D$2:$D$1709,0))),IF(ISERROR(INDEX([1]UFZ!$K$2:$K$1709,MATCH(A1335,[1]UFZ!$H$2:$H$1709,0))),-1,INDEX([1]UFZ!$K$2:$K$1709,MATCH(A1335,[1]UFZ!$H$2:$H$1709,0))),IF(ISERROR(INDEX([1]WATSON!$G$2:$G$1709,MATCH(A1335,[1]WATSON!$B$2:$B$1709,0))),-1,INDEX([1]WATSON!$G$2:$G$1709,MATCH(A1335,[1]WATSON!$B$2:$B$1709,0))*1000),IF(ISERROR(INDEX('[1]EF3.0emissions'!$F$2:$F$1709,MATCH(A1335,'[1]EF3.0emissions'!$A$2:$A$1709,0))),-1,INDEX('[1]EF3.0emissions'!$F$2:$F$1709,MATCH(A1335,'[1]EF3.0emissions'!$A$2:$A$1709))),IF(ISERROR(INDEX(#REF!,MATCH(A1335,#REF!,0))),-1,INDEX(#REF!,MATCH(A1335,#REF!,0))*1.5*1000),IF(ISERROR(INDEX(#REF!,MATCH(A1335,#REF!,0))),-1,INDEX(#REF!,MATCH(A1335,#REF!,0))*1.5))</f>
        <v>0.91562500000000013</v>
      </c>
      <c r="D1335" s="135">
        <v>0.3620611697098019</v>
      </c>
      <c r="E1335" s="135">
        <v>0.18509085831299171</v>
      </c>
      <c r="F1335" s="135">
        <v>0.5471589878737978</v>
      </c>
      <c r="G1335" s="135">
        <v>0.45284101212619438</v>
      </c>
      <c r="H1335" s="135">
        <v>0.19156631212542793</v>
      </c>
      <c r="I1335" s="135">
        <v>0.55363159019353458</v>
      </c>
      <c r="J1335" s="135">
        <v>0.4463684098064658</v>
      </c>
      <c r="K1335" s="136">
        <f>IF(ISERROR(INDEX([1]biowin!$J:$J,MATCH(#REF!,[1]biowin!$A:$A,0))),-1,INDEX([1]biowin!$J:$J,MATCH(#REF!,[1]biowin!$A:$A,0)))</f>
        <v>-1</v>
      </c>
    </row>
    <row r="1336" spans="1:11">
      <c r="A1336" s="142" t="s">
        <v>3803</v>
      </c>
      <c r="B1336" s="145" t="s">
        <v>3804</v>
      </c>
      <c r="C1336" s="144">
        <f>MAX(IF(ISERROR(INDEX([1]JDS4!$K$2:$K$1709,MATCH(A1336,[1]JDS4!$D$2:$D$1709,0))),-1,INDEX([1]JDS4!$K$2:$K$1709,MATCH(A1336,[1]JDS4!$D$2:$D$1709,0))),IF(ISERROR(INDEX([1]UFZ!$K$2:$K$1709,MATCH(A1336,[1]UFZ!$H$2:$H$1709,0))),-1,INDEX([1]UFZ!$K$2:$K$1709,MATCH(A1336,[1]UFZ!$H$2:$H$1709,0))),IF(ISERROR(INDEX([1]WATSON!$G$2:$G$1709,MATCH(A1336,[1]WATSON!$B$2:$B$1709,0))),-1,INDEX([1]WATSON!$G$2:$G$1709,MATCH(A1336,[1]WATSON!$B$2:$B$1709,0))*1000),IF(ISERROR(INDEX('[1]EF3.0emissions'!$F$2:$F$1709,MATCH(A1336,'[1]EF3.0emissions'!$A$2:$A$1709,0))),-1,INDEX('[1]EF3.0emissions'!$F$2:$F$1709,MATCH(A1336,'[1]EF3.0emissions'!$A$2:$A$1709))),IF(ISERROR(INDEX(#REF!,MATCH(A1336,#REF!,0))),-1,INDEX(#REF!,MATCH(A1336,#REF!,0))*1.5*1000),IF(ISERROR(INDEX(#REF!,MATCH(A1336,#REF!,0))),-1,INDEX(#REF!,MATCH(A1336,#REF!,0))*1.5))</f>
        <v>193560.26475378283</v>
      </c>
      <c r="D1336" s="135">
        <v>0.64471627413652599</v>
      </c>
      <c r="E1336" s="135">
        <v>8.8797116364821658E-3</v>
      </c>
      <c r="F1336" s="135">
        <v>0.99867499459467834</v>
      </c>
      <c r="G1336" s="135">
        <v>1.3250054053215974E-3</v>
      </c>
      <c r="H1336" s="135">
        <v>2.4666959117717279E-2</v>
      </c>
      <c r="I1336" s="135">
        <v>0.99676392355167542</v>
      </c>
      <c r="J1336" s="135">
        <v>3.2360764483243829E-3</v>
      </c>
      <c r="K1336" s="136">
        <f>IF(ISERROR(INDEX([1]biowin!$J:$J,MATCH(#REF!,[1]biowin!$A:$A,0))),-1,INDEX([1]biowin!$J:$J,MATCH(#REF!,[1]biowin!$A:$A,0)))</f>
        <v>-1</v>
      </c>
    </row>
    <row r="1337" spans="1:11">
      <c r="A1337" s="142" t="s">
        <v>3805</v>
      </c>
      <c r="B1337" s="145" t="s">
        <v>3806</v>
      </c>
      <c r="C1337" s="144">
        <f>MAX(IF(ISERROR(INDEX([1]JDS4!$K$2:$K$1709,MATCH(A1337,[1]JDS4!$D$2:$D$1709,0))),-1,INDEX([1]JDS4!$K$2:$K$1709,MATCH(A1337,[1]JDS4!$D$2:$D$1709,0))),IF(ISERROR(INDEX([1]UFZ!$K$2:$K$1709,MATCH(A1337,[1]UFZ!$H$2:$H$1709,0))),-1,INDEX([1]UFZ!$K$2:$K$1709,MATCH(A1337,[1]UFZ!$H$2:$H$1709,0))),IF(ISERROR(INDEX([1]WATSON!$G$2:$G$1709,MATCH(A1337,[1]WATSON!$B$2:$B$1709,0))),-1,INDEX([1]WATSON!$G$2:$G$1709,MATCH(A1337,[1]WATSON!$B$2:$B$1709,0))*1000),IF(ISERROR(INDEX('[1]EF3.0emissions'!$F$2:$F$1709,MATCH(A1337,'[1]EF3.0emissions'!$A$2:$A$1709,0))),-1,INDEX('[1]EF3.0emissions'!$F$2:$F$1709,MATCH(A1337,'[1]EF3.0emissions'!$A$2:$A$1709))),IF(ISERROR(INDEX(#REF!,MATCH(A1337,#REF!,0))),-1,INDEX(#REF!,MATCH(A1337,#REF!,0))*1.5*1000),IF(ISERROR(INDEX(#REF!,MATCH(A1337,#REF!,0))),-1,INDEX(#REF!,MATCH(A1337,#REF!,0))*1.5))</f>
        <v>2.0112499999999986</v>
      </c>
      <c r="D1337" s="135">
        <v>0.30412891302994821</v>
      </c>
      <c r="E1337" s="135">
        <v>0.15666764012180762</v>
      </c>
      <c r="F1337" s="135">
        <v>0.46085476233436301</v>
      </c>
      <c r="G1337" s="135">
        <v>0.53914523766563205</v>
      </c>
      <c r="H1337" s="135">
        <v>0.16270371477839218</v>
      </c>
      <c r="I1337" s="135">
        <v>0.46686706851988141</v>
      </c>
      <c r="J1337" s="135">
        <v>0.53313293148011931</v>
      </c>
      <c r="K1337" s="136">
        <f>IF(ISERROR(INDEX([1]biowin!$J:$J,MATCH(#REF!,[1]biowin!$A:$A,0))),-1,INDEX([1]biowin!$J:$J,MATCH(#REF!,[1]biowin!$A:$A,0)))</f>
        <v>-1</v>
      </c>
    </row>
    <row r="1338" spans="1:11">
      <c r="A1338" s="142" t="s">
        <v>3807</v>
      </c>
      <c r="B1338" s="145" t="s">
        <v>3808</v>
      </c>
      <c r="C1338" s="144">
        <f>MAX(IF(ISERROR(INDEX([1]JDS4!$K$2:$K$1709,MATCH(A1338,[1]JDS4!$D$2:$D$1709,0))),-1,INDEX([1]JDS4!$K$2:$K$1709,MATCH(A1338,[1]JDS4!$D$2:$D$1709,0))),IF(ISERROR(INDEX([1]UFZ!$K$2:$K$1709,MATCH(A1338,[1]UFZ!$H$2:$H$1709,0))),-1,INDEX([1]UFZ!$K$2:$K$1709,MATCH(A1338,[1]UFZ!$H$2:$H$1709,0))),IF(ISERROR(INDEX([1]WATSON!$G$2:$G$1709,MATCH(A1338,[1]WATSON!$B$2:$B$1709,0))),-1,INDEX([1]WATSON!$G$2:$G$1709,MATCH(A1338,[1]WATSON!$B$2:$B$1709,0))*1000),IF(ISERROR(INDEX('[1]EF3.0emissions'!$F$2:$F$1709,MATCH(A1338,'[1]EF3.0emissions'!$A$2:$A$1709,0))),-1,INDEX('[1]EF3.0emissions'!$F$2:$F$1709,MATCH(A1338,'[1]EF3.0emissions'!$A$2:$A$1709))),IF(ISERROR(INDEX(#REF!,MATCH(A1338,#REF!,0))),-1,INDEX(#REF!,MATCH(A1338,#REF!,0))*1.5*1000),IF(ISERROR(INDEX(#REF!,MATCH(A1338,#REF!,0))),-1,INDEX(#REF!,MATCH(A1338,#REF!,0))*1.5))</f>
        <v>1450</v>
      </c>
      <c r="D1338" s="135">
        <v>8.8665164775775644E-5</v>
      </c>
      <c r="E1338" s="135">
        <v>1.6039677292332351E-6</v>
      </c>
      <c r="F1338" s="135">
        <v>0.97219522209839493</v>
      </c>
      <c r="G1338" s="135">
        <v>2.7804777901604582E-2</v>
      </c>
      <c r="H1338" s="135">
        <v>1.7366527255609761E-6</v>
      </c>
      <c r="I1338" s="135">
        <v>0.97194391381452649</v>
      </c>
      <c r="J1338" s="135">
        <v>2.8056086185473218E-2</v>
      </c>
      <c r="K1338" s="136">
        <f>IF(ISERROR(INDEX([1]biowin!$J:$J,MATCH(#REF!,[1]biowin!$A:$A,0))),-1,INDEX([1]biowin!$J:$J,MATCH(#REF!,[1]biowin!$A:$A,0)))</f>
        <v>-1</v>
      </c>
    </row>
  </sheetData>
  <autoFilter ref="A1:K1" xr:uid="{6B8B1530-5B35-4041-BEEF-EED9A063B36A}">
    <sortState xmlns:xlrd2="http://schemas.microsoft.com/office/spreadsheetml/2017/richdata2" ref="A2:K1338">
      <sortCondition ref="B1:B1338"/>
    </sortState>
  </autoFilter>
  <hyperlinks>
    <hyperlink ref="A238" r:id="rId1" display="http://www.commonchemistry.org/ChemicalDetail.aspx?ref=1225617-18-4" xr:uid="{D0A55F75-CA2B-DF4B-927A-3FD2D763D8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E900-2255-4217-AB9A-4EAB0A3C2E67}">
  <sheetPr filterMode="1"/>
  <dimension ref="A1:X1048573"/>
  <sheetViews>
    <sheetView zoomScale="80" zoomScaleNormal="80" workbookViewId="0">
      <pane ySplit="1" topLeftCell="A5" activePane="bottomLeft" state="frozen"/>
      <selection pane="bottomLeft" activeCell="E287" sqref="E287"/>
    </sheetView>
  </sheetViews>
  <sheetFormatPr baseColWidth="10" defaultColWidth="8.7265625" defaultRowHeight="14.5"/>
  <cols>
    <col min="1" max="1" width="19.26953125" bestFit="1" customWidth="1"/>
    <col min="3" max="3" width="43.26953125" customWidth="1"/>
    <col min="4" max="4" width="20.26953125" customWidth="1"/>
    <col min="5" max="5" width="18.453125" bestFit="1" customWidth="1"/>
    <col min="6" max="6" width="9" customWidth="1"/>
    <col min="7" max="7" width="18.26953125" customWidth="1"/>
    <col min="8" max="8" width="15.7265625" customWidth="1"/>
    <col min="9" max="9" width="14.26953125" customWidth="1"/>
    <col min="10" max="10" width="19.26953125" bestFit="1" customWidth="1"/>
    <col min="11" max="11" width="32.7265625" bestFit="1" customWidth="1"/>
    <col min="12" max="12" width="12.26953125" customWidth="1"/>
    <col min="13" max="13" width="12.453125" bestFit="1" customWidth="1"/>
    <col min="14" max="14" width="12.453125" customWidth="1"/>
    <col min="15" max="16" width="23.26953125" customWidth="1"/>
    <col min="17" max="18" width="17.26953125" customWidth="1"/>
    <col min="19" max="20" width="18.453125" customWidth="1"/>
    <col min="21" max="21" width="26.26953125" bestFit="1" customWidth="1"/>
    <col min="22" max="22" width="37.7265625" bestFit="1" customWidth="1"/>
    <col min="23" max="23" width="89.453125" customWidth="1"/>
  </cols>
  <sheetData>
    <row r="1" spans="1:23">
      <c r="A1" t="s">
        <v>3809</v>
      </c>
      <c r="B1" t="s">
        <v>3810</v>
      </c>
      <c r="C1" t="s">
        <v>3811</v>
      </c>
      <c r="D1" t="s">
        <v>3812</v>
      </c>
      <c r="E1" t="s">
        <v>3813</v>
      </c>
      <c r="F1" t="s">
        <v>3814</v>
      </c>
      <c r="G1" t="s">
        <v>3815</v>
      </c>
      <c r="H1" t="s">
        <v>3816</v>
      </c>
      <c r="I1" t="s">
        <v>3817</v>
      </c>
      <c r="J1" t="s">
        <v>3818</v>
      </c>
      <c r="K1" s="4" t="s">
        <v>3819</v>
      </c>
      <c r="L1" s="4" t="s">
        <v>3820</v>
      </c>
      <c r="M1" s="4" t="s">
        <v>3821</v>
      </c>
      <c r="N1" s="4" t="s">
        <v>3822</v>
      </c>
      <c r="O1" s="51" t="s">
        <v>3823</v>
      </c>
      <c r="P1" s="51" t="s">
        <v>3824</v>
      </c>
      <c r="Q1" s="52" t="s">
        <v>3825</v>
      </c>
      <c r="R1" s="52" t="s">
        <v>3826</v>
      </c>
      <c r="S1" s="52" t="s">
        <v>3827</v>
      </c>
      <c r="T1" s="52" t="s">
        <v>3828</v>
      </c>
      <c r="U1" s="52" t="s">
        <v>3829</v>
      </c>
      <c r="V1" s="52" t="s">
        <v>3830</v>
      </c>
      <c r="W1" s="53" t="s">
        <v>3831</v>
      </c>
    </row>
    <row r="2" spans="1:23" hidden="1">
      <c r="A2" t="s">
        <v>241</v>
      </c>
      <c r="B2">
        <v>2013</v>
      </c>
      <c r="C2" s="17" t="s">
        <v>242</v>
      </c>
      <c r="D2" t="s">
        <v>1013</v>
      </c>
      <c r="E2" t="s">
        <v>63</v>
      </c>
      <c r="F2" t="s">
        <v>3832</v>
      </c>
      <c r="G2" t="s">
        <v>3833</v>
      </c>
      <c r="H2" t="s">
        <v>3834</v>
      </c>
      <c r="I2">
        <v>-40</v>
      </c>
      <c r="J2" t="s">
        <v>3835</v>
      </c>
    </row>
    <row r="3" spans="1:23" hidden="1">
      <c r="A3" t="s">
        <v>241</v>
      </c>
      <c r="B3">
        <v>2013</v>
      </c>
      <c r="C3" s="17" t="s">
        <v>242</v>
      </c>
      <c r="D3" t="s">
        <v>503</v>
      </c>
      <c r="E3" t="s">
        <v>63</v>
      </c>
      <c r="F3" t="s">
        <v>3832</v>
      </c>
      <c r="G3" t="s">
        <v>3833</v>
      </c>
      <c r="H3" t="s">
        <v>3834</v>
      </c>
      <c r="I3">
        <v>-35</v>
      </c>
      <c r="J3" t="s">
        <v>3835</v>
      </c>
    </row>
    <row r="4" spans="1:23" hidden="1">
      <c r="A4" t="s">
        <v>241</v>
      </c>
      <c r="B4">
        <v>2013</v>
      </c>
      <c r="C4" s="17" t="s">
        <v>242</v>
      </c>
      <c r="D4" t="s">
        <v>1015</v>
      </c>
      <c r="E4" t="s">
        <v>63</v>
      </c>
      <c r="F4" t="s">
        <v>3832</v>
      </c>
      <c r="G4" t="s">
        <v>3833</v>
      </c>
      <c r="H4" t="s">
        <v>3834</v>
      </c>
      <c r="I4">
        <v>-30</v>
      </c>
      <c r="J4" t="s">
        <v>3835</v>
      </c>
    </row>
    <row r="5" spans="1:23">
      <c r="A5" t="s">
        <v>3836</v>
      </c>
      <c r="B5">
        <v>2020</v>
      </c>
      <c r="C5" t="s">
        <v>3837</v>
      </c>
      <c r="D5" t="s">
        <v>1002</v>
      </c>
      <c r="E5" t="s">
        <v>63</v>
      </c>
      <c r="F5" t="s">
        <v>3838</v>
      </c>
      <c r="G5" s="15" t="s">
        <v>3839</v>
      </c>
      <c r="H5" t="s">
        <v>3840</v>
      </c>
      <c r="I5">
        <v>-27.3</v>
      </c>
    </row>
    <row r="6" spans="1:23" hidden="1">
      <c r="A6" t="s">
        <v>241</v>
      </c>
      <c r="B6">
        <v>2013</v>
      </c>
      <c r="C6" s="17" t="s">
        <v>242</v>
      </c>
      <c r="D6" t="s">
        <v>1004</v>
      </c>
      <c r="E6" t="s">
        <v>63</v>
      </c>
      <c r="F6" t="s">
        <v>3832</v>
      </c>
      <c r="G6" t="s">
        <v>3833</v>
      </c>
      <c r="H6" t="s">
        <v>3841</v>
      </c>
      <c r="I6">
        <v>-25</v>
      </c>
      <c r="J6" t="s">
        <v>3835</v>
      </c>
    </row>
    <row r="7" spans="1:23" hidden="1">
      <c r="A7" t="s">
        <v>241</v>
      </c>
      <c r="B7">
        <v>2013</v>
      </c>
      <c r="C7" s="17" t="s">
        <v>242</v>
      </c>
      <c r="D7" t="s">
        <v>1003</v>
      </c>
      <c r="E7" t="s">
        <v>63</v>
      </c>
      <c r="F7" t="s">
        <v>3832</v>
      </c>
      <c r="G7" t="s">
        <v>3833</v>
      </c>
      <c r="H7" t="s">
        <v>3841</v>
      </c>
      <c r="I7">
        <v>-23</v>
      </c>
      <c r="J7" t="s">
        <v>3835</v>
      </c>
    </row>
    <row r="8" spans="1:23" hidden="1">
      <c r="A8" t="s">
        <v>241</v>
      </c>
      <c r="B8">
        <v>2013</v>
      </c>
      <c r="C8" s="17" t="s">
        <v>242</v>
      </c>
      <c r="D8" t="s">
        <v>849</v>
      </c>
      <c r="E8" t="s">
        <v>63</v>
      </c>
      <c r="F8" t="s">
        <v>3832</v>
      </c>
      <c r="G8" t="s">
        <v>3833</v>
      </c>
      <c r="H8" t="s">
        <v>3834</v>
      </c>
      <c r="I8">
        <v>-20</v>
      </c>
      <c r="J8" t="s">
        <v>3835</v>
      </c>
    </row>
    <row r="9" spans="1:23" hidden="1">
      <c r="A9" t="s">
        <v>1052</v>
      </c>
      <c r="B9">
        <v>2018</v>
      </c>
      <c r="C9" s="17" t="s">
        <v>1053</v>
      </c>
      <c r="D9" t="s">
        <v>1020</v>
      </c>
      <c r="E9" t="s">
        <v>82</v>
      </c>
      <c r="F9" t="s">
        <v>3832</v>
      </c>
      <c r="H9" t="s">
        <v>3841</v>
      </c>
      <c r="I9">
        <v>-19</v>
      </c>
      <c r="S9">
        <v>240000</v>
      </c>
      <c r="V9">
        <v>1000000</v>
      </c>
    </row>
    <row r="10" spans="1:23" hidden="1">
      <c r="A10" t="s">
        <v>241</v>
      </c>
      <c r="B10">
        <v>2013</v>
      </c>
      <c r="C10" s="17" t="s">
        <v>242</v>
      </c>
      <c r="D10" t="s">
        <v>751</v>
      </c>
      <c r="E10" t="s">
        <v>63</v>
      </c>
      <c r="F10" t="s">
        <v>3832</v>
      </c>
      <c r="G10" t="s">
        <v>3833</v>
      </c>
      <c r="H10" t="s">
        <v>3834</v>
      </c>
      <c r="I10">
        <v>-17</v>
      </c>
      <c r="J10" t="s">
        <v>3835</v>
      </c>
    </row>
    <row r="11" spans="1:23" hidden="1">
      <c r="A11" t="s">
        <v>241</v>
      </c>
      <c r="B11">
        <v>2013</v>
      </c>
      <c r="C11" s="17" t="s">
        <v>242</v>
      </c>
      <c r="D11" t="s">
        <v>240</v>
      </c>
      <c r="E11" t="s">
        <v>63</v>
      </c>
      <c r="F11" t="s">
        <v>3832</v>
      </c>
      <c r="G11" t="s">
        <v>3833</v>
      </c>
      <c r="H11" t="s">
        <v>3834</v>
      </c>
      <c r="I11">
        <v>-15</v>
      </c>
      <c r="J11" t="s">
        <v>3835</v>
      </c>
    </row>
    <row r="12" spans="1:23" hidden="1">
      <c r="A12" t="s">
        <v>57</v>
      </c>
      <c r="B12">
        <v>1986</v>
      </c>
      <c r="C12" s="17" t="s">
        <v>58</v>
      </c>
      <c r="D12" t="s">
        <v>321</v>
      </c>
      <c r="E12" t="s">
        <v>63</v>
      </c>
      <c r="F12" t="s">
        <v>3842</v>
      </c>
      <c r="G12" t="s">
        <v>3843</v>
      </c>
      <c r="H12" t="s">
        <v>3841</v>
      </c>
      <c r="I12">
        <v>-13</v>
      </c>
    </row>
    <row r="13" spans="1:23" hidden="1">
      <c r="A13" t="s">
        <v>241</v>
      </c>
      <c r="B13">
        <v>2013</v>
      </c>
      <c r="C13" s="17" t="s">
        <v>242</v>
      </c>
      <c r="D13" t="s">
        <v>512</v>
      </c>
      <c r="E13" t="s">
        <v>63</v>
      </c>
      <c r="F13" t="s">
        <v>3832</v>
      </c>
      <c r="G13" t="s">
        <v>3833</v>
      </c>
      <c r="H13" t="s">
        <v>3834</v>
      </c>
      <c r="I13">
        <v>-10</v>
      </c>
      <c r="J13" t="s">
        <v>3835</v>
      </c>
    </row>
    <row r="14" spans="1:23" hidden="1">
      <c r="A14" t="s">
        <v>241</v>
      </c>
      <c r="B14">
        <v>2013</v>
      </c>
      <c r="C14" s="17" t="s">
        <v>242</v>
      </c>
      <c r="D14" t="s">
        <v>1014</v>
      </c>
      <c r="E14" t="s">
        <v>63</v>
      </c>
      <c r="F14" t="s">
        <v>3832</v>
      </c>
      <c r="G14" t="s">
        <v>3833</v>
      </c>
      <c r="H14" t="s">
        <v>3834</v>
      </c>
      <c r="I14">
        <v>-10</v>
      </c>
      <c r="J14" t="s">
        <v>3835</v>
      </c>
    </row>
    <row r="15" spans="1:23" hidden="1">
      <c r="A15" t="s">
        <v>57</v>
      </c>
      <c r="B15">
        <v>1986</v>
      </c>
      <c r="C15" s="17" t="s">
        <v>58</v>
      </c>
      <c r="D15" t="s">
        <v>1015</v>
      </c>
      <c r="E15" t="s">
        <v>63</v>
      </c>
      <c r="F15" t="s">
        <v>3832</v>
      </c>
      <c r="G15" t="s">
        <v>3844</v>
      </c>
      <c r="H15" t="s">
        <v>3841</v>
      </c>
      <c r="I15">
        <v>-7</v>
      </c>
    </row>
    <row r="16" spans="1:23" hidden="1">
      <c r="A16" t="s">
        <v>241</v>
      </c>
      <c r="B16">
        <v>2013</v>
      </c>
      <c r="C16" s="17" t="s">
        <v>242</v>
      </c>
      <c r="D16" t="s">
        <v>1146</v>
      </c>
      <c r="E16" t="s">
        <v>63</v>
      </c>
      <c r="F16" t="s">
        <v>3832</v>
      </c>
      <c r="G16" t="s">
        <v>3833</v>
      </c>
      <c r="H16" t="s">
        <v>3834</v>
      </c>
      <c r="I16">
        <v>-5</v>
      </c>
      <c r="J16" t="s">
        <v>3835</v>
      </c>
    </row>
    <row r="17" spans="1:23" hidden="1">
      <c r="A17" t="s">
        <v>241</v>
      </c>
      <c r="B17">
        <v>2013</v>
      </c>
      <c r="C17" s="17" t="s">
        <v>242</v>
      </c>
      <c r="D17" t="s">
        <v>512</v>
      </c>
      <c r="E17" t="s">
        <v>63</v>
      </c>
      <c r="F17" t="s">
        <v>3842</v>
      </c>
      <c r="G17" t="s">
        <v>3845</v>
      </c>
      <c r="H17" t="s">
        <v>3846</v>
      </c>
      <c r="I17">
        <v>-5</v>
      </c>
      <c r="J17" t="s">
        <v>3835</v>
      </c>
    </row>
    <row r="18" spans="1:23" hidden="1">
      <c r="A18" s="30" t="s">
        <v>260</v>
      </c>
      <c r="B18" s="30">
        <v>1973</v>
      </c>
      <c r="C18" s="17" t="s">
        <v>261</v>
      </c>
      <c r="D18" t="s">
        <v>254</v>
      </c>
      <c r="E18" t="s">
        <v>63</v>
      </c>
      <c r="F18" t="s">
        <v>3832</v>
      </c>
      <c r="G18" t="s">
        <v>3847</v>
      </c>
      <c r="H18" t="s">
        <v>3848</v>
      </c>
      <c r="I18">
        <v>0</v>
      </c>
      <c r="S18">
        <v>90849882.816</v>
      </c>
      <c r="U18">
        <v>160000</v>
      </c>
    </row>
    <row r="19" spans="1:23" hidden="1">
      <c r="A19" t="s">
        <v>241</v>
      </c>
      <c r="B19">
        <v>2013</v>
      </c>
      <c r="C19" s="17" t="s">
        <v>242</v>
      </c>
      <c r="D19" t="s">
        <v>813</v>
      </c>
      <c r="E19" t="s">
        <v>63</v>
      </c>
      <c r="F19" t="s">
        <v>3832</v>
      </c>
      <c r="G19" t="s">
        <v>3833</v>
      </c>
      <c r="H19" t="s">
        <v>3834</v>
      </c>
      <c r="I19">
        <v>0</v>
      </c>
      <c r="J19" t="s">
        <v>3835</v>
      </c>
    </row>
    <row r="20" spans="1:23" hidden="1">
      <c r="A20" t="s">
        <v>241</v>
      </c>
      <c r="B20">
        <v>2013</v>
      </c>
      <c r="C20" s="17" t="s">
        <v>242</v>
      </c>
      <c r="D20" t="s">
        <v>240</v>
      </c>
      <c r="E20" t="s">
        <v>63</v>
      </c>
      <c r="F20" t="s">
        <v>3842</v>
      </c>
      <c r="G20" t="s">
        <v>3849</v>
      </c>
      <c r="H20" t="s">
        <v>3846</v>
      </c>
      <c r="I20">
        <v>0</v>
      </c>
      <c r="J20" t="s">
        <v>3835</v>
      </c>
    </row>
    <row r="21" spans="1:23" hidden="1">
      <c r="A21" t="s">
        <v>241</v>
      </c>
      <c r="B21">
        <v>2013</v>
      </c>
      <c r="C21" s="17" t="s">
        <v>242</v>
      </c>
      <c r="D21" t="s">
        <v>512</v>
      </c>
      <c r="E21" t="s">
        <v>63</v>
      </c>
      <c r="F21" t="s">
        <v>3842</v>
      </c>
      <c r="G21" t="s">
        <v>3849</v>
      </c>
      <c r="H21" t="s">
        <v>3846</v>
      </c>
      <c r="I21">
        <v>0</v>
      </c>
      <c r="J21" t="s">
        <v>3835</v>
      </c>
    </row>
    <row r="22" spans="1:23" hidden="1">
      <c r="A22" t="s">
        <v>241</v>
      </c>
      <c r="B22">
        <v>2013</v>
      </c>
      <c r="C22" s="17" t="s">
        <v>242</v>
      </c>
      <c r="D22" t="s">
        <v>751</v>
      </c>
      <c r="E22" t="s">
        <v>63</v>
      </c>
      <c r="F22" t="s">
        <v>3842</v>
      </c>
      <c r="G22" t="s">
        <v>3849</v>
      </c>
      <c r="H22" t="s">
        <v>3846</v>
      </c>
      <c r="I22">
        <v>0</v>
      </c>
      <c r="J22" t="s">
        <v>3835</v>
      </c>
    </row>
    <row r="23" spans="1:23" hidden="1">
      <c r="A23" t="s">
        <v>245</v>
      </c>
      <c r="B23">
        <v>2021</v>
      </c>
      <c r="C23" s="17" t="s">
        <v>246</v>
      </c>
      <c r="D23" t="s">
        <v>1020</v>
      </c>
      <c r="E23" t="s">
        <v>46</v>
      </c>
      <c r="F23" t="s">
        <v>46</v>
      </c>
      <c r="G23" t="s">
        <v>46</v>
      </c>
      <c r="H23" t="s">
        <v>46</v>
      </c>
      <c r="I23">
        <v>0</v>
      </c>
    </row>
    <row r="24" spans="1:23">
      <c r="A24" t="s">
        <v>519</v>
      </c>
      <c r="B24">
        <v>2018</v>
      </c>
      <c r="C24" t="s">
        <v>520</v>
      </c>
      <c r="D24" t="s">
        <v>516</v>
      </c>
      <c r="E24" t="s">
        <v>45</v>
      </c>
      <c r="F24" t="s">
        <v>3850</v>
      </c>
      <c r="G24" t="s">
        <v>3851</v>
      </c>
      <c r="H24" t="s">
        <v>3840</v>
      </c>
      <c r="I24">
        <v>0</v>
      </c>
      <c r="J24" t="s">
        <v>3852</v>
      </c>
    </row>
    <row r="25" spans="1:23">
      <c r="A25" t="s">
        <v>519</v>
      </c>
      <c r="B25">
        <v>2018</v>
      </c>
      <c r="C25" t="s">
        <v>520</v>
      </c>
      <c r="D25" t="s">
        <v>1013</v>
      </c>
      <c r="E25" t="s">
        <v>45</v>
      </c>
      <c r="F25" t="s">
        <v>3850</v>
      </c>
      <c r="G25" t="s">
        <v>3851</v>
      </c>
      <c r="H25" t="s">
        <v>3840</v>
      </c>
      <c r="I25">
        <v>0</v>
      </c>
      <c r="J25" t="s">
        <v>3852</v>
      </c>
    </row>
    <row r="26" spans="1:23">
      <c r="A26" t="s">
        <v>519</v>
      </c>
      <c r="B26">
        <v>2018</v>
      </c>
      <c r="C26" t="s">
        <v>520</v>
      </c>
      <c r="D26" t="s">
        <v>1015</v>
      </c>
      <c r="E26" t="s">
        <v>63</v>
      </c>
      <c r="F26" t="s">
        <v>3850</v>
      </c>
      <c r="G26" t="s">
        <v>3851</v>
      </c>
      <c r="H26" t="s">
        <v>3840</v>
      </c>
      <c r="I26">
        <v>0</v>
      </c>
      <c r="J26" t="s">
        <v>3852</v>
      </c>
    </row>
    <row r="27" spans="1:23" hidden="1">
      <c r="A27" t="s">
        <v>3853</v>
      </c>
      <c r="B27">
        <v>2017</v>
      </c>
      <c r="C27" s="17" t="s">
        <v>3854</v>
      </c>
      <c r="D27" t="s">
        <v>46</v>
      </c>
      <c r="E27" t="s">
        <v>46</v>
      </c>
      <c r="F27" t="s">
        <v>3850</v>
      </c>
      <c r="G27" t="s">
        <v>3855</v>
      </c>
      <c r="H27" t="s">
        <v>3856</v>
      </c>
      <c r="K27">
        <v>0.5</v>
      </c>
      <c r="L27" t="s">
        <v>3857</v>
      </c>
      <c r="M27">
        <v>450</v>
      </c>
      <c r="N27" t="s">
        <v>3858</v>
      </c>
      <c r="O27">
        <v>0.5</v>
      </c>
      <c r="P27" t="s">
        <v>3859</v>
      </c>
      <c r="S27">
        <v>20</v>
      </c>
      <c r="T27" t="s">
        <v>3860</v>
      </c>
    </row>
    <row r="28" spans="1:23" s="11" customFormat="1">
      <c r="A28" t="s">
        <v>3836</v>
      </c>
      <c r="B28">
        <v>2020</v>
      </c>
      <c r="C28" t="s">
        <v>3837</v>
      </c>
      <c r="D28" t="s">
        <v>3861</v>
      </c>
      <c r="E28" t="s">
        <v>45</v>
      </c>
      <c r="F28" t="s">
        <v>3838</v>
      </c>
      <c r="G28" t="s">
        <v>3839</v>
      </c>
      <c r="H28" t="s">
        <v>3840</v>
      </c>
      <c r="I28">
        <v>0.9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idden="1">
      <c r="A29" t="s">
        <v>280</v>
      </c>
      <c r="B29">
        <v>1974</v>
      </c>
      <c r="C29" s="54" t="s">
        <v>281</v>
      </c>
      <c r="D29" t="s">
        <v>813</v>
      </c>
      <c r="E29" t="s">
        <v>63</v>
      </c>
      <c r="F29" t="s">
        <v>3842</v>
      </c>
      <c r="G29" t="s">
        <v>16</v>
      </c>
      <c r="H29" t="s">
        <v>3862</v>
      </c>
      <c r="I29">
        <v>1</v>
      </c>
    </row>
    <row r="30" spans="1:23" hidden="1">
      <c r="A30" t="s">
        <v>245</v>
      </c>
      <c r="B30">
        <v>2021</v>
      </c>
      <c r="C30" s="17" t="s">
        <v>246</v>
      </c>
      <c r="D30" t="s">
        <v>1020</v>
      </c>
      <c r="E30" t="s">
        <v>46</v>
      </c>
      <c r="F30" t="s">
        <v>46</v>
      </c>
      <c r="G30" t="s">
        <v>46</v>
      </c>
      <c r="H30" t="s">
        <v>46</v>
      </c>
      <c r="I30">
        <v>3.5</v>
      </c>
    </row>
    <row r="31" spans="1:23" s="11" customFormat="1" hidden="1">
      <c r="A31" t="s">
        <v>57</v>
      </c>
      <c r="B31">
        <v>1986</v>
      </c>
      <c r="C31" s="17" t="s">
        <v>58</v>
      </c>
      <c r="D31" t="s">
        <v>813</v>
      </c>
      <c r="E31" t="s">
        <v>63</v>
      </c>
      <c r="F31" t="s">
        <v>3832</v>
      </c>
      <c r="G31" t="s">
        <v>3844</v>
      </c>
      <c r="H31" t="s">
        <v>3841</v>
      </c>
      <c r="I31">
        <v>4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idden="1">
      <c r="A32" t="s">
        <v>695</v>
      </c>
      <c r="B32">
        <v>2013</v>
      </c>
      <c r="C32" s="17" t="s">
        <v>242</v>
      </c>
      <c r="D32" t="s">
        <v>696</v>
      </c>
      <c r="E32" t="s">
        <v>63</v>
      </c>
      <c r="F32" t="s">
        <v>3832</v>
      </c>
      <c r="G32" t="s">
        <v>3833</v>
      </c>
      <c r="H32" t="s">
        <v>3834</v>
      </c>
      <c r="I32">
        <v>5</v>
      </c>
      <c r="J32" t="s">
        <v>3835</v>
      </c>
    </row>
    <row r="33" spans="1:21" hidden="1">
      <c r="A33" t="s">
        <v>241</v>
      </c>
      <c r="B33">
        <v>2013</v>
      </c>
      <c r="C33" s="17" t="s">
        <v>242</v>
      </c>
      <c r="D33" t="s">
        <v>508</v>
      </c>
      <c r="E33" t="s">
        <v>63</v>
      </c>
      <c r="F33" t="s">
        <v>3832</v>
      </c>
      <c r="G33" t="s">
        <v>3833</v>
      </c>
      <c r="H33" t="s">
        <v>3834</v>
      </c>
      <c r="I33">
        <v>5</v>
      </c>
      <c r="J33" t="s">
        <v>3835</v>
      </c>
    </row>
    <row r="34" spans="1:21" hidden="1">
      <c r="A34" t="s">
        <v>510</v>
      </c>
      <c r="B34">
        <v>2019</v>
      </c>
      <c r="C34" s="17" t="s">
        <v>511</v>
      </c>
      <c r="D34" t="s">
        <v>512</v>
      </c>
      <c r="E34" t="s">
        <v>63</v>
      </c>
      <c r="F34" t="s">
        <v>3842</v>
      </c>
      <c r="G34" t="s">
        <v>3863</v>
      </c>
      <c r="H34" t="s">
        <v>3846</v>
      </c>
      <c r="I34">
        <v>6</v>
      </c>
    </row>
    <row r="35" spans="1:21" hidden="1">
      <c r="A35" t="s">
        <v>57</v>
      </c>
      <c r="B35">
        <v>1986</v>
      </c>
      <c r="C35" s="17" t="s">
        <v>58</v>
      </c>
      <c r="D35" t="s">
        <v>62</v>
      </c>
      <c r="E35" t="s">
        <v>63</v>
      </c>
      <c r="F35" t="s">
        <v>3832</v>
      </c>
      <c r="G35" t="s">
        <v>3844</v>
      </c>
      <c r="H35" t="s">
        <v>3841</v>
      </c>
      <c r="I35">
        <v>7</v>
      </c>
    </row>
    <row r="36" spans="1:21" hidden="1">
      <c r="A36" t="s">
        <v>57</v>
      </c>
      <c r="B36">
        <v>1986</v>
      </c>
      <c r="C36" s="17" t="s">
        <v>58</v>
      </c>
      <c r="D36" t="s">
        <v>326</v>
      </c>
      <c r="E36" t="s">
        <v>45</v>
      </c>
      <c r="F36" t="s">
        <v>3832</v>
      </c>
      <c r="G36" t="s">
        <v>3844</v>
      </c>
      <c r="H36" t="s">
        <v>3841</v>
      </c>
      <c r="I36">
        <v>7</v>
      </c>
    </row>
    <row r="37" spans="1:21" ht="14.25" hidden="1" customHeight="1">
      <c r="A37" t="s">
        <v>3864</v>
      </c>
      <c r="B37">
        <v>2015</v>
      </c>
      <c r="C37" s="17" t="s">
        <v>3865</v>
      </c>
      <c r="D37" t="s">
        <v>46</v>
      </c>
      <c r="E37" t="s">
        <v>46</v>
      </c>
      <c r="F37" t="s">
        <v>3850</v>
      </c>
      <c r="G37" t="s">
        <v>3866</v>
      </c>
      <c r="H37" t="s">
        <v>3856</v>
      </c>
      <c r="I37" t="s">
        <v>46</v>
      </c>
      <c r="K37">
        <v>1.7390000000000001</v>
      </c>
      <c r="L37" t="s">
        <v>3858</v>
      </c>
      <c r="M37">
        <v>1.696</v>
      </c>
      <c r="N37" t="s">
        <v>3867</v>
      </c>
      <c r="O37">
        <v>0.1</v>
      </c>
      <c r="P37" t="s">
        <v>3868</v>
      </c>
      <c r="S37">
        <v>80000</v>
      </c>
    </row>
    <row r="38" spans="1:21" hidden="1">
      <c r="A38" t="s">
        <v>57</v>
      </c>
      <c r="B38">
        <v>1986</v>
      </c>
      <c r="C38" s="17" t="s">
        <v>58</v>
      </c>
      <c r="D38" t="s">
        <v>516</v>
      </c>
      <c r="E38" t="s">
        <v>45</v>
      </c>
      <c r="F38" t="s">
        <v>3832</v>
      </c>
      <c r="G38" t="s">
        <v>3844</v>
      </c>
      <c r="H38" t="s">
        <v>3841</v>
      </c>
      <c r="I38">
        <v>9</v>
      </c>
    </row>
    <row r="39" spans="1:21" hidden="1">
      <c r="A39" t="s">
        <v>241</v>
      </c>
      <c r="B39">
        <v>2013</v>
      </c>
      <c r="C39" s="17" t="s">
        <v>242</v>
      </c>
      <c r="D39" t="s">
        <v>456</v>
      </c>
      <c r="E39" t="s">
        <v>63</v>
      </c>
      <c r="F39" t="s">
        <v>3832</v>
      </c>
      <c r="G39" t="s">
        <v>3833</v>
      </c>
      <c r="H39" t="s">
        <v>3834</v>
      </c>
      <c r="I39">
        <v>10</v>
      </c>
      <c r="J39" t="s">
        <v>3835</v>
      </c>
    </row>
    <row r="40" spans="1:21" hidden="1">
      <c r="A40" t="s">
        <v>241</v>
      </c>
      <c r="B40">
        <v>2013</v>
      </c>
      <c r="C40" s="17" t="s">
        <v>242</v>
      </c>
      <c r="D40" t="s">
        <v>240</v>
      </c>
      <c r="E40" t="s">
        <v>63</v>
      </c>
      <c r="F40" t="s">
        <v>3842</v>
      </c>
      <c r="G40" t="s">
        <v>3845</v>
      </c>
      <c r="H40" t="s">
        <v>3846</v>
      </c>
      <c r="I40">
        <v>10</v>
      </c>
      <c r="J40" t="s">
        <v>3835</v>
      </c>
    </row>
    <row r="41" spans="1:21" hidden="1">
      <c r="A41" t="s">
        <v>3869</v>
      </c>
      <c r="B41">
        <v>2017</v>
      </c>
      <c r="C41" s="35" t="s">
        <v>3870</v>
      </c>
      <c r="D41" t="s">
        <v>46</v>
      </c>
      <c r="E41" t="s">
        <v>46</v>
      </c>
      <c r="F41" t="s">
        <v>3850</v>
      </c>
      <c r="G41" t="s">
        <v>3871</v>
      </c>
      <c r="H41" t="s">
        <v>3872</v>
      </c>
      <c r="I41" t="s">
        <v>46</v>
      </c>
      <c r="K41">
        <v>0.06</v>
      </c>
      <c r="L41" t="s">
        <v>3873</v>
      </c>
      <c r="S41">
        <v>8</v>
      </c>
      <c r="T41" t="s">
        <v>3874</v>
      </c>
    </row>
    <row r="42" spans="1:21" hidden="1">
      <c r="A42" t="s">
        <v>42</v>
      </c>
      <c r="B42">
        <v>1996</v>
      </c>
      <c r="C42" s="17" t="s">
        <v>43</v>
      </c>
      <c r="D42" t="s">
        <v>1014</v>
      </c>
      <c r="E42" t="s">
        <v>63</v>
      </c>
      <c r="F42" t="s">
        <v>3875</v>
      </c>
      <c r="G42" t="s">
        <v>3844</v>
      </c>
      <c r="H42" t="s">
        <v>3841</v>
      </c>
      <c r="I42">
        <v>10.7</v>
      </c>
    </row>
    <row r="43" spans="1:21" hidden="1">
      <c r="A43" s="30" t="s">
        <v>260</v>
      </c>
      <c r="B43" s="30">
        <v>1973</v>
      </c>
      <c r="C43" s="2" t="s">
        <v>261</v>
      </c>
      <c r="D43" t="s">
        <v>254</v>
      </c>
      <c r="E43" t="s">
        <v>63</v>
      </c>
      <c r="F43" s="85" t="s">
        <v>3842</v>
      </c>
      <c r="G43" t="s">
        <v>3876</v>
      </c>
      <c r="H43" t="s">
        <v>3862</v>
      </c>
      <c r="I43">
        <v>11</v>
      </c>
      <c r="S43">
        <v>18927058.920000002</v>
      </c>
      <c r="U43">
        <v>32000</v>
      </c>
    </row>
    <row r="44" spans="1:21" hidden="1">
      <c r="A44" t="s">
        <v>42</v>
      </c>
      <c r="B44">
        <v>1996</v>
      </c>
      <c r="C44" s="17" t="s">
        <v>43</v>
      </c>
      <c r="D44" t="s">
        <v>516</v>
      </c>
      <c r="E44" t="s">
        <v>45</v>
      </c>
      <c r="F44" t="s">
        <v>3875</v>
      </c>
      <c r="G44" t="s">
        <v>3844</v>
      </c>
      <c r="H44" t="s">
        <v>3841</v>
      </c>
      <c r="I44">
        <v>11.7</v>
      </c>
    </row>
    <row r="45" spans="1:21" hidden="1">
      <c r="A45" t="s">
        <v>57</v>
      </c>
      <c r="B45">
        <v>1986</v>
      </c>
      <c r="C45" s="17" t="s">
        <v>58</v>
      </c>
      <c r="D45" t="s">
        <v>254</v>
      </c>
      <c r="E45" t="s">
        <v>63</v>
      </c>
      <c r="F45" t="s">
        <v>3832</v>
      </c>
      <c r="G45" t="s">
        <v>3844</v>
      </c>
      <c r="H45" t="s">
        <v>3841</v>
      </c>
      <c r="I45">
        <v>12</v>
      </c>
    </row>
    <row r="46" spans="1:21" hidden="1">
      <c r="A46" s="30" t="s">
        <v>260</v>
      </c>
      <c r="B46" s="30">
        <v>1973</v>
      </c>
      <c r="C46" s="17" t="s">
        <v>261</v>
      </c>
      <c r="D46" t="s">
        <v>468</v>
      </c>
      <c r="E46" t="s">
        <v>45</v>
      </c>
      <c r="F46" t="s">
        <v>3832</v>
      </c>
      <c r="G46" t="s">
        <v>3847</v>
      </c>
      <c r="H46" t="s">
        <v>3848</v>
      </c>
      <c r="I46">
        <v>12</v>
      </c>
      <c r="S46">
        <v>15141647.140000001</v>
      </c>
      <c r="U46">
        <v>30000</v>
      </c>
    </row>
    <row r="47" spans="1:21" hidden="1">
      <c r="A47" t="s">
        <v>3877</v>
      </c>
      <c r="B47">
        <v>2016</v>
      </c>
      <c r="C47" s="17" t="s">
        <v>3878</v>
      </c>
      <c r="D47" t="s">
        <v>46</v>
      </c>
      <c r="E47" t="s">
        <v>46</v>
      </c>
      <c r="F47" t="s">
        <v>3850</v>
      </c>
      <c r="G47" t="s">
        <v>3879</v>
      </c>
      <c r="H47" t="s">
        <v>3856</v>
      </c>
      <c r="K47">
        <v>5</v>
      </c>
      <c r="L47" s="88" t="s">
        <v>3880</v>
      </c>
      <c r="M47">
        <v>5</v>
      </c>
      <c r="N47" s="88" t="s">
        <v>3880</v>
      </c>
    </row>
    <row r="48" spans="1:21" hidden="1">
      <c r="A48" t="s">
        <v>42</v>
      </c>
      <c r="B48">
        <v>1996</v>
      </c>
      <c r="C48" s="17" t="s">
        <v>43</v>
      </c>
      <c r="D48" t="s">
        <v>324</v>
      </c>
      <c r="E48" t="s">
        <v>45</v>
      </c>
      <c r="F48" t="s">
        <v>3875</v>
      </c>
      <c r="G48" t="s">
        <v>3844</v>
      </c>
      <c r="H48" t="s">
        <v>3841</v>
      </c>
      <c r="I48">
        <v>12.5</v>
      </c>
    </row>
    <row r="49" spans="1:23" hidden="1">
      <c r="A49" s="30" t="s">
        <v>260</v>
      </c>
      <c r="B49" s="30">
        <v>1973</v>
      </c>
      <c r="C49" s="17" t="s">
        <v>261</v>
      </c>
      <c r="D49" t="s">
        <v>254</v>
      </c>
      <c r="E49" t="s">
        <v>63</v>
      </c>
      <c r="F49" t="s">
        <v>3832</v>
      </c>
      <c r="G49" t="s">
        <v>3881</v>
      </c>
      <c r="H49" t="s">
        <v>3848</v>
      </c>
      <c r="I49">
        <v>13</v>
      </c>
      <c r="S49">
        <v>56781176.759999998</v>
      </c>
      <c r="U49">
        <v>86000</v>
      </c>
    </row>
    <row r="50" spans="1:23" hidden="1">
      <c r="A50" s="30" t="s">
        <v>260</v>
      </c>
      <c r="B50" s="30">
        <v>1973</v>
      </c>
      <c r="C50" s="2" t="s">
        <v>261</v>
      </c>
      <c r="D50" t="s">
        <v>778</v>
      </c>
      <c r="E50" t="s">
        <v>63</v>
      </c>
      <c r="F50" t="s">
        <v>3832</v>
      </c>
      <c r="G50" t="s">
        <v>3881</v>
      </c>
      <c r="H50" t="s">
        <v>3862</v>
      </c>
      <c r="I50">
        <v>13</v>
      </c>
      <c r="S50">
        <v>56781176.759999998</v>
      </c>
      <c r="U50">
        <v>86000</v>
      </c>
    </row>
    <row r="51" spans="1:23" hidden="1">
      <c r="A51" t="s">
        <v>57</v>
      </c>
      <c r="B51">
        <v>1986</v>
      </c>
      <c r="C51" s="17" t="s">
        <v>58</v>
      </c>
      <c r="D51" t="s">
        <v>810</v>
      </c>
      <c r="E51" t="s">
        <v>63</v>
      </c>
      <c r="F51" t="s">
        <v>3832</v>
      </c>
      <c r="G51" t="s">
        <v>3844</v>
      </c>
      <c r="H51" t="s">
        <v>3841</v>
      </c>
      <c r="I51">
        <v>13</v>
      </c>
    </row>
    <row r="52" spans="1:23" hidden="1">
      <c r="A52" t="s">
        <v>3882</v>
      </c>
      <c r="B52">
        <v>2020</v>
      </c>
      <c r="C52" s="17" t="s">
        <v>3883</v>
      </c>
      <c r="D52" t="s">
        <v>46</v>
      </c>
      <c r="E52" t="s">
        <v>46</v>
      </c>
      <c r="F52" t="s">
        <v>3850</v>
      </c>
      <c r="G52" t="s">
        <v>3879</v>
      </c>
      <c r="H52" t="s">
        <v>3856</v>
      </c>
      <c r="K52">
        <v>130</v>
      </c>
      <c r="L52" t="s">
        <v>3884</v>
      </c>
      <c r="V52">
        <v>200000</v>
      </c>
    </row>
    <row r="53" spans="1:23" hidden="1">
      <c r="A53" t="s">
        <v>241</v>
      </c>
      <c r="B53">
        <v>2013</v>
      </c>
      <c r="C53" s="17" t="s">
        <v>242</v>
      </c>
      <c r="D53" t="s">
        <v>751</v>
      </c>
      <c r="E53" t="s">
        <v>63</v>
      </c>
      <c r="F53" t="s">
        <v>3842</v>
      </c>
      <c r="G53" t="s">
        <v>3845</v>
      </c>
      <c r="H53" t="s">
        <v>3846</v>
      </c>
      <c r="I53">
        <v>15</v>
      </c>
      <c r="J53" t="s">
        <v>3835</v>
      </c>
    </row>
    <row r="54" spans="1:23" hidden="1">
      <c r="A54" t="s">
        <v>3869</v>
      </c>
      <c r="B54">
        <v>2017</v>
      </c>
      <c r="C54" s="35" t="s">
        <v>3870</v>
      </c>
      <c r="D54" t="s">
        <v>46</v>
      </c>
      <c r="E54" t="s">
        <v>46</v>
      </c>
      <c r="F54" t="s">
        <v>3850</v>
      </c>
      <c r="G54" t="s">
        <v>3871</v>
      </c>
      <c r="H54" t="s">
        <v>3872</v>
      </c>
      <c r="I54" t="s">
        <v>46</v>
      </c>
      <c r="K54">
        <v>7.0000000000000007E-2</v>
      </c>
      <c r="L54" t="s">
        <v>3873</v>
      </c>
      <c r="S54">
        <v>10</v>
      </c>
      <c r="T54" t="s">
        <v>3874</v>
      </c>
    </row>
    <row r="55" spans="1:23" s="11" customFormat="1" hidden="1">
      <c r="A55" t="s">
        <v>3869</v>
      </c>
      <c r="B55">
        <v>2017</v>
      </c>
      <c r="C55" s="35" t="s">
        <v>3870</v>
      </c>
      <c r="D55" t="s">
        <v>46</v>
      </c>
      <c r="E55" t="s">
        <v>46</v>
      </c>
      <c r="F55" t="s">
        <v>3850</v>
      </c>
      <c r="G55" t="s">
        <v>3871</v>
      </c>
      <c r="H55" t="s">
        <v>3872</v>
      </c>
      <c r="I55" t="s">
        <v>46</v>
      </c>
      <c r="J55"/>
      <c r="K55">
        <v>0.14399999999999999</v>
      </c>
      <c r="L55" t="s">
        <v>3873</v>
      </c>
      <c r="M55"/>
      <c r="N55"/>
      <c r="O55"/>
      <c r="P55"/>
      <c r="Q55"/>
      <c r="R55"/>
      <c r="S55">
        <v>20</v>
      </c>
      <c r="T55" t="s">
        <v>3874</v>
      </c>
      <c r="U55"/>
      <c r="V55"/>
      <c r="W55"/>
    </row>
    <row r="56" spans="1:23" s="11" customFormat="1" hidden="1">
      <c r="A56" t="s">
        <v>3869</v>
      </c>
      <c r="B56">
        <v>2017</v>
      </c>
      <c r="C56" s="35" t="s">
        <v>3870</v>
      </c>
      <c r="D56" t="s">
        <v>46</v>
      </c>
      <c r="E56" t="s">
        <v>46</v>
      </c>
      <c r="F56" t="s">
        <v>3850</v>
      </c>
      <c r="G56" t="s">
        <v>3871</v>
      </c>
      <c r="H56" t="s">
        <v>3872</v>
      </c>
      <c r="I56" t="s">
        <v>46</v>
      </c>
      <c r="J56"/>
      <c r="K56">
        <v>0.214</v>
      </c>
      <c r="L56" t="s">
        <v>3873</v>
      </c>
      <c r="M56"/>
      <c r="N56"/>
      <c r="O56"/>
      <c r="P56"/>
      <c r="Q56"/>
      <c r="R56"/>
      <c r="S56">
        <v>30</v>
      </c>
      <c r="T56" t="s">
        <v>3874</v>
      </c>
      <c r="U56"/>
      <c r="V56"/>
      <c r="W56"/>
    </row>
    <row r="57" spans="1:23" hidden="1">
      <c r="A57" t="s">
        <v>3869</v>
      </c>
      <c r="B57">
        <v>2017</v>
      </c>
      <c r="C57" s="35" t="s">
        <v>3870</v>
      </c>
      <c r="D57" t="s">
        <v>46</v>
      </c>
      <c r="E57" t="s">
        <v>46</v>
      </c>
      <c r="F57" t="s">
        <v>3850</v>
      </c>
      <c r="G57" t="s">
        <v>3871</v>
      </c>
      <c r="H57" t="s">
        <v>3872</v>
      </c>
      <c r="I57" t="s">
        <v>46</v>
      </c>
      <c r="K57">
        <v>0.28399999999999997</v>
      </c>
      <c r="L57" t="s">
        <v>3873</v>
      </c>
      <c r="S57">
        <v>40</v>
      </c>
      <c r="T57" t="s">
        <v>3874</v>
      </c>
    </row>
    <row r="58" spans="1:23" hidden="1">
      <c r="A58" s="30" t="s">
        <v>282</v>
      </c>
      <c r="B58" s="30">
        <v>2007</v>
      </c>
      <c r="C58" s="2" t="s">
        <v>283</v>
      </c>
      <c r="D58" t="s">
        <v>326</v>
      </c>
      <c r="E58" t="s">
        <v>45</v>
      </c>
      <c r="F58" t="s">
        <v>3842</v>
      </c>
      <c r="G58" t="s">
        <v>3885</v>
      </c>
      <c r="H58" t="s">
        <v>3886</v>
      </c>
      <c r="I58">
        <v>16.5</v>
      </c>
    </row>
    <row r="59" spans="1:23" hidden="1">
      <c r="A59" t="s">
        <v>330</v>
      </c>
      <c r="B59">
        <v>2018</v>
      </c>
      <c r="C59" s="2" t="s">
        <v>216</v>
      </c>
      <c r="D59" t="s">
        <v>778</v>
      </c>
      <c r="E59" t="s">
        <v>63</v>
      </c>
      <c r="F59" t="s">
        <v>3842</v>
      </c>
      <c r="H59" t="s">
        <v>3886</v>
      </c>
      <c r="I59">
        <v>16.7</v>
      </c>
    </row>
    <row r="60" spans="1:23" hidden="1">
      <c r="A60" s="30" t="s">
        <v>260</v>
      </c>
      <c r="B60" s="30">
        <v>1973</v>
      </c>
      <c r="C60" s="2" t="s">
        <v>261</v>
      </c>
      <c r="D60" t="s">
        <v>326</v>
      </c>
      <c r="E60" t="s">
        <v>45</v>
      </c>
      <c r="F60" t="s">
        <v>3832</v>
      </c>
      <c r="G60" t="s">
        <v>3881</v>
      </c>
      <c r="H60" t="s">
        <v>3886</v>
      </c>
      <c r="I60">
        <v>17</v>
      </c>
      <c r="S60">
        <v>56781176.759999998</v>
      </c>
      <c r="U60">
        <v>86000</v>
      </c>
    </row>
    <row r="61" spans="1:23" hidden="1">
      <c r="A61" s="30" t="s">
        <v>260</v>
      </c>
      <c r="B61" s="30">
        <v>1973</v>
      </c>
      <c r="C61" s="2" t="s">
        <v>261</v>
      </c>
      <c r="D61" t="s">
        <v>778</v>
      </c>
      <c r="E61" t="s">
        <v>63</v>
      </c>
      <c r="F61" t="s">
        <v>3842</v>
      </c>
      <c r="G61" t="s">
        <v>3876</v>
      </c>
      <c r="H61" t="s">
        <v>3862</v>
      </c>
      <c r="I61">
        <v>17</v>
      </c>
      <c r="S61">
        <v>18927058.920000002</v>
      </c>
      <c r="U61">
        <v>32000</v>
      </c>
    </row>
    <row r="62" spans="1:23" hidden="1">
      <c r="A62" t="s">
        <v>293</v>
      </c>
      <c r="B62">
        <v>1974</v>
      </c>
      <c r="C62" s="54" t="s">
        <v>281</v>
      </c>
      <c r="D62" t="s">
        <v>813</v>
      </c>
      <c r="E62" t="s">
        <v>63</v>
      </c>
      <c r="F62" t="s">
        <v>3832</v>
      </c>
      <c r="G62" t="s">
        <v>16</v>
      </c>
      <c r="H62" t="s">
        <v>3841</v>
      </c>
      <c r="I62">
        <v>17</v>
      </c>
    </row>
    <row r="63" spans="1:23" hidden="1">
      <c r="A63" t="s">
        <v>42</v>
      </c>
      <c r="B63">
        <v>1996</v>
      </c>
      <c r="C63" s="17" t="s">
        <v>43</v>
      </c>
      <c r="D63" t="s">
        <v>44</v>
      </c>
      <c r="E63" t="s">
        <v>45</v>
      </c>
      <c r="F63" t="s">
        <v>3875</v>
      </c>
      <c r="G63" t="s">
        <v>3844</v>
      </c>
      <c r="H63" t="s">
        <v>3841</v>
      </c>
      <c r="I63">
        <v>17.399999999999999</v>
      </c>
    </row>
    <row r="64" spans="1:23" hidden="1">
      <c r="A64" t="s">
        <v>57</v>
      </c>
      <c r="B64">
        <v>1986</v>
      </c>
      <c r="C64" s="2" t="s">
        <v>58</v>
      </c>
      <c r="D64" t="s">
        <v>1015</v>
      </c>
      <c r="E64" t="s">
        <v>63</v>
      </c>
      <c r="F64" t="s">
        <v>3832</v>
      </c>
      <c r="G64" t="s">
        <v>3887</v>
      </c>
      <c r="H64" t="s">
        <v>3886</v>
      </c>
      <c r="I64">
        <v>18</v>
      </c>
    </row>
    <row r="65" spans="1:21" hidden="1">
      <c r="A65" t="s">
        <v>57</v>
      </c>
      <c r="B65">
        <v>1986</v>
      </c>
      <c r="C65" s="17" t="s">
        <v>58</v>
      </c>
      <c r="D65" t="s">
        <v>321</v>
      </c>
      <c r="E65" t="s">
        <v>63</v>
      </c>
      <c r="F65" t="s">
        <v>3832</v>
      </c>
      <c r="G65" t="s">
        <v>3844</v>
      </c>
      <c r="H65" t="s">
        <v>3841</v>
      </c>
      <c r="I65">
        <v>19</v>
      </c>
    </row>
    <row r="66" spans="1:21" hidden="1">
      <c r="A66" t="s">
        <v>57</v>
      </c>
      <c r="B66">
        <v>1986</v>
      </c>
      <c r="C66" s="17" t="s">
        <v>58</v>
      </c>
      <c r="D66" t="s">
        <v>468</v>
      </c>
      <c r="E66" t="s">
        <v>45</v>
      </c>
      <c r="F66" t="s">
        <v>3832</v>
      </c>
      <c r="G66" t="s">
        <v>3844</v>
      </c>
      <c r="H66" t="s">
        <v>3841</v>
      </c>
      <c r="I66">
        <v>19</v>
      </c>
    </row>
    <row r="67" spans="1:21" hidden="1">
      <c r="A67" s="30" t="s">
        <v>260</v>
      </c>
      <c r="B67" s="30">
        <v>1973</v>
      </c>
      <c r="C67" s="17" t="s">
        <v>261</v>
      </c>
      <c r="D67" t="s">
        <v>254</v>
      </c>
      <c r="E67" t="s">
        <v>63</v>
      </c>
      <c r="F67" t="s">
        <v>3832</v>
      </c>
      <c r="G67" t="s">
        <v>3847</v>
      </c>
      <c r="H67" t="s">
        <v>3848</v>
      </c>
      <c r="I67">
        <v>20</v>
      </c>
      <c r="S67">
        <v>15141647.140000001</v>
      </c>
      <c r="U67">
        <v>30000</v>
      </c>
    </row>
    <row r="68" spans="1:21" hidden="1">
      <c r="A68" t="s">
        <v>57</v>
      </c>
      <c r="B68">
        <v>1986</v>
      </c>
      <c r="C68" s="2" t="s">
        <v>58</v>
      </c>
      <c r="D68" t="s">
        <v>810</v>
      </c>
      <c r="E68" t="s">
        <v>63</v>
      </c>
      <c r="F68" t="s">
        <v>3832</v>
      </c>
      <c r="G68" t="s">
        <v>3887</v>
      </c>
      <c r="H68" t="s">
        <v>3886</v>
      </c>
      <c r="I68">
        <v>20</v>
      </c>
    </row>
    <row r="69" spans="1:21" hidden="1">
      <c r="A69" t="s">
        <v>57</v>
      </c>
      <c r="B69">
        <v>1986</v>
      </c>
      <c r="C69" s="17" t="s">
        <v>58</v>
      </c>
      <c r="D69" t="s">
        <v>1015</v>
      </c>
      <c r="E69" t="s">
        <v>63</v>
      </c>
      <c r="F69" t="s">
        <v>3842</v>
      </c>
      <c r="G69" t="s">
        <v>3843</v>
      </c>
      <c r="H69" t="s">
        <v>3841</v>
      </c>
      <c r="I69">
        <v>20</v>
      </c>
    </row>
    <row r="70" spans="1:21" hidden="1">
      <c r="A70" t="s">
        <v>3869</v>
      </c>
      <c r="B70">
        <v>2017</v>
      </c>
      <c r="C70" s="35" t="s">
        <v>3870</v>
      </c>
      <c r="D70" t="s">
        <v>46</v>
      </c>
      <c r="E70" t="s">
        <v>46</v>
      </c>
      <c r="F70" t="s">
        <v>3850</v>
      </c>
      <c r="G70" t="s">
        <v>3871</v>
      </c>
      <c r="H70" t="s">
        <v>3872</v>
      </c>
      <c r="I70" t="s">
        <v>46</v>
      </c>
      <c r="K70">
        <v>0.35399999999999998</v>
      </c>
      <c r="L70" t="s">
        <v>3873</v>
      </c>
      <c r="S70">
        <v>50</v>
      </c>
      <c r="T70" t="s">
        <v>3874</v>
      </c>
    </row>
    <row r="71" spans="1:21" hidden="1">
      <c r="A71" t="s">
        <v>57</v>
      </c>
      <c r="B71">
        <v>1986</v>
      </c>
      <c r="C71" s="17" t="s">
        <v>58</v>
      </c>
      <c r="D71" t="s">
        <v>62</v>
      </c>
      <c r="E71" t="s">
        <v>63</v>
      </c>
      <c r="F71" t="s">
        <v>3832</v>
      </c>
      <c r="G71" t="s">
        <v>3843</v>
      </c>
      <c r="H71" t="s">
        <v>3841</v>
      </c>
      <c r="I71">
        <v>22</v>
      </c>
    </row>
    <row r="72" spans="1:21" hidden="1">
      <c r="A72" t="s">
        <v>57</v>
      </c>
      <c r="B72">
        <v>1986</v>
      </c>
      <c r="C72" s="17" t="s">
        <v>58</v>
      </c>
      <c r="D72" t="s">
        <v>321</v>
      </c>
      <c r="E72" t="s">
        <v>63</v>
      </c>
      <c r="F72" t="s">
        <v>3832</v>
      </c>
      <c r="G72" t="s">
        <v>3887</v>
      </c>
      <c r="H72" t="s">
        <v>3834</v>
      </c>
      <c r="I72">
        <v>22</v>
      </c>
    </row>
    <row r="73" spans="1:21" hidden="1">
      <c r="A73" t="s">
        <v>57</v>
      </c>
      <c r="B73">
        <v>1986</v>
      </c>
      <c r="C73" s="17" t="s">
        <v>58</v>
      </c>
      <c r="D73" t="s">
        <v>529</v>
      </c>
      <c r="E73" t="s">
        <v>63</v>
      </c>
      <c r="F73" t="s">
        <v>3832</v>
      </c>
      <c r="G73" t="s">
        <v>3844</v>
      </c>
      <c r="H73" t="s">
        <v>3841</v>
      </c>
      <c r="I73">
        <v>22</v>
      </c>
    </row>
    <row r="74" spans="1:21" hidden="1">
      <c r="A74" s="30" t="s">
        <v>260</v>
      </c>
      <c r="B74" s="30">
        <v>1973</v>
      </c>
      <c r="C74" s="17" t="s">
        <v>261</v>
      </c>
      <c r="D74" t="s">
        <v>1147</v>
      </c>
      <c r="E74" t="s">
        <v>45</v>
      </c>
      <c r="F74" t="s">
        <v>3832</v>
      </c>
      <c r="G74" t="s">
        <v>3847</v>
      </c>
      <c r="H74" t="s">
        <v>3848</v>
      </c>
      <c r="I74">
        <v>22</v>
      </c>
      <c r="S74">
        <v>15141647.140000001</v>
      </c>
      <c r="U74">
        <v>30000</v>
      </c>
    </row>
    <row r="75" spans="1:21" hidden="1">
      <c r="A75" t="s">
        <v>57</v>
      </c>
      <c r="B75">
        <v>1986</v>
      </c>
      <c r="C75" s="17" t="s">
        <v>58</v>
      </c>
      <c r="D75" t="s">
        <v>810</v>
      </c>
      <c r="E75" t="s">
        <v>63</v>
      </c>
      <c r="F75" t="s">
        <v>3842</v>
      </c>
      <c r="G75" t="s">
        <v>3843</v>
      </c>
      <c r="H75" t="s">
        <v>3841</v>
      </c>
      <c r="I75">
        <v>23</v>
      </c>
    </row>
    <row r="76" spans="1:21" hidden="1">
      <c r="A76" t="s">
        <v>42</v>
      </c>
      <c r="B76">
        <v>1996</v>
      </c>
      <c r="C76" s="17" t="s">
        <v>43</v>
      </c>
      <c r="D76" t="s">
        <v>1004</v>
      </c>
      <c r="E76" t="s">
        <v>63</v>
      </c>
      <c r="F76" t="s">
        <v>3875</v>
      </c>
      <c r="G76" t="s">
        <v>3844</v>
      </c>
      <c r="H76" t="s">
        <v>3841</v>
      </c>
      <c r="I76">
        <v>23.5</v>
      </c>
    </row>
    <row r="77" spans="1:21" hidden="1">
      <c r="A77" t="s">
        <v>57</v>
      </c>
      <c r="B77">
        <v>1986</v>
      </c>
      <c r="C77" s="17" t="s">
        <v>58</v>
      </c>
      <c r="D77" t="s">
        <v>254</v>
      </c>
      <c r="E77" t="s">
        <v>63</v>
      </c>
      <c r="F77" t="s">
        <v>3842</v>
      </c>
      <c r="G77" t="s">
        <v>3888</v>
      </c>
      <c r="H77" t="s">
        <v>3846</v>
      </c>
      <c r="I77">
        <v>24</v>
      </c>
    </row>
    <row r="78" spans="1:21">
      <c r="A78" t="s">
        <v>72</v>
      </c>
      <c r="B78">
        <v>2010</v>
      </c>
      <c r="C78" t="s">
        <v>73</v>
      </c>
      <c r="D78" t="s">
        <v>69</v>
      </c>
      <c r="F78" t="s">
        <v>3850</v>
      </c>
      <c r="G78" s="11" t="s">
        <v>3889</v>
      </c>
      <c r="H78" t="s">
        <v>3840</v>
      </c>
      <c r="I78">
        <v>24</v>
      </c>
    </row>
    <row r="79" spans="1:21" hidden="1">
      <c r="A79" t="s">
        <v>42</v>
      </c>
      <c r="B79">
        <v>1996</v>
      </c>
      <c r="C79" s="17" t="s">
        <v>43</v>
      </c>
      <c r="D79" t="s">
        <v>321</v>
      </c>
      <c r="E79" t="s">
        <v>63</v>
      </c>
      <c r="F79" t="s">
        <v>3875</v>
      </c>
      <c r="G79" t="s">
        <v>3844</v>
      </c>
      <c r="H79" t="s">
        <v>3841</v>
      </c>
      <c r="I79">
        <v>24.5</v>
      </c>
    </row>
    <row r="80" spans="1:21" hidden="1">
      <c r="A80" s="30" t="s">
        <v>260</v>
      </c>
      <c r="B80" s="30">
        <v>1973</v>
      </c>
      <c r="C80" s="35" t="s">
        <v>261</v>
      </c>
      <c r="D80" t="s">
        <v>254</v>
      </c>
      <c r="E80" t="s">
        <v>63</v>
      </c>
      <c r="F80" t="s">
        <v>3832</v>
      </c>
      <c r="G80" t="s">
        <v>3890</v>
      </c>
      <c r="H80" t="s">
        <v>3848</v>
      </c>
      <c r="I80">
        <v>25</v>
      </c>
      <c r="S80">
        <v>204412236.34</v>
      </c>
      <c r="U80">
        <v>550000</v>
      </c>
    </row>
    <row r="81" spans="1:21" hidden="1">
      <c r="A81" s="30" t="s">
        <v>260</v>
      </c>
      <c r="B81" s="30">
        <v>1973</v>
      </c>
      <c r="C81" s="17" t="s">
        <v>261</v>
      </c>
      <c r="D81" t="s">
        <v>778</v>
      </c>
      <c r="E81" t="s">
        <v>63</v>
      </c>
      <c r="F81" t="s">
        <v>3832</v>
      </c>
      <c r="G81" t="s">
        <v>3847</v>
      </c>
      <c r="H81" t="s">
        <v>3848</v>
      </c>
      <c r="I81">
        <v>25</v>
      </c>
      <c r="S81">
        <v>90849882.816</v>
      </c>
      <c r="U81">
        <v>160000</v>
      </c>
    </row>
    <row r="82" spans="1:21" hidden="1">
      <c r="A82" t="s">
        <v>57</v>
      </c>
      <c r="B82">
        <v>1986</v>
      </c>
      <c r="C82" s="17" t="s">
        <v>58</v>
      </c>
      <c r="D82" t="s">
        <v>1015</v>
      </c>
      <c r="E82" t="s">
        <v>63</v>
      </c>
      <c r="F82" t="s">
        <v>3842</v>
      </c>
      <c r="G82" t="s">
        <v>3891</v>
      </c>
      <c r="H82" t="s">
        <v>3846</v>
      </c>
      <c r="I82">
        <v>25</v>
      </c>
    </row>
    <row r="83" spans="1:21">
      <c r="A83" t="s">
        <v>72</v>
      </c>
      <c r="B83">
        <v>2010</v>
      </c>
      <c r="C83" t="s">
        <v>73</v>
      </c>
      <c r="D83" t="s">
        <v>506</v>
      </c>
      <c r="F83" t="s">
        <v>3850</v>
      </c>
      <c r="G83" s="11" t="s">
        <v>3889</v>
      </c>
      <c r="H83" t="s">
        <v>3840</v>
      </c>
      <c r="I83">
        <v>25</v>
      </c>
    </row>
    <row r="84" spans="1:21" hidden="1">
      <c r="A84" t="s">
        <v>3892</v>
      </c>
      <c r="B84">
        <v>2020</v>
      </c>
      <c r="C84" s="17" t="s">
        <v>3893</v>
      </c>
      <c r="D84" t="s">
        <v>46</v>
      </c>
      <c r="F84" t="s">
        <v>3850</v>
      </c>
      <c r="G84" t="s">
        <v>3894</v>
      </c>
      <c r="H84" t="s">
        <v>3872</v>
      </c>
      <c r="I84" t="s">
        <v>46</v>
      </c>
      <c r="J84" t="s">
        <v>46</v>
      </c>
      <c r="K84">
        <v>44285.11</v>
      </c>
      <c r="L84" t="s">
        <v>3895</v>
      </c>
      <c r="M84">
        <v>18244.419999999998</v>
      </c>
      <c r="N84" t="s">
        <v>3896</v>
      </c>
      <c r="S84">
        <v>100</v>
      </c>
      <c r="T84" t="s">
        <v>3897</v>
      </c>
    </row>
    <row r="85" spans="1:21" hidden="1">
      <c r="A85" t="s">
        <v>245</v>
      </c>
      <c r="B85">
        <v>2021</v>
      </c>
      <c r="C85" s="17" t="s">
        <v>246</v>
      </c>
      <c r="D85" t="s">
        <v>854</v>
      </c>
      <c r="E85" t="s">
        <v>931</v>
      </c>
      <c r="F85" t="s">
        <v>3832</v>
      </c>
      <c r="G85" t="s">
        <v>3898</v>
      </c>
      <c r="H85" t="s">
        <v>3841</v>
      </c>
      <c r="I85">
        <f>MEDIAN(17,34)</f>
        <v>25.5</v>
      </c>
    </row>
    <row r="86" spans="1:21" hidden="1">
      <c r="A86" s="30" t="s">
        <v>260</v>
      </c>
      <c r="B86" s="30">
        <v>1973</v>
      </c>
      <c r="C86" s="17" t="s">
        <v>261</v>
      </c>
      <c r="D86" t="s">
        <v>326</v>
      </c>
      <c r="E86" t="s">
        <v>45</v>
      </c>
      <c r="F86" t="s">
        <v>3832</v>
      </c>
      <c r="G86" t="s">
        <v>3847</v>
      </c>
      <c r="H86" t="s">
        <v>3848</v>
      </c>
      <c r="I86">
        <v>27</v>
      </c>
      <c r="S86">
        <v>15141647.140000001</v>
      </c>
      <c r="U86">
        <v>30000</v>
      </c>
    </row>
    <row r="87" spans="1:21" hidden="1">
      <c r="A87" t="s">
        <v>57</v>
      </c>
      <c r="B87">
        <v>1986</v>
      </c>
      <c r="C87" s="17" t="s">
        <v>58</v>
      </c>
      <c r="D87" t="s">
        <v>254</v>
      </c>
      <c r="E87" t="s">
        <v>63</v>
      </c>
      <c r="F87" t="s">
        <v>3842</v>
      </c>
      <c r="G87" t="s">
        <v>3891</v>
      </c>
      <c r="H87" t="s">
        <v>3846</v>
      </c>
      <c r="I87">
        <v>28</v>
      </c>
    </row>
    <row r="88" spans="1:21" hidden="1">
      <c r="A88" s="30" t="s">
        <v>260</v>
      </c>
      <c r="B88" s="30">
        <v>1973</v>
      </c>
      <c r="C88" s="2" t="s">
        <v>261</v>
      </c>
      <c r="D88" t="s">
        <v>468</v>
      </c>
      <c r="E88" t="s">
        <v>45</v>
      </c>
      <c r="F88" t="s">
        <v>3832</v>
      </c>
      <c r="G88" t="s">
        <v>3881</v>
      </c>
      <c r="H88" t="s">
        <v>3862</v>
      </c>
      <c r="I88">
        <v>28</v>
      </c>
      <c r="S88">
        <v>56781176.759999998</v>
      </c>
      <c r="U88">
        <v>86000</v>
      </c>
    </row>
    <row r="89" spans="1:21" hidden="1">
      <c r="A89" s="30" t="s">
        <v>260</v>
      </c>
      <c r="B89" s="30">
        <v>1973</v>
      </c>
      <c r="C89" s="17" t="s">
        <v>261</v>
      </c>
      <c r="D89" t="s">
        <v>752</v>
      </c>
      <c r="E89" t="s">
        <v>63</v>
      </c>
      <c r="F89" t="s">
        <v>3832</v>
      </c>
      <c r="G89" t="s">
        <v>3847</v>
      </c>
      <c r="H89" t="s">
        <v>3848</v>
      </c>
      <c r="I89">
        <v>28</v>
      </c>
      <c r="S89">
        <v>90849882.816</v>
      </c>
      <c r="U89">
        <v>160000</v>
      </c>
    </row>
    <row r="90" spans="1:21" hidden="1">
      <c r="A90" s="30" t="s">
        <v>260</v>
      </c>
      <c r="B90" s="30">
        <v>1973</v>
      </c>
      <c r="C90" s="17" t="s">
        <v>261</v>
      </c>
      <c r="D90" t="s">
        <v>752</v>
      </c>
      <c r="E90" t="s">
        <v>63</v>
      </c>
      <c r="F90" t="s">
        <v>3832</v>
      </c>
      <c r="G90" t="s">
        <v>3847</v>
      </c>
      <c r="H90" t="s">
        <v>3848</v>
      </c>
      <c r="I90">
        <v>28</v>
      </c>
      <c r="S90">
        <v>15141647.140000001</v>
      </c>
      <c r="U90">
        <v>30000</v>
      </c>
    </row>
    <row r="91" spans="1:21" hidden="1">
      <c r="A91" t="s">
        <v>57</v>
      </c>
      <c r="B91">
        <v>1986</v>
      </c>
      <c r="C91" s="17" t="s">
        <v>58</v>
      </c>
      <c r="D91" t="s">
        <v>810</v>
      </c>
      <c r="E91" t="s">
        <v>63</v>
      </c>
      <c r="F91" t="s">
        <v>3842</v>
      </c>
      <c r="G91" t="s">
        <v>3891</v>
      </c>
      <c r="H91" t="s">
        <v>3846</v>
      </c>
      <c r="I91">
        <v>28</v>
      </c>
    </row>
    <row r="92" spans="1:21" hidden="1">
      <c r="A92" s="30" t="s">
        <v>260</v>
      </c>
      <c r="B92" s="30">
        <v>1973</v>
      </c>
      <c r="C92" s="2" t="s">
        <v>261</v>
      </c>
      <c r="D92" t="s">
        <v>254</v>
      </c>
      <c r="E92" t="s">
        <v>63</v>
      </c>
      <c r="F92" s="85" t="s">
        <v>3842</v>
      </c>
      <c r="G92" t="s">
        <v>3899</v>
      </c>
      <c r="H92" t="s">
        <v>3862</v>
      </c>
      <c r="I92">
        <v>29</v>
      </c>
      <c r="S92">
        <v>30283294.27</v>
      </c>
      <c r="U92">
        <v>65000</v>
      </c>
    </row>
    <row r="93" spans="1:21" hidden="1">
      <c r="A93" s="30" t="s">
        <v>287</v>
      </c>
      <c r="B93" s="30">
        <v>2016</v>
      </c>
      <c r="C93" s="41" t="s">
        <v>288</v>
      </c>
      <c r="D93" t="s">
        <v>778</v>
      </c>
      <c r="E93" t="s">
        <v>63</v>
      </c>
      <c r="F93" t="s">
        <v>3842</v>
      </c>
      <c r="H93" t="s">
        <v>3886</v>
      </c>
      <c r="I93">
        <v>29.5</v>
      </c>
      <c r="K93">
        <v>6</v>
      </c>
      <c r="L93" t="s">
        <v>3900</v>
      </c>
      <c r="M93">
        <v>6</v>
      </c>
      <c r="N93" t="s">
        <v>3900</v>
      </c>
      <c r="O93">
        <v>7</v>
      </c>
      <c r="P93" t="s">
        <v>3900</v>
      </c>
    </row>
    <row r="94" spans="1:21" hidden="1">
      <c r="A94" t="s">
        <v>57</v>
      </c>
      <c r="B94">
        <v>1986</v>
      </c>
      <c r="C94" s="17" t="s">
        <v>58</v>
      </c>
      <c r="D94" t="s">
        <v>752</v>
      </c>
      <c r="E94" t="s">
        <v>63</v>
      </c>
      <c r="F94" t="s">
        <v>3832</v>
      </c>
      <c r="G94" t="s">
        <v>3844</v>
      </c>
      <c r="H94" t="s">
        <v>3841</v>
      </c>
      <c r="I94">
        <v>30</v>
      </c>
    </row>
    <row r="95" spans="1:21" hidden="1">
      <c r="A95" t="s">
        <v>57</v>
      </c>
      <c r="B95">
        <v>1986</v>
      </c>
      <c r="C95" s="17" t="s">
        <v>58</v>
      </c>
      <c r="D95" t="s">
        <v>813</v>
      </c>
      <c r="E95" t="s">
        <v>63</v>
      </c>
      <c r="F95" t="s">
        <v>3842</v>
      </c>
      <c r="G95" t="s">
        <v>3891</v>
      </c>
      <c r="H95" t="s">
        <v>3846</v>
      </c>
      <c r="I95">
        <v>30</v>
      </c>
    </row>
    <row r="96" spans="1:21" hidden="1">
      <c r="A96" t="s">
        <v>241</v>
      </c>
      <c r="B96">
        <v>2013</v>
      </c>
      <c r="C96" s="17" t="s">
        <v>242</v>
      </c>
      <c r="D96" t="s">
        <v>1147</v>
      </c>
      <c r="E96" t="s">
        <v>63</v>
      </c>
      <c r="F96" t="s">
        <v>3842</v>
      </c>
      <c r="G96" t="s">
        <v>3849</v>
      </c>
      <c r="H96" t="s">
        <v>3846</v>
      </c>
      <c r="I96">
        <v>30</v>
      </c>
      <c r="J96" t="s">
        <v>3835</v>
      </c>
    </row>
    <row r="97" spans="1:23" hidden="1">
      <c r="A97" t="s">
        <v>3892</v>
      </c>
      <c r="B97">
        <v>2020</v>
      </c>
      <c r="C97" s="17" t="s">
        <v>3893</v>
      </c>
      <c r="D97" t="s">
        <v>46</v>
      </c>
      <c r="F97" t="s">
        <v>3850</v>
      </c>
      <c r="G97" t="s">
        <v>3894</v>
      </c>
      <c r="H97" t="s">
        <v>3872</v>
      </c>
      <c r="I97" t="s">
        <v>46</v>
      </c>
      <c r="J97" t="s">
        <v>46</v>
      </c>
      <c r="K97">
        <v>200000</v>
      </c>
      <c r="L97" t="s">
        <v>3895</v>
      </c>
      <c r="M97">
        <v>191000</v>
      </c>
      <c r="N97" t="s">
        <v>3896</v>
      </c>
      <c r="S97">
        <v>5000</v>
      </c>
      <c r="T97" t="s">
        <v>3897</v>
      </c>
    </row>
    <row r="98" spans="1:23" hidden="1">
      <c r="A98" t="s">
        <v>3901</v>
      </c>
      <c r="B98" t="s">
        <v>46</v>
      </c>
      <c r="C98" s="2" t="s">
        <v>3902</v>
      </c>
      <c r="D98" t="s">
        <v>46</v>
      </c>
      <c r="E98" t="s">
        <v>46</v>
      </c>
      <c r="F98" t="s">
        <v>3850</v>
      </c>
      <c r="G98" t="s">
        <v>3903</v>
      </c>
      <c r="H98" t="s">
        <v>3872</v>
      </c>
      <c r="K98" s="30" t="s">
        <v>3904</v>
      </c>
      <c r="L98" t="s">
        <v>3905</v>
      </c>
      <c r="M98" s="30" t="s">
        <v>3906</v>
      </c>
      <c r="N98" t="s">
        <v>3907</v>
      </c>
      <c r="O98" s="30" t="s">
        <v>3908</v>
      </c>
      <c r="P98" t="s">
        <v>3909</v>
      </c>
      <c r="Q98" s="30" t="s">
        <v>3910</v>
      </c>
      <c r="R98" t="s">
        <v>3911</v>
      </c>
      <c r="W98" s="30" t="s">
        <v>3912</v>
      </c>
    </row>
    <row r="99" spans="1:23" hidden="1">
      <c r="A99" t="s">
        <v>3882</v>
      </c>
      <c r="B99">
        <v>2020</v>
      </c>
      <c r="C99" s="17" t="s">
        <v>3883</v>
      </c>
      <c r="D99" t="s">
        <v>46</v>
      </c>
      <c r="E99" t="s">
        <v>46</v>
      </c>
      <c r="F99" t="s">
        <v>3850</v>
      </c>
      <c r="G99" t="s">
        <v>3879</v>
      </c>
      <c r="H99" t="s">
        <v>3856</v>
      </c>
      <c r="K99">
        <v>140</v>
      </c>
      <c r="L99" t="s">
        <v>3913</v>
      </c>
      <c r="V99">
        <v>110000</v>
      </c>
    </row>
    <row r="100" spans="1:23" hidden="1">
      <c r="A100" t="s">
        <v>57</v>
      </c>
      <c r="B100">
        <v>1986</v>
      </c>
      <c r="C100" s="17" t="s">
        <v>58</v>
      </c>
      <c r="D100" t="s">
        <v>516</v>
      </c>
      <c r="E100" t="s">
        <v>45</v>
      </c>
      <c r="F100" t="s">
        <v>3842</v>
      </c>
      <c r="G100" t="s">
        <v>3843</v>
      </c>
      <c r="H100" t="s">
        <v>3841</v>
      </c>
      <c r="I100">
        <v>31</v>
      </c>
    </row>
    <row r="101" spans="1:23" hidden="1">
      <c r="A101" t="s">
        <v>293</v>
      </c>
      <c r="B101">
        <v>1974</v>
      </c>
      <c r="C101" s="54" t="s">
        <v>281</v>
      </c>
      <c r="D101" t="s">
        <v>468</v>
      </c>
      <c r="E101" t="s">
        <v>45</v>
      </c>
      <c r="F101" t="s">
        <v>3832</v>
      </c>
      <c r="G101" t="s">
        <v>16</v>
      </c>
      <c r="H101" t="s">
        <v>3841</v>
      </c>
      <c r="I101">
        <v>32</v>
      </c>
    </row>
    <row r="102" spans="1:23">
      <c r="A102" t="s">
        <v>57</v>
      </c>
      <c r="B102">
        <v>1986</v>
      </c>
      <c r="C102" s="17" t="s">
        <v>58</v>
      </c>
      <c r="D102" t="s">
        <v>254</v>
      </c>
      <c r="E102" t="s">
        <v>63</v>
      </c>
      <c r="F102" t="s">
        <v>3842</v>
      </c>
      <c r="G102" t="s">
        <v>3914</v>
      </c>
      <c r="H102" t="s">
        <v>3840</v>
      </c>
      <c r="I102">
        <v>32</v>
      </c>
    </row>
    <row r="103" spans="1:23" hidden="1">
      <c r="A103" t="s">
        <v>57</v>
      </c>
      <c r="B103">
        <v>1986</v>
      </c>
      <c r="C103" s="17" t="s">
        <v>58</v>
      </c>
      <c r="D103" t="s">
        <v>540</v>
      </c>
      <c r="E103" t="s">
        <v>63</v>
      </c>
      <c r="F103" t="s">
        <v>3832</v>
      </c>
      <c r="G103" t="s">
        <v>3844</v>
      </c>
      <c r="H103" t="s">
        <v>3841</v>
      </c>
      <c r="I103">
        <v>32</v>
      </c>
    </row>
    <row r="104" spans="1:23">
      <c r="A104" t="s">
        <v>72</v>
      </c>
      <c r="B104">
        <v>2010</v>
      </c>
      <c r="C104" t="s">
        <v>73</v>
      </c>
      <c r="D104" t="s">
        <v>2098</v>
      </c>
      <c r="F104" t="s">
        <v>3850</v>
      </c>
      <c r="G104" s="11" t="s">
        <v>3889</v>
      </c>
      <c r="H104" t="s">
        <v>3840</v>
      </c>
      <c r="I104">
        <v>32</v>
      </c>
    </row>
    <row r="105" spans="1:23" hidden="1">
      <c r="A105" t="s">
        <v>243</v>
      </c>
      <c r="B105">
        <v>2020</v>
      </c>
      <c r="C105" t="s">
        <v>244</v>
      </c>
      <c r="D105" t="s">
        <v>1020</v>
      </c>
      <c r="E105" t="s">
        <v>398</v>
      </c>
      <c r="F105" t="s">
        <v>3842</v>
      </c>
      <c r="G105" t="s">
        <v>1163</v>
      </c>
      <c r="H105" t="s">
        <v>3915</v>
      </c>
      <c r="I105">
        <v>32</v>
      </c>
    </row>
    <row r="106" spans="1:23" hidden="1">
      <c r="A106" t="s">
        <v>519</v>
      </c>
      <c r="B106">
        <v>2018</v>
      </c>
      <c r="C106" t="s">
        <v>520</v>
      </c>
      <c r="D106" t="s">
        <v>516</v>
      </c>
      <c r="E106" t="s">
        <v>45</v>
      </c>
      <c r="F106" t="s">
        <v>3842</v>
      </c>
      <c r="G106" t="s">
        <v>3916</v>
      </c>
      <c r="H106" t="s">
        <v>3886</v>
      </c>
      <c r="I106">
        <v>32.700000000000003</v>
      </c>
      <c r="J106" t="s">
        <v>3852</v>
      </c>
    </row>
    <row r="107" spans="1:23" hidden="1">
      <c r="A107" t="s">
        <v>57</v>
      </c>
      <c r="B107">
        <v>1986</v>
      </c>
      <c r="C107" s="17" t="s">
        <v>58</v>
      </c>
      <c r="D107" t="s">
        <v>62</v>
      </c>
      <c r="E107" t="s">
        <v>63</v>
      </c>
      <c r="F107" t="s">
        <v>3842</v>
      </c>
      <c r="G107" t="s">
        <v>3891</v>
      </c>
      <c r="H107" t="s">
        <v>3846</v>
      </c>
      <c r="I107">
        <v>33</v>
      </c>
    </row>
    <row r="108" spans="1:23" hidden="1">
      <c r="A108" t="s">
        <v>519</v>
      </c>
      <c r="B108">
        <v>2018</v>
      </c>
      <c r="C108" t="s">
        <v>520</v>
      </c>
      <c r="D108" t="s">
        <v>1015</v>
      </c>
      <c r="E108" t="s">
        <v>63</v>
      </c>
      <c r="F108" t="s">
        <v>3842</v>
      </c>
      <c r="G108" t="s">
        <v>3917</v>
      </c>
      <c r="H108" t="s">
        <v>3886</v>
      </c>
      <c r="I108">
        <v>33</v>
      </c>
      <c r="J108" t="s">
        <v>3852</v>
      </c>
    </row>
    <row r="109" spans="1:23" hidden="1">
      <c r="A109" t="s">
        <v>57</v>
      </c>
      <c r="B109">
        <v>1986</v>
      </c>
      <c r="C109" s="17" t="s">
        <v>58</v>
      </c>
      <c r="D109" t="s">
        <v>62</v>
      </c>
      <c r="E109" t="s">
        <v>63</v>
      </c>
      <c r="F109" t="s">
        <v>3832</v>
      </c>
      <c r="G109" t="s">
        <v>3887</v>
      </c>
      <c r="H109" t="s">
        <v>3841</v>
      </c>
      <c r="I109">
        <v>34</v>
      </c>
    </row>
    <row r="110" spans="1:23">
      <c r="A110" t="s">
        <v>1052</v>
      </c>
      <c r="B110">
        <v>2018</v>
      </c>
      <c r="C110" s="17" t="s">
        <v>1053</v>
      </c>
      <c r="D110" t="s">
        <v>854</v>
      </c>
      <c r="E110" t="s">
        <v>82</v>
      </c>
      <c r="F110" t="s">
        <v>3850</v>
      </c>
      <c r="G110" t="s">
        <v>3918</v>
      </c>
      <c r="H110" t="s">
        <v>3840</v>
      </c>
      <c r="I110">
        <v>34</v>
      </c>
      <c r="S110">
        <v>240000</v>
      </c>
      <c r="V110">
        <v>1000000</v>
      </c>
    </row>
    <row r="111" spans="1:23" hidden="1">
      <c r="A111" t="s">
        <v>245</v>
      </c>
      <c r="B111">
        <v>2021</v>
      </c>
      <c r="C111" s="17" t="s">
        <v>246</v>
      </c>
      <c r="D111" t="s">
        <v>854</v>
      </c>
      <c r="E111" t="s">
        <v>931</v>
      </c>
      <c r="F111" t="s">
        <v>3842</v>
      </c>
      <c r="G111" t="s">
        <v>3863</v>
      </c>
      <c r="H111" t="s">
        <v>3846</v>
      </c>
      <c r="I111">
        <f>MEDIAN(0,69)</f>
        <v>34.5</v>
      </c>
    </row>
    <row r="112" spans="1:23" hidden="1">
      <c r="A112" t="s">
        <v>57</v>
      </c>
      <c r="B112">
        <v>1986</v>
      </c>
      <c r="C112" s="2" t="s">
        <v>58</v>
      </c>
      <c r="D112" t="s">
        <v>516</v>
      </c>
      <c r="E112" t="s">
        <v>45</v>
      </c>
      <c r="F112" t="s">
        <v>3832</v>
      </c>
      <c r="G112" t="s">
        <v>3887</v>
      </c>
      <c r="H112" t="s">
        <v>3886</v>
      </c>
      <c r="I112">
        <v>35</v>
      </c>
    </row>
    <row r="113" spans="1:21" hidden="1">
      <c r="A113" s="30" t="s">
        <v>260</v>
      </c>
      <c r="B113" s="30">
        <v>1973</v>
      </c>
      <c r="C113" s="17" t="s">
        <v>261</v>
      </c>
      <c r="D113" t="s">
        <v>778</v>
      </c>
      <c r="E113" t="s">
        <v>63</v>
      </c>
      <c r="F113" t="s">
        <v>3832</v>
      </c>
      <c r="G113" t="s">
        <v>3847</v>
      </c>
      <c r="H113" t="s">
        <v>3848</v>
      </c>
      <c r="I113">
        <v>35</v>
      </c>
      <c r="S113">
        <v>15141647.140000001</v>
      </c>
      <c r="U113">
        <v>30000</v>
      </c>
    </row>
    <row r="114" spans="1:21" hidden="1">
      <c r="A114" t="s">
        <v>57</v>
      </c>
      <c r="B114">
        <v>1986</v>
      </c>
      <c r="C114" s="17" t="s">
        <v>58</v>
      </c>
      <c r="D114" t="s">
        <v>813</v>
      </c>
      <c r="E114" t="s">
        <v>63</v>
      </c>
      <c r="F114" t="s">
        <v>3842</v>
      </c>
      <c r="G114" t="s">
        <v>3919</v>
      </c>
      <c r="H114" t="s">
        <v>3846</v>
      </c>
      <c r="I114">
        <v>35</v>
      </c>
    </row>
    <row r="115" spans="1:21" hidden="1">
      <c r="A115" t="s">
        <v>67</v>
      </c>
      <c r="B115">
        <v>2008</v>
      </c>
      <c r="C115" s="17" t="s">
        <v>68</v>
      </c>
      <c r="D115" t="s">
        <v>240</v>
      </c>
      <c r="F115" t="s">
        <v>3850</v>
      </c>
      <c r="G115" t="s">
        <v>3894</v>
      </c>
      <c r="H115" t="s">
        <v>3872</v>
      </c>
      <c r="I115">
        <v>10</v>
      </c>
    </row>
    <row r="116" spans="1:21" hidden="1">
      <c r="A116" s="30" t="s">
        <v>260</v>
      </c>
      <c r="B116" s="30">
        <v>1973</v>
      </c>
      <c r="C116" s="17" t="s">
        <v>261</v>
      </c>
      <c r="D116" t="s">
        <v>326</v>
      </c>
      <c r="E116" t="s">
        <v>45</v>
      </c>
      <c r="F116" t="s">
        <v>3832</v>
      </c>
      <c r="G116" t="s">
        <v>3890</v>
      </c>
      <c r="H116" t="s">
        <v>3848</v>
      </c>
      <c r="I116">
        <v>36</v>
      </c>
      <c r="S116">
        <v>204412236.34</v>
      </c>
      <c r="U116">
        <v>550000</v>
      </c>
    </row>
    <row r="117" spans="1:21" hidden="1">
      <c r="A117" t="s">
        <v>245</v>
      </c>
      <c r="B117">
        <v>2021</v>
      </c>
      <c r="C117" s="17" t="s">
        <v>246</v>
      </c>
      <c r="D117" t="s">
        <v>1020</v>
      </c>
      <c r="E117" t="s">
        <v>46</v>
      </c>
      <c r="F117" t="s">
        <v>46</v>
      </c>
      <c r="G117" t="s">
        <v>46</v>
      </c>
      <c r="H117" t="s">
        <v>46</v>
      </c>
      <c r="I117">
        <v>36</v>
      </c>
    </row>
    <row r="118" spans="1:21" hidden="1">
      <c r="A118" t="s">
        <v>831</v>
      </c>
      <c r="B118">
        <v>2017</v>
      </c>
      <c r="C118" s="2" t="s">
        <v>832</v>
      </c>
      <c r="D118" t="s">
        <v>833</v>
      </c>
      <c r="E118" t="s">
        <v>834</v>
      </c>
      <c r="F118" t="s">
        <v>3842</v>
      </c>
      <c r="G118" t="s">
        <v>1163</v>
      </c>
      <c r="H118" t="s">
        <v>3886</v>
      </c>
      <c r="I118">
        <v>36.299999999999997</v>
      </c>
    </row>
    <row r="119" spans="1:21" hidden="1">
      <c r="A119" t="s">
        <v>57</v>
      </c>
      <c r="B119">
        <v>1986</v>
      </c>
      <c r="C119" s="35" t="s">
        <v>58</v>
      </c>
      <c r="D119" t="s">
        <v>64</v>
      </c>
      <c r="E119" t="s">
        <v>63</v>
      </c>
      <c r="F119" t="s">
        <v>3832</v>
      </c>
      <c r="G119" t="s">
        <v>3844</v>
      </c>
      <c r="H119" t="s">
        <v>3841</v>
      </c>
      <c r="I119">
        <v>37</v>
      </c>
    </row>
    <row r="120" spans="1:21" hidden="1">
      <c r="A120" t="s">
        <v>3920</v>
      </c>
      <c r="B120">
        <v>2016</v>
      </c>
      <c r="C120" s="17" t="s">
        <v>3921</v>
      </c>
      <c r="D120" t="s">
        <v>46</v>
      </c>
      <c r="E120" t="s">
        <v>46</v>
      </c>
      <c r="F120" t="s">
        <v>3850</v>
      </c>
      <c r="G120" t="s">
        <v>3922</v>
      </c>
      <c r="H120" t="s">
        <v>3923</v>
      </c>
      <c r="I120" t="s">
        <v>46</v>
      </c>
      <c r="J120" t="s">
        <v>46</v>
      </c>
      <c r="K120">
        <v>0.23</v>
      </c>
      <c r="L120" t="s">
        <v>3924</v>
      </c>
      <c r="O120">
        <v>15</v>
      </c>
      <c r="P120" t="s">
        <v>3925</v>
      </c>
    </row>
    <row r="121" spans="1:21" hidden="1">
      <c r="A121" s="30" t="s">
        <v>260</v>
      </c>
      <c r="B121" s="30">
        <v>1973</v>
      </c>
      <c r="C121" s="2" t="s">
        <v>261</v>
      </c>
      <c r="D121" t="s">
        <v>326</v>
      </c>
      <c r="E121" t="s">
        <v>45</v>
      </c>
      <c r="F121" t="s">
        <v>3842</v>
      </c>
      <c r="G121" t="s">
        <v>3899</v>
      </c>
      <c r="H121" t="s">
        <v>3862</v>
      </c>
      <c r="I121">
        <v>38</v>
      </c>
      <c r="S121">
        <v>30283294.27</v>
      </c>
      <c r="U121">
        <v>65000</v>
      </c>
    </row>
    <row r="122" spans="1:21" hidden="1">
      <c r="A122" s="30" t="s">
        <v>282</v>
      </c>
      <c r="B122" s="30">
        <v>2007</v>
      </c>
      <c r="C122" s="2" t="s">
        <v>283</v>
      </c>
      <c r="D122" t="s">
        <v>752</v>
      </c>
      <c r="E122" t="s">
        <v>63</v>
      </c>
      <c r="F122" t="s">
        <v>3842</v>
      </c>
      <c r="G122" t="s">
        <v>3885</v>
      </c>
      <c r="H122" t="s">
        <v>3886</v>
      </c>
      <c r="I122">
        <v>39.700000000000003</v>
      </c>
    </row>
    <row r="123" spans="1:21">
      <c r="A123" t="s">
        <v>3926</v>
      </c>
      <c r="B123">
        <v>2016</v>
      </c>
      <c r="C123" s="17" t="s">
        <v>3927</v>
      </c>
      <c r="D123" t="s">
        <v>503</v>
      </c>
      <c r="E123" t="s">
        <v>63</v>
      </c>
      <c r="F123" t="s">
        <v>3850</v>
      </c>
      <c r="G123" t="s">
        <v>3851</v>
      </c>
      <c r="H123" t="s">
        <v>3840</v>
      </c>
      <c r="I123">
        <v>40</v>
      </c>
    </row>
    <row r="124" spans="1:21" hidden="1">
      <c r="A124" t="s">
        <v>280</v>
      </c>
      <c r="B124">
        <v>1974</v>
      </c>
      <c r="C124" s="54" t="s">
        <v>281</v>
      </c>
      <c r="D124" t="s">
        <v>1147</v>
      </c>
      <c r="E124" t="s">
        <v>45</v>
      </c>
      <c r="F124" t="s">
        <v>3842</v>
      </c>
      <c r="G124" t="s">
        <v>16</v>
      </c>
      <c r="H124" t="s">
        <v>3862</v>
      </c>
      <c r="I124">
        <v>40</v>
      </c>
    </row>
    <row r="125" spans="1:21">
      <c r="A125" t="s">
        <v>3928</v>
      </c>
      <c r="B125">
        <v>2009</v>
      </c>
      <c r="C125" s="17" t="s">
        <v>3929</v>
      </c>
      <c r="D125" t="s">
        <v>694</v>
      </c>
      <c r="E125" t="s">
        <v>63</v>
      </c>
      <c r="F125" t="s">
        <v>3850</v>
      </c>
      <c r="G125" t="s">
        <v>3930</v>
      </c>
      <c r="H125" t="s">
        <v>3840</v>
      </c>
      <c r="I125">
        <v>40</v>
      </c>
    </row>
    <row r="126" spans="1:21" hidden="1">
      <c r="A126" t="s">
        <v>241</v>
      </c>
      <c r="B126">
        <v>2013</v>
      </c>
      <c r="C126" s="17" t="s">
        <v>242</v>
      </c>
      <c r="D126" t="s">
        <v>456</v>
      </c>
      <c r="E126" t="s">
        <v>63</v>
      </c>
      <c r="F126" t="s">
        <v>3842</v>
      </c>
      <c r="G126" t="s">
        <v>3845</v>
      </c>
      <c r="H126" t="s">
        <v>3846</v>
      </c>
      <c r="I126">
        <v>40</v>
      </c>
      <c r="J126" t="s">
        <v>3835</v>
      </c>
    </row>
    <row r="127" spans="1:21" hidden="1">
      <c r="A127" t="s">
        <v>67</v>
      </c>
      <c r="B127">
        <v>2008</v>
      </c>
      <c r="C127" s="17" t="s">
        <v>68</v>
      </c>
      <c r="D127" t="s">
        <v>1000</v>
      </c>
      <c r="F127" t="s">
        <v>3850</v>
      </c>
      <c r="G127" t="s">
        <v>3894</v>
      </c>
      <c r="H127" t="s">
        <v>3872</v>
      </c>
      <c r="I127">
        <v>15</v>
      </c>
    </row>
    <row r="128" spans="1:21" hidden="1">
      <c r="A128" t="s">
        <v>67</v>
      </c>
      <c r="B128">
        <v>2008</v>
      </c>
      <c r="C128" s="17" t="s">
        <v>68</v>
      </c>
      <c r="D128" t="s">
        <v>1002</v>
      </c>
      <c r="F128" t="s">
        <v>3850</v>
      </c>
      <c r="G128" t="s">
        <v>3894</v>
      </c>
      <c r="H128" t="s">
        <v>3872</v>
      </c>
      <c r="I128">
        <v>15</v>
      </c>
    </row>
    <row r="129" spans="1:23" hidden="1">
      <c r="A129" s="30" t="s">
        <v>260</v>
      </c>
      <c r="B129" s="30">
        <v>1973</v>
      </c>
      <c r="C129" s="2" t="s">
        <v>261</v>
      </c>
      <c r="D129" t="s">
        <v>752</v>
      </c>
      <c r="E129" t="s">
        <v>63</v>
      </c>
      <c r="F129" t="s">
        <v>3842</v>
      </c>
      <c r="G129" t="s">
        <v>3876</v>
      </c>
      <c r="H129" t="s">
        <v>3862</v>
      </c>
      <c r="I129">
        <v>43</v>
      </c>
      <c r="S129">
        <v>18927058.920000002</v>
      </c>
      <c r="U129">
        <v>32000</v>
      </c>
    </row>
    <row r="130" spans="1:23" hidden="1">
      <c r="A130" t="s">
        <v>57</v>
      </c>
      <c r="B130">
        <v>1986</v>
      </c>
      <c r="C130" s="17" t="s">
        <v>58</v>
      </c>
      <c r="D130" t="s">
        <v>813</v>
      </c>
      <c r="E130" t="s">
        <v>63</v>
      </c>
      <c r="F130" t="s">
        <v>3842</v>
      </c>
      <c r="G130" t="s">
        <v>3888</v>
      </c>
      <c r="H130" t="s">
        <v>3846</v>
      </c>
      <c r="I130">
        <v>43</v>
      </c>
    </row>
    <row r="131" spans="1:23" hidden="1">
      <c r="A131" s="30" t="s">
        <v>260</v>
      </c>
      <c r="B131" s="30">
        <v>1973</v>
      </c>
      <c r="C131" s="2" t="s">
        <v>261</v>
      </c>
      <c r="D131" t="s">
        <v>1147</v>
      </c>
      <c r="E131" t="s">
        <v>45</v>
      </c>
      <c r="F131" t="s">
        <v>3832</v>
      </c>
      <c r="G131" t="s">
        <v>3881</v>
      </c>
      <c r="H131" t="s">
        <v>3862</v>
      </c>
      <c r="I131">
        <v>43</v>
      </c>
      <c r="S131">
        <v>56781176.759999998</v>
      </c>
      <c r="U131">
        <v>86000</v>
      </c>
    </row>
    <row r="132" spans="1:23">
      <c r="A132" t="s">
        <v>57</v>
      </c>
      <c r="B132">
        <v>1986</v>
      </c>
      <c r="C132" s="17" t="s">
        <v>58</v>
      </c>
      <c r="D132" t="s">
        <v>813</v>
      </c>
      <c r="E132" t="s">
        <v>63</v>
      </c>
      <c r="F132" t="s">
        <v>3842</v>
      </c>
      <c r="G132" t="s">
        <v>3914</v>
      </c>
      <c r="H132" t="s">
        <v>3840</v>
      </c>
      <c r="I132">
        <v>43</v>
      </c>
    </row>
    <row r="133" spans="1:23" hidden="1">
      <c r="A133" t="s">
        <v>241</v>
      </c>
      <c r="B133">
        <v>2013</v>
      </c>
      <c r="C133" s="17" t="s">
        <v>242</v>
      </c>
      <c r="D133" t="s">
        <v>830</v>
      </c>
      <c r="E133" t="s">
        <v>63</v>
      </c>
      <c r="F133" t="s">
        <v>3832</v>
      </c>
      <c r="G133" t="s">
        <v>3833</v>
      </c>
      <c r="H133" t="s">
        <v>3834</v>
      </c>
      <c r="I133">
        <v>43</v>
      </c>
      <c r="J133" t="s">
        <v>3835</v>
      </c>
    </row>
    <row r="134" spans="1:23" hidden="1">
      <c r="A134" t="s">
        <v>3882</v>
      </c>
      <c r="B134">
        <v>2020</v>
      </c>
      <c r="C134" s="17" t="s">
        <v>3883</v>
      </c>
      <c r="D134" t="s">
        <v>46</v>
      </c>
      <c r="E134" t="s">
        <v>46</v>
      </c>
      <c r="F134" t="s">
        <v>3850</v>
      </c>
      <c r="G134" t="s">
        <v>3879</v>
      </c>
      <c r="H134" t="s">
        <v>3856</v>
      </c>
      <c r="K134">
        <v>190</v>
      </c>
      <c r="L134" t="s">
        <v>3931</v>
      </c>
      <c r="V134">
        <v>60000</v>
      </c>
    </row>
    <row r="135" spans="1:23" hidden="1">
      <c r="A135" s="30" t="s">
        <v>282</v>
      </c>
      <c r="B135" s="30">
        <v>2007</v>
      </c>
      <c r="C135" s="2" t="s">
        <v>283</v>
      </c>
      <c r="D135" t="s">
        <v>468</v>
      </c>
      <c r="E135" t="s">
        <v>45</v>
      </c>
      <c r="F135" t="s">
        <v>3842</v>
      </c>
      <c r="G135" t="s">
        <v>3885</v>
      </c>
      <c r="H135" t="s">
        <v>3886</v>
      </c>
      <c r="I135">
        <v>44.2</v>
      </c>
    </row>
    <row r="136" spans="1:23" hidden="1">
      <c r="A136" s="30" t="s">
        <v>282</v>
      </c>
      <c r="B136" s="30">
        <v>2007</v>
      </c>
      <c r="C136" s="2" t="s">
        <v>283</v>
      </c>
      <c r="D136" t="s">
        <v>1147</v>
      </c>
      <c r="E136" t="s">
        <v>45</v>
      </c>
      <c r="F136" t="s">
        <v>3842</v>
      </c>
      <c r="G136" t="s">
        <v>3885</v>
      </c>
      <c r="H136" t="s">
        <v>3886</v>
      </c>
      <c r="I136">
        <v>44.9</v>
      </c>
    </row>
    <row r="137" spans="1:23">
      <c r="A137" t="s">
        <v>1052</v>
      </c>
      <c r="B137">
        <v>2018</v>
      </c>
      <c r="C137" s="17" t="s">
        <v>1053</v>
      </c>
      <c r="D137" t="s">
        <v>841</v>
      </c>
      <c r="E137" t="s">
        <v>45</v>
      </c>
      <c r="F137" t="s">
        <v>3850</v>
      </c>
      <c r="G137" t="s">
        <v>3918</v>
      </c>
      <c r="H137" t="s">
        <v>3840</v>
      </c>
      <c r="I137">
        <v>45</v>
      </c>
      <c r="S137">
        <v>240000</v>
      </c>
      <c r="V137">
        <v>1000000</v>
      </c>
    </row>
    <row r="138" spans="1:23" hidden="1">
      <c r="A138" s="98" t="s">
        <v>220</v>
      </c>
      <c r="B138" s="98">
        <v>2018</v>
      </c>
      <c r="C138" s="99" t="s">
        <v>331</v>
      </c>
      <c r="D138" s="98" t="s">
        <v>254</v>
      </c>
      <c r="E138" s="100" t="s">
        <v>63</v>
      </c>
      <c r="F138" s="100" t="s">
        <v>3932</v>
      </c>
      <c r="G138" s="100"/>
      <c r="H138" s="100"/>
      <c r="I138" s="98">
        <v>45</v>
      </c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spans="1:23" hidden="1">
      <c r="A139" t="s">
        <v>396</v>
      </c>
      <c r="B139">
        <v>2020</v>
      </c>
      <c r="C139" t="s">
        <v>397</v>
      </c>
      <c r="D139" t="s">
        <v>1081</v>
      </c>
      <c r="E139" t="s">
        <v>398</v>
      </c>
      <c r="F139" t="s">
        <v>3842</v>
      </c>
      <c r="G139" t="s">
        <v>1163</v>
      </c>
      <c r="H139" t="s">
        <v>3915</v>
      </c>
      <c r="I139">
        <v>45</v>
      </c>
    </row>
    <row r="140" spans="1:23">
      <c r="A140" t="s">
        <v>330</v>
      </c>
      <c r="B140">
        <v>2018</v>
      </c>
      <c r="C140" s="17" t="s">
        <v>216</v>
      </c>
      <c r="D140" t="s">
        <v>254</v>
      </c>
      <c r="E140" t="s">
        <v>63</v>
      </c>
      <c r="F140" s="85" t="s">
        <v>3850</v>
      </c>
      <c r="G140" t="s">
        <v>3933</v>
      </c>
      <c r="H140" t="s">
        <v>3840</v>
      </c>
      <c r="I140">
        <v>45.5</v>
      </c>
    </row>
    <row r="141" spans="1:23" hidden="1">
      <c r="A141" t="s">
        <v>72</v>
      </c>
      <c r="B141">
        <v>2010</v>
      </c>
      <c r="C141" t="s">
        <v>73</v>
      </c>
      <c r="D141" t="s">
        <v>2098</v>
      </c>
      <c r="E141" t="s">
        <v>63</v>
      </c>
      <c r="F141" t="s">
        <v>3842</v>
      </c>
      <c r="G141" t="s">
        <v>3934</v>
      </c>
      <c r="H141" t="s">
        <v>3886</v>
      </c>
      <c r="I141">
        <v>46</v>
      </c>
      <c r="U141">
        <v>90000</v>
      </c>
    </row>
    <row r="142" spans="1:23" hidden="1">
      <c r="A142" t="s">
        <v>67</v>
      </c>
      <c r="B142">
        <v>2008</v>
      </c>
      <c r="C142" s="17" t="s">
        <v>68</v>
      </c>
      <c r="D142" t="s">
        <v>322</v>
      </c>
      <c r="F142" t="s">
        <v>3850</v>
      </c>
      <c r="G142" t="s">
        <v>3894</v>
      </c>
      <c r="H142" t="s">
        <v>3872</v>
      </c>
      <c r="I142">
        <v>15</v>
      </c>
    </row>
    <row r="143" spans="1:23" hidden="1">
      <c r="A143" s="30" t="s">
        <v>260</v>
      </c>
      <c r="B143" s="30">
        <v>1973</v>
      </c>
      <c r="C143" s="2" t="s">
        <v>261</v>
      </c>
      <c r="D143" t="s">
        <v>778</v>
      </c>
      <c r="E143" t="s">
        <v>63</v>
      </c>
      <c r="F143" t="s">
        <v>3842</v>
      </c>
      <c r="G143" t="s">
        <v>3899</v>
      </c>
      <c r="H143" t="s">
        <v>3862</v>
      </c>
      <c r="I143">
        <v>47</v>
      </c>
      <c r="S143">
        <v>30283294.27</v>
      </c>
      <c r="U143">
        <v>65000</v>
      </c>
    </row>
    <row r="144" spans="1:23" hidden="1">
      <c r="A144" t="s">
        <v>57</v>
      </c>
      <c r="B144">
        <v>1986</v>
      </c>
      <c r="C144" s="17" t="s">
        <v>58</v>
      </c>
      <c r="D144" t="s">
        <v>752</v>
      </c>
      <c r="E144" t="s">
        <v>63</v>
      </c>
      <c r="F144" t="s">
        <v>3842</v>
      </c>
      <c r="G144" t="s">
        <v>3891</v>
      </c>
      <c r="H144" t="s">
        <v>3846</v>
      </c>
      <c r="I144">
        <v>48</v>
      </c>
    </row>
    <row r="145" spans="1:21" hidden="1">
      <c r="A145" s="30" t="s">
        <v>260</v>
      </c>
      <c r="B145" s="30">
        <v>1973</v>
      </c>
      <c r="C145" s="2" t="s">
        <v>261</v>
      </c>
      <c r="D145" t="s">
        <v>1147</v>
      </c>
      <c r="E145" t="s">
        <v>45</v>
      </c>
      <c r="F145" t="s">
        <v>3842</v>
      </c>
      <c r="G145" t="s">
        <v>3876</v>
      </c>
      <c r="H145" t="s">
        <v>3862</v>
      </c>
      <c r="I145">
        <v>48</v>
      </c>
      <c r="S145">
        <v>18927058.920000002</v>
      </c>
      <c r="U145">
        <v>32000</v>
      </c>
    </row>
    <row r="146" spans="1:21" hidden="1">
      <c r="A146" t="s">
        <v>67</v>
      </c>
      <c r="B146">
        <v>2008</v>
      </c>
      <c r="C146" s="17" t="s">
        <v>68</v>
      </c>
      <c r="D146" t="s">
        <v>515</v>
      </c>
      <c r="F146" t="s">
        <v>3850</v>
      </c>
      <c r="G146" t="s">
        <v>3894</v>
      </c>
      <c r="H146" t="s">
        <v>3872</v>
      </c>
      <c r="I146">
        <v>15</v>
      </c>
    </row>
    <row r="147" spans="1:21" hidden="1">
      <c r="A147" t="s">
        <v>3935</v>
      </c>
      <c r="C147" s="17" t="s">
        <v>3936</v>
      </c>
      <c r="D147" t="s">
        <v>46</v>
      </c>
      <c r="E147" t="s">
        <v>46</v>
      </c>
      <c r="F147" t="s">
        <v>3850</v>
      </c>
      <c r="G147" t="s">
        <v>3937</v>
      </c>
      <c r="H147" t="s">
        <v>3923</v>
      </c>
      <c r="I147" t="s">
        <v>46</v>
      </c>
      <c r="J147" t="s">
        <v>46</v>
      </c>
      <c r="K147">
        <v>10.199999999999999</v>
      </c>
      <c r="L147" t="s">
        <v>3938</v>
      </c>
      <c r="M147">
        <v>2.9</v>
      </c>
      <c r="N147" t="s">
        <v>3939</v>
      </c>
    </row>
    <row r="148" spans="1:21" hidden="1">
      <c r="A148" t="s">
        <v>211</v>
      </c>
      <c r="B148">
        <v>2005</v>
      </c>
      <c r="C148" s="2" t="s">
        <v>212</v>
      </c>
      <c r="D148" t="s">
        <v>813</v>
      </c>
      <c r="E148" t="s">
        <v>63</v>
      </c>
      <c r="F148" t="s">
        <v>3842</v>
      </c>
      <c r="H148" t="s">
        <v>3886</v>
      </c>
      <c r="I148">
        <v>50</v>
      </c>
      <c r="S148">
        <v>100000</v>
      </c>
    </row>
    <row r="149" spans="1:21">
      <c r="A149" t="s">
        <v>57</v>
      </c>
      <c r="B149">
        <v>1986</v>
      </c>
      <c r="C149" s="17" t="s">
        <v>58</v>
      </c>
      <c r="D149" t="s">
        <v>752</v>
      </c>
      <c r="E149" t="s">
        <v>63</v>
      </c>
      <c r="F149" t="s">
        <v>3842</v>
      </c>
      <c r="G149" t="s">
        <v>3914</v>
      </c>
      <c r="H149" t="s">
        <v>3840</v>
      </c>
      <c r="I149">
        <v>50</v>
      </c>
    </row>
    <row r="150" spans="1:21" hidden="1">
      <c r="A150" t="s">
        <v>519</v>
      </c>
      <c r="B150">
        <v>2018</v>
      </c>
      <c r="C150" t="s">
        <v>520</v>
      </c>
      <c r="D150" t="s">
        <v>1015</v>
      </c>
      <c r="E150" t="s">
        <v>63</v>
      </c>
      <c r="F150" t="s">
        <v>3842</v>
      </c>
      <c r="G150" t="s">
        <v>3916</v>
      </c>
      <c r="H150" t="s">
        <v>3886</v>
      </c>
      <c r="I150">
        <v>50</v>
      </c>
      <c r="J150" t="s">
        <v>3852</v>
      </c>
    </row>
    <row r="151" spans="1:21">
      <c r="A151" t="s">
        <v>519</v>
      </c>
      <c r="B151">
        <v>2018</v>
      </c>
      <c r="C151" t="s">
        <v>520</v>
      </c>
      <c r="D151" t="s">
        <v>1145</v>
      </c>
      <c r="E151" t="s">
        <v>63</v>
      </c>
      <c r="F151" t="s">
        <v>3850</v>
      </c>
      <c r="G151" t="s">
        <v>3851</v>
      </c>
      <c r="H151" t="s">
        <v>3840</v>
      </c>
      <c r="I151">
        <v>50</v>
      </c>
      <c r="J151" t="s">
        <v>3852</v>
      </c>
    </row>
    <row r="152" spans="1:21" hidden="1">
      <c r="A152" t="s">
        <v>519</v>
      </c>
      <c r="B152">
        <v>2018</v>
      </c>
      <c r="C152" t="s">
        <v>520</v>
      </c>
      <c r="D152" t="s">
        <v>1145</v>
      </c>
      <c r="E152" t="s">
        <v>63</v>
      </c>
      <c r="F152" t="s">
        <v>3842</v>
      </c>
      <c r="G152" t="s">
        <v>3916</v>
      </c>
      <c r="H152" t="s">
        <v>3886</v>
      </c>
      <c r="I152">
        <v>50</v>
      </c>
      <c r="J152" t="s">
        <v>3852</v>
      </c>
    </row>
    <row r="153" spans="1:21" hidden="1">
      <c r="A153" t="s">
        <v>330</v>
      </c>
      <c r="B153">
        <v>2018</v>
      </c>
      <c r="C153" s="2" t="s">
        <v>216</v>
      </c>
      <c r="D153" t="s">
        <v>813</v>
      </c>
      <c r="E153" t="s">
        <v>63</v>
      </c>
      <c r="F153" t="s">
        <v>3842</v>
      </c>
      <c r="H153" t="s">
        <v>3886</v>
      </c>
      <c r="I153">
        <v>50.1</v>
      </c>
    </row>
    <row r="154" spans="1:21" hidden="1">
      <c r="A154" s="30" t="s">
        <v>260</v>
      </c>
      <c r="B154" s="30">
        <v>1973</v>
      </c>
      <c r="C154" s="2" t="s">
        <v>261</v>
      </c>
      <c r="D154" t="s">
        <v>1147</v>
      </c>
      <c r="E154" t="s">
        <v>45</v>
      </c>
      <c r="F154" t="s">
        <v>3842</v>
      </c>
      <c r="G154" t="s">
        <v>3899</v>
      </c>
      <c r="H154" t="s">
        <v>3862</v>
      </c>
      <c r="I154">
        <v>51</v>
      </c>
      <c r="S154">
        <v>30283294.27</v>
      </c>
      <c r="U154">
        <v>65000</v>
      </c>
    </row>
    <row r="155" spans="1:21" hidden="1">
      <c r="A155" t="s">
        <v>57</v>
      </c>
      <c r="B155">
        <v>1986</v>
      </c>
      <c r="C155" s="17" t="s">
        <v>58</v>
      </c>
      <c r="D155" t="s">
        <v>326</v>
      </c>
      <c r="E155" t="s">
        <v>45</v>
      </c>
      <c r="F155" t="s">
        <v>3842</v>
      </c>
      <c r="G155" t="s">
        <v>3891</v>
      </c>
      <c r="H155" t="s">
        <v>3846</v>
      </c>
      <c r="I155">
        <v>52</v>
      </c>
    </row>
    <row r="156" spans="1:21" hidden="1">
      <c r="A156" s="30" t="s">
        <v>260</v>
      </c>
      <c r="B156" s="30">
        <v>1973</v>
      </c>
      <c r="C156" s="17" t="s">
        <v>261</v>
      </c>
      <c r="D156" t="s">
        <v>1147</v>
      </c>
      <c r="E156" t="s">
        <v>45</v>
      </c>
      <c r="F156" t="s">
        <v>3832</v>
      </c>
      <c r="G156" t="s">
        <v>3847</v>
      </c>
      <c r="H156" t="s">
        <v>3848</v>
      </c>
      <c r="I156">
        <v>52</v>
      </c>
      <c r="S156">
        <v>90849882.816</v>
      </c>
      <c r="U156">
        <v>160000</v>
      </c>
    </row>
    <row r="157" spans="1:21" hidden="1">
      <c r="A157" t="s">
        <v>396</v>
      </c>
      <c r="B157">
        <v>2020</v>
      </c>
      <c r="C157" t="s">
        <v>397</v>
      </c>
      <c r="D157" t="s">
        <v>854</v>
      </c>
      <c r="E157" t="s">
        <v>398</v>
      </c>
      <c r="F157" t="s">
        <v>3842</v>
      </c>
      <c r="G157" t="s">
        <v>1163</v>
      </c>
      <c r="H157" t="s">
        <v>3915</v>
      </c>
      <c r="I157">
        <v>52</v>
      </c>
    </row>
    <row r="158" spans="1:21" hidden="1">
      <c r="A158" s="30" t="s">
        <v>287</v>
      </c>
      <c r="B158" s="30">
        <v>2016</v>
      </c>
      <c r="C158" s="17" t="s">
        <v>288</v>
      </c>
      <c r="D158" s="30" t="s">
        <v>778</v>
      </c>
      <c r="E158" t="s">
        <v>63</v>
      </c>
      <c r="F158" t="s">
        <v>3832</v>
      </c>
      <c r="H158" t="s">
        <v>3841</v>
      </c>
      <c r="I158">
        <v>52.2</v>
      </c>
      <c r="K158">
        <v>6</v>
      </c>
      <c r="L158" t="s">
        <v>3900</v>
      </c>
      <c r="M158">
        <v>6</v>
      </c>
      <c r="N158" t="s">
        <v>3900</v>
      </c>
      <c r="O158">
        <v>7</v>
      </c>
      <c r="P158" t="s">
        <v>3900</v>
      </c>
    </row>
    <row r="159" spans="1:21" hidden="1">
      <c r="A159" t="s">
        <v>72</v>
      </c>
      <c r="B159">
        <v>2010</v>
      </c>
      <c r="C159" t="s">
        <v>73</v>
      </c>
      <c r="D159" t="s">
        <v>240</v>
      </c>
      <c r="F159" t="s">
        <v>3842</v>
      </c>
      <c r="G159" t="s">
        <v>3934</v>
      </c>
      <c r="H159" t="s">
        <v>3886</v>
      </c>
      <c r="I159">
        <v>53</v>
      </c>
      <c r="U159">
        <v>90000</v>
      </c>
    </row>
    <row r="160" spans="1:21" hidden="1">
      <c r="A160" t="s">
        <v>57</v>
      </c>
      <c r="B160">
        <v>1986</v>
      </c>
      <c r="C160" s="17" t="s">
        <v>58</v>
      </c>
      <c r="D160" t="s">
        <v>529</v>
      </c>
      <c r="E160" t="s">
        <v>63</v>
      </c>
      <c r="F160" t="s">
        <v>3842</v>
      </c>
      <c r="G160" t="s">
        <v>3891</v>
      </c>
      <c r="H160" t="s">
        <v>3846</v>
      </c>
      <c r="I160">
        <v>53</v>
      </c>
    </row>
    <row r="161" spans="1:21" hidden="1">
      <c r="A161" t="s">
        <v>57</v>
      </c>
      <c r="B161">
        <v>1986</v>
      </c>
      <c r="C161" s="17" t="s">
        <v>58</v>
      </c>
      <c r="D161" t="s">
        <v>540</v>
      </c>
      <c r="E161" t="s">
        <v>63</v>
      </c>
      <c r="F161" t="s">
        <v>3842</v>
      </c>
      <c r="G161" t="s">
        <v>3891</v>
      </c>
      <c r="H161" t="s">
        <v>3846</v>
      </c>
      <c r="I161">
        <v>53</v>
      </c>
    </row>
    <row r="162" spans="1:21" hidden="1">
      <c r="A162" t="s">
        <v>243</v>
      </c>
      <c r="B162">
        <v>2020</v>
      </c>
      <c r="C162" t="s">
        <v>244</v>
      </c>
      <c r="D162" t="s">
        <v>854</v>
      </c>
      <c r="E162" t="s">
        <v>398</v>
      </c>
      <c r="F162" t="s">
        <v>3842</v>
      </c>
      <c r="G162" t="s">
        <v>1163</v>
      </c>
      <c r="H162" t="s">
        <v>3915</v>
      </c>
      <c r="I162">
        <v>53</v>
      </c>
    </row>
    <row r="163" spans="1:21" hidden="1">
      <c r="A163" s="30" t="s">
        <v>260</v>
      </c>
      <c r="B163" s="30">
        <v>1973</v>
      </c>
      <c r="C163" s="17" t="s">
        <v>261</v>
      </c>
      <c r="D163" t="s">
        <v>778</v>
      </c>
      <c r="E163" t="s">
        <v>63</v>
      </c>
      <c r="F163" t="s">
        <v>3832</v>
      </c>
      <c r="G163" t="s">
        <v>3890</v>
      </c>
      <c r="H163" t="s">
        <v>3848</v>
      </c>
      <c r="I163">
        <v>54</v>
      </c>
      <c r="S163">
        <v>204412236.34</v>
      </c>
      <c r="U163">
        <v>550000</v>
      </c>
    </row>
    <row r="164" spans="1:21" hidden="1">
      <c r="A164" t="s">
        <v>3940</v>
      </c>
      <c r="B164">
        <v>2021</v>
      </c>
      <c r="C164" s="17" t="s">
        <v>3941</v>
      </c>
      <c r="D164" t="s">
        <v>46</v>
      </c>
      <c r="E164" t="s">
        <v>46</v>
      </c>
      <c r="F164" t="s">
        <v>3850</v>
      </c>
      <c r="G164" t="s">
        <v>3922</v>
      </c>
      <c r="H164" t="s">
        <v>3923</v>
      </c>
      <c r="I164" t="s">
        <v>46</v>
      </c>
      <c r="J164" t="s">
        <v>46</v>
      </c>
      <c r="K164">
        <v>14000</v>
      </c>
      <c r="L164" t="s">
        <v>3909</v>
      </c>
      <c r="M164">
        <v>6000</v>
      </c>
      <c r="N164" t="s">
        <v>3909</v>
      </c>
      <c r="S164">
        <v>56000</v>
      </c>
      <c r="T164" t="s">
        <v>3942</v>
      </c>
    </row>
    <row r="165" spans="1:21" hidden="1">
      <c r="A165" t="s">
        <v>3943</v>
      </c>
      <c r="B165">
        <v>2021</v>
      </c>
      <c r="C165" s="17" t="s">
        <v>3944</v>
      </c>
      <c r="D165" t="s">
        <v>46</v>
      </c>
      <c r="E165" t="s">
        <v>46</v>
      </c>
      <c r="F165" t="s">
        <v>3850</v>
      </c>
      <c r="G165" t="s">
        <v>3922</v>
      </c>
      <c r="H165" t="s">
        <v>3923</v>
      </c>
      <c r="I165" t="s">
        <v>46</v>
      </c>
      <c r="J165" t="s">
        <v>46</v>
      </c>
      <c r="K165">
        <v>23000</v>
      </c>
      <c r="L165" t="s">
        <v>3945</v>
      </c>
      <c r="M165">
        <v>149.21</v>
      </c>
      <c r="N165" t="s">
        <v>3946</v>
      </c>
      <c r="O165">
        <v>1.0509999999999999</v>
      </c>
      <c r="P165" t="s">
        <v>3859</v>
      </c>
      <c r="Q165">
        <v>8.5</v>
      </c>
    </row>
    <row r="166" spans="1:21">
      <c r="A166" t="s">
        <v>3926</v>
      </c>
      <c r="B166">
        <v>2016</v>
      </c>
      <c r="C166" s="17" t="s">
        <v>3927</v>
      </c>
      <c r="D166" t="s">
        <v>1015</v>
      </c>
      <c r="E166" t="s">
        <v>63</v>
      </c>
      <c r="F166" t="s">
        <v>3850</v>
      </c>
      <c r="G166" t="s">
        <v>3851</v>
      </c>
      <c r="H166" t="s">
        <v>3840</v>
      </c>
      <c r="I166">
        <v>55</v>
      </c>
    </row>
    <row r="167" spans="1:21">
      <c r="A167" t="s">
        <v>67</v>
      </c>
      <c r="B167">
        <v>2008</v>
      </c>
      <c r="C167" s="17" t="s">
        <v>68</v>
      </c>
      <c r="D167" t="s">
        <v>849</v>
      </c>
      <c r="F167" t="s">
        <v>3850</v>
      </c>
      <c r="G167" t="s">
        <v>3947</v>
      </c>
      <c r="H167" t="s">
        <v>3840</v>
      </c>
      <c r="I167">
        <v>55</v>
      </c>
    </row>
    <row r="168" spans="1:21" hidden="1">
      <c r="A168" t="s">
        <v>241</v>
      </c>
      <c r="B168">
        <v>2013</v>
      </c>
      <c r="C168" s="17" t="s">
        <v>242</v>
      </c>
      <c r="D168" t="s">
        <v>468</v>
      </c>
      <c r="E168" t="s">
        <v>45</v>
      </c>
      <c r="F168" t="s">
        <v>3832</v>
      </c>
      <c r="G168" t="s">
        <v>3833</v>
      </c>
      <c r="H168" t="s">
        <v>3834</v>
      </c>
      <c r="I168">
        <v>55</v>
      </c>
      <c r="J168" t="s">
        <v>3835</v>
      </c>
    </row>
    <row r="169" spans="1:21" hidden="1">
      <c r="A169" t="s">
        <v>241</v>
      </c>
      <c r="B169">
        <v>2013</v>
      </c>
      <c r="C169" s="17" t="s">
        <v>242</v>
      </c>
      <c r="D169" t="s">
        <v>835</v>
      </c>
      <c r="E169" t="s">
        <v>63</v>
      </c>
      <c r="F169" t="s">
        <v>3832</v>
      </c>
      <c r="G169" t="s">
        <v>3833</v>
      </c>
      <c r="H169" t="s">
        <v>3834</v>
      </c>
      <c r="I169">
        <v>55</v>
      </c>
      <c r="J169" t="s">
        <v>3835</v>
      </c>
    </row>
    <row r="170" spans="1:21" hidden="1">
      <c r="A170" t="s">
        <v>241</v>
      </c>
      <c r="B170">
        <v>2013</v>
      </c>
      <c r="C170" s="17" t="s">
        <v>242</v>
      </c>
      <c r="D170" t="s">
        <v>1147</v>
      </c>
      <c r="E170" t="s">
        <v>63</v>
      </c>
      <c r="F170" t="s">
        <v>3842</v>
      </c>
      <c r="G170" t="s">
        <v>3845</v>
      </c>
      <c r="H170" t="s">
        <v>3846</v>
      </c>
      <c r="I170">
        <v>55</v>
      </c>
      <c r="J170" t="s">
        <v>3835</v>
      </c>
    </row>
    <row r="171" spans="1:21">
      <c r="A171" t="s">
        <v>67</v>
      </c>
      <c r="B171">
        <v>2008</v>
      </c>
      <c r="C171" s="17" t="s">
        <v>68</v>
      </c>
      <c r="D171" t="s">
        <v>240</v>
      </c>
      <c r="F171" t="s">
        <v>3850</v>
      </c>
      <c r="G171" t="s">
        <v>3947</v>
      </c>
      <c r="H171" t="s">
        <v>3840</v>
      </c>
      <c r="I171">
        <v>55</v>
      </c>
    </row>
    <row r="172" spans="1:21" hidden="1">
      <c r="A172" t="s">
        <v>241</v>
      </c>
      <c r="B172">
        <v>2013</v>
      </c>
      <c r="C172" s="17" t="s">
        <v>242</v>
      </c>
      <c r="D172" t="s">
        <v>830</v>
      </c>
      <c r="E172" t="s">
        <v>63</v>
      </c>
      <c r="F172" t="s">
        <v>3842</v>
      </c>
      <c r="G172" t="s">
        <v>3849</v>
      </c>
      <c r="H172" t="s">
        <v>3846</v>
      </c>
      <c r="I172">
        <v>55</v>
      </c>
      <c r="J172" t="s">
        <v>3835</v>
      </c>
    </row>
    <row r="173" spans="1:21">
      <c r="A173" t="s">
        <v>3836</v>
      </c>
      <c r="B173">
        <v>2020</v>
      </c>
      <c r="C173" t="s">
        <v>3837</v>
      </c>
      <c r="D173" t="s">
        <v>1015</v>
      </c>
      <c r="E173" t="s">
        <v>63</v>
      </c>
      <c r="F173" t="s">
        <v>3838</v>
      </c>
      <c r="G173" s="15" t="s">
        <v>3839</v>
      </c>
      <c r="H173" t="s">
        <v>3840</v>
      </c>
      <c r="I173">
        <v>55.6</v>
      </c>
    </row>
    <row r="174" spans="1:21" hidden="1">
      <c r="A174" t="s">
        <v>67</v>
      </c>
      <c r="B174">
        <v>2008</v>
      </c>
      <c r="C174" s="17" t="s">
        <v>68</v>
      </c>
      <c r="D174" t="s">
        <v>849</v>
      </c>
      <c r="F174" t="s">
        <v>3850</v>
      </c>
      <c r="G174" t="s">
        <v>3894</v>
      </c>
      <c r="H174" t="s">
        <v>3872</v>
      </c>
      <c r="I174">
        <v>20</v>
      </c>
    </row>
    <row r="175" spans="1:21" hidden="1">
      <c r="A175" t="s">
        <v>293</v>
      </c>
      <c r="B175">
        <v>1974</v>
      </c>
      <c r="C175" s="54" t="s">
        <v>281</v>
      </c>
      <c r="D175" t="s">
        <v>254</v>
      </c>
      <c r="E175" t="s">
        <v>63</v>
      </c>
      <c r="F175" t="s">
        <v>3832</v>
      </c>
      <c r="G175" t="s">
        <v>16</v>
      </c>
      <c r="H175" t="s">
        <v>3841</v>
      </c>
      <c r="I175">
        <v>58</v>
      </c>
    </row>
    <row r="176" spans="1:21" hidden="1">
      <c r="A176" s="30" t="s">
        <v>260</v>
      </c>
      <c r="B176" s="30">
        <v>1973</v>
      </c>
      <c r="C176" s="2" t="s">
        <v>261</v>
      </c>
      <c r="D176" t="s">
        <v>326</v>
      </c>
      <c r="E176" t="s">
        <v>45</v>
      </c>
      <c r="F176" t="s">
        <v>3842</v>
      </c>
      <c r="G176" t="s">
        <v>3876</v>
      </c>
      <c r="H176" t="s">
        <v>3862</v>
      </c>
      <c r="I176">
        <v>58</v>
      </c>
      <c r="S176">
        <v>90849882.816</v>
      </c>
      <c r="U176">
        <v>160000</v>
      </c>
    </row>
    <row r="177" spans="1:23" hidden="1">
      <c r="A177" t="s">
        <v>293</v>
      </c>
      <c r="B177">
        <v>1974</v>
      </c>
      <c r="C177" s="54" t="s">
        <v>281</v>
      </c>
      <c r="D177" t="s">
        <v>326</v>
      </c>
      <c r="E177" t="s">
        <v>45</v>
      </c>
      <c r="F177" t="s">
        <v>3832</v>
      </c>
      <c r="G177" t="s">
        <v>16</v>
      </c>
      <c r="H177" t="s">
        <v>3841</v>
      </c>
      <c r="I177">
        <v>58</v>
      </c>
    </row>
    <row r="178" spans="1:23" hidden="1">
      <c r="A178" t="s">
        <v>57</v>
      </c>
      <c r="B178">
        <v>1986</v>
      </c>
      <c r="C178" s="17" t="s">
        <v>58</v>
      </c>
      <c r="D178" t="s">
        <v>752</v>
      </c>
      <c r="E178" t="s">
        <v>63</v>
      </c>
      <c r="F178" t="s">
        <v>3842</v>
      </c>
      <c r="G178" t="s">
        <v>3919</v>
      </c>
      <c r="H178" t="s">
        <v>3846</v>
      </c>
      <c r="I178">
        <v>58</v>
      </c>
    </row>
    <row r="179" spans="1:23" hidden="1">
      <c r="A179" t="s">
        <v>3948</v>
      </c>
      <c r="B179">
        <v>2018</v>
      </c>
      <c r="C179" s="17" t="s">
        <v>3949</v>
      </c>
      <c r="D179" t="s">
        <v>46</v>
      </c>
      <c r="E179" t="s">
        <v>46</v>
      </c>
      <c r="F179" t="s">
        <v>3850</v>
      </c>
      <c r="G179" t="s">
        <v>3937</v>
      </c>
      <c r="H179" t="s">
        <v>3923</v>
      </c>
      <c r="I179" t="s">
        <v>46</v>
      </c>
      <c r="J179" t="s">
        <v>46</v>
      </c>
      <c r="K179">
        <v>170000</v>
      </c>
      <c r="L179" t="s">
        <v>3909</v>
      </c>
      <c r="M179">
        <v>0.32</v>
      </c>
      <c r="N179" t="s">
        <v>3950</v>
      </c>
      <c r="V179">
        <v>11000</v>
      </c>
      <c r="W179" s="30"/>
    </row>
    <row r="180" spans="1:23" hidden="1">
      <c r="A180" t="s">
        <v>396</v>
      </c>
      <c r="B180">
        <v>2020</v>
      </c>
      <c r="C180" t="s">
        <v>397</v>
      </c>
      <c r="D180" t="s">
        <v>356</v>
      </c>
      <c r="E180" t="s">
        <v>398</v>
      </c>
      <c r="F180" t="s">
        <v>3842</v>
      </c>
      <c r="G180" t="s">
        <v>1163</v>
      </c>
      <c r="H180" t="s">
        <v>3915</v>
      </c>
      <c r="I180">
        <v>58</v>
      </c>
    </row>
    <row r="181" spans="1:23" hidden="1">
      <c r="A181" t="s">
        <v>57</v>
      </c>
      <c r="B181">
        <v>1986</v>
      </c>
      <c r="C181" s="17" t="s">
        <v>58</v>
      </c>
      <c r="D181" t="s">
        <v>321</v>
      </c>
      <c r="E181" t="s">
        <v>63</v>
      </c>
      <c r="F181" t="s">
        <v>3842</v>
      </c>
      <c r="G181" t="s">
        <v>3891</v>
      </c>
      <c r="H181" t="s">
        <v>3846</v>
      </c>
      <c r="I181">
        <v>59</v>
      </c>
    </row>
    <row r="182" spans="1:23" hidden="1">
      <c r="A182" s="30" t="s">
        <v>260</v>
      </c>
      <c r="B182" s="30">
        <v>1973</v>
      </c>
      <c r="C182" s="17" t="s">
        <v>261</v>
      </c>
      <c r="D182" t="s">
        <v>468</v>
      </c>
      <c r="E182" t="s">
        <v>45</v>
      </c>
      <c r="F182" t="s">
        <v>3832</v>
      </c>
      <c r="G182" t="s">
        <v>3847</v>
      </c>
      <c r="H182" t="s">
        <v>3848</v>
      </c>
      <c r="I182">
        <v>59</v>
      </c>
      <c r="S182">
        <v>90849882.816</v>
      </c>
      <c r="U182">
        <v>160000</v>
      </c>
    </row>
    <row r="183" spans="1:23" hidden="1">
      <c r="A183" s="30" t="s">
        <v>260</v>
      </c>
      <c r="B183" s="30">
        <v>1973</v>
      </c>
      <c r="C183" s="17" t="s">
        <v>261</v>
      </c>
      <c r="D183" t="s">
        <v>752</v>
      </c>
      <c r="E183" t="s">
        <v>63</v>
      </c>
      <c r="F183" t="s">
        <v>3832</v>
      </c>
      <c r="G183" t="s">
        <v>3890</v>
      </c>
      <c r="H183" t="s">
        <v>3848</v>
      </c>
      <c r="I183">
        <v>59</v>
      </c>
      <c r="S183">
        <v>204412236.34</v>
      </c>
      <c r="U183">
        <v>550000</v>
      </c>
    </row>
    <row r="184" spans="1:23" hidden="1">
      <c r="A184" s="30" t="s">
        <v>282</v>
      </c>
      <c r="B184" s="30">
        <v>2007</v>
      </c>
      <c r="C184" s="106" t="s">
        <v>283</v>
      </c>
      <c r="D184" t="s">
        <v>254</v>
      </c>
      <c r="E184" t="s">
        <v>63</v>
      </c>
      <c r="F184" s="85" t="s">
        <v>3842</v>
      </c>
      <c r="G184" t="s">
        <v>3885</v>
      </c>
      <c r="H184" t="s">
        <v>3886</v>
      </c>
      <c r="I184">
        <v>60</v>
      </c>
      <c r="S184">
        <v>40000</v>
      </c>
      <c r="U184">
        <v>543885</v>
      </c>
    </row>
    <row r="185" spans="1:23" hidden="1">
      <c r="A185" t="s">
        <v>280</v>
      </c>
      <c r="B185">
        <v>1974</v>
      </c>
      <c r="C185" s="54" t="s">
        <v>281</v>
      </c>
      <c r="D185" t="s">
        <v>326</v>
      </c>
      <c r="E185" t="s">
        <v>45</v>
      </c>
      <c r="F185" t="s">
        <v>3842</v>
      </c>
      <c r="G185" t="s">
        <v>16</v>
      </c>
      <c r="H185" t="s">
        <v>3862</v>
      </c>
      <c r="I185">
        <v>60</v>
      </c>
    </row>
    <row r="186" spans="1:23" s="11" customFormat="1" hidden="1">
      <c r="A186" t="s">
        <v>280</v>
      </c>
      <c r="B186">
        <v>1974</v>
      </c>
      <c r="C186" s="54" t="s">
        <v>281</v>
      </c>
      <c r="D186" t="s">
        <v>468</v>
      </c>
      <c r="E186" t="s">
        <v>45</v>
      </c>
      <c r="F186" t="s">
        <v>3842</v>
      </c>
      <c r="G186" t="s">
        <v>16</v>
      </c>
      <c r="H186" t="s">
        <v>3862</v>
      </c>
      <c r="I186">
        <v>60</v>
      </c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3" hidden="1">
      <c r="A187" t="s">
        <v>57</v>
      </c>
      <c r="B187">
        <v>1986</v>
      </c>
      <c r="C187" s="17" t="s">
        <v>58</v>
      </c>
      <c r="D187" t="s">
        <v>468</v>
      </c>
      <c r="E187" t="s">
        <v>45</v>
      </c>
      <c r="F187" t="s">
        <v>3842</v>
      </c>
      <c r="G187" t="s">
        <v>3891</v>
      </c>
      <c r="H187" t="s">
        <v>3846</v>
      </c>
      <c r="I187">
        <v>60</v>
      </c>
    </row>
    <row r="188" spans="1:23" hidden="1">
      <c r="A188" t="s">
        <v>293</v>
      </c>
      <c r="B188">
        <v>1974</v>
      </c>
      <c r="C188" s="54" t="s">
        <v>281</v>
      </c>
      <c r="D188" t="s">
        <v>778</v>
      </c>
      <c r="E188" t="s">
        <v>63</v>
      </c>
      <c r="F188" t="s">
        <v>3832</v>
      </c>
      <c r="G188" t="s">
        <v>16</v>
      </c>
      <c r="H188" t="s">
        <v>3841</v>
      </c>
      <c r="I188">
        <v>60</v>
      </c>
    </row>
    <row r="189" spans="1:23" hidden="1">
      <c r="A189" t="s">
        <v>293</v>
      </c>
      <c r="B189">
        <v>1974</v>
      </c>
      <c r="C189" s="54" t="s">
        <v>281</v>
      </c>
      <c r="D189" t="s">
        <v>1147</v>
      </c>
      <c r="E189" t="s">
        <v>45</v>
      </c>
      <c r="F189" t="s">
        <v>3832</v>
      </c>
      <c r="G189" t="s">
        <v>16</v>
      </c>
      <c r="H189" t="s">
        <v>3841</v>
      </c>
      <c r="I189">
        <v>60</v>
      </c>
    </row>
    <row r="190" spans="1:23" hidden="1">
      <c r="A190" t="s">
        <v>3948</v>
      </c>
      <c r="B190">
        <v>2018</v>
      </c>
      <c r="C190" s="17" t="s">
        <v>3949</v>
      </c>
      <c r="D190" t="s">
        <v>46</v>
      </c>
      <c r="E190" t="s">
        <v>46</v>
      </c>
      <c r="F190" t="s">
        <v>3850</v>
      </c>
      <c r="G190" t="s">
        <v>3937</v>
      </c>
      <c r="H190" t="s">
        <v>3923</v>
      </c>
      <c r="I190" t="s">
        <v>46</v>
      </c>
      <c r="J190" t="s">
        <v>46</v>
      </c>
      <c r="K190">
        <v>270000</v>
      </c>
      <c r="L190" t="s">
        <v>3909</v>
      </c>
      <c r="M190">
        <v>0.2</v>
      </c>
      <c r="N190" t="s">
        <v>3950</v>
      </c>
      <c r="V190">
        <v>30000</v>
      </c>
      <c r="W190" s="30"/>
    </row>
    <row r="191" spans="1:23" hidden="1">
      <c r="A191" t="s">
        <v>293</v>
      </c>
      <c r="B191">
        <v>1974</v>
      </c>
      <c r="C191" s="54" t="s">
        <v>281</v>
      </c>
      <c r="D191" t="s">
        <v>254</v>
      </c>
      <c r="E191" t="s">
        <v>63</v>
      </c>
      <c r="F191" t="s">
        <v>3832</v>
      </c>
      <c r="G191" t="s">
        <v>16</v>
      </c>
      <c r="H191" t="s">
        <v>3862</v>
      </c>
      <c r="I191">
        <v>60</v>
      </c>
    </row>
    <row r="192" spans="1:23">
      <c r="A192" t="s">
        <v>67</v>
      </c>
      <c r="B192">
        <v>2008</v>
      </c>
      <c r="C192" s="17" t="s">
        <v>68</v>
      </c>
      <c r="D192" t="s">
        <v>1000</v>
      </c>
      <c r="F192" t="s">
        <v>3850</v>
      </c>
      <c r="G192" t="s">
        <v>3947</v>
      </c>
      <c r="H192" t="s">
        <v>3840</v>
      </c>
      <c r="I192">
        <v>60</v>
      </c>
    </row>
    <row r="193" spans="1:23" hidden="1">
      <c r="A193" t="s">
        <v>241</v>
      </c>
      <c r="B193">
        <v>2013</v>
      </c>
      <c r="C193" s="17" t="s">
        <v>242</v>
      </c>
      <c r="D193" t="s">
        <v>835</v>
      </c>
      <c r="E193" t="s">
        <v>63</v>
      </c>
      <c r="F193" t="s">
        <v>3842</v>
      </c>
      <c r="G193" t="s">
        <v>3849</v>
      </c>
      <c r="H193" t="s">
        <v>3846</v>
      </c>
      <c r="I193">
        <v>60</v>
      </c>
      <c r="J193" t="s">
        <v>3835</v>
      </c>
    </row>
    <row r="194" spans="1:23" hidden="1">
      <c r="A194" t="s">
        <v>510</v>
      </c>
      <c r="B194">
        <v>2019</v>
      </c>
      <c r="C194" s="17" t="s">
        <v>511</v>
      </c>
      <c r="D194" t="s">
        <v>854</v>
      </c>
      <c r="E194" t="s">
        <v>441</v>
      </c>
      <c r="F194" t="s">
        <v>3842</v>
      </c>
      <c r="G194" t="s">
        <v>3863</v>
      </c>
      <c r="H194" t="s">
        <v>3846</v>
      </c>
      <c r="I194">
        <v>60</v>
      </c>
    </row>
    <row r="195" spans="1:23" hidden="1">
      <c r="A195" t="s">
        <v>831</v>
      </c>
      <c r="B195">
        <v>2017</v>
      </c>
      <c r="C195" s="17" t="s">
        <v>832</v>
      </c>
      <c r="D195" t="s">
        <v>46</v>
      </c>
      <c r="E195" t="s">
        <v>46</v>
      </c>
      <c r="F195" t="s">
        <v>3850</v>
      </c>
      <c r="G195" t="s">
        <v>3879</v>
      </c>
      <c r="H195" t="s">
        <v>3856</v>
      </c>
      <c r="I195" t="s">
        <v>46</v>
      </c>
      <c r="K195">
        <f>AVERAGE(250,450)</f>
        <v>350</v>
      </c>
      <c r="L195" t="s">
        <v>3951</v>
      </c>
    </row>
    <row r="196" spans="1:23" hidden="1">
      <c r="A196" s="30" t="s">
        <v>260</v>
      </c>
      <c r="B196" s="30">
        <v>1973</v>
      </c>
      <c r="C196" s="2" t="s">
        <v>261</v>
      </c>
      <c r="D196" t="s">
        <v>468</v>
      </c>
      <c r="E196" t="s">
        <v>45</v>
      </c>
      <c r="F196" t="s">
        <v>3842</v>
      </c>
      <c r="G196" t="s">
        <v>3876</v>
      </c>
      <c r="H196" t="s">
        <v>3862</v>
      </c>
      <c r="I196">
        <v>61</v>
      </c>
      <c r="S196">
        <v>18927058.920000002</v>
      </c>
      <c r="U196">
        <v>32000</v>
      </c>
    </row>
    <row r="197" spans="1:23" hidden="1">
      <c r="A197" t="s">
        <v>57</v>
      </c>
      <c r="B197">
        <v>1986</v>
      </c>
      <c r="C197" s="2" t="s">
        <v>58</v>
      </c>
      <c r="D197" t="s">
        <v>529</v>
      </c>
      <c r="E197" t="s">
        <v>63</v>
      </c>
      <c r="F197" t="s">
        <v>3832</v>
      </c>
      <c r="G197" t="s">
        <v>3887</v>
      </c>
      <c r="H197" t="s">
        <v>3886</v>
      </c>
      <c r="I197">
        <v>61</v>
      </c>
    </row>
    <row r="198" spans="1:23">
      <c r="A198" t="s">
        <v>72</v>
      </c>
      <c r="B198">
        <v>2010</v>
      </c>
      <c r="C198" t="s">
        <v>73</v>
      </c>
      <c r="D198" t="s">
        <v>2098</v>
      </c>
      <c r="E198" t="s">
        <v>63</v>
      </c>
      <c r="F198" t="s">
        <v>3850</v>
      </c>
      <c r="G198" t="s">
        <v>3952</v>
      </c>
      <c r="H198" t="s">
        <v>3840</v>
      </c>
      <c r="I198">
        <v>61</v>
      </c>
      <c r="U198">
        <v>90000</v>
      </c>
    </row>
    <row r="199" spans="1:23" hidden="1">
      <c r="A199" t="s">
        <v>57</v>
      </c>
      <c r="B199">
        <v>1986</v>
      </c>
      <c r="C199" s="17" t="s">
        <v>58</v>
      </c>
      <c r="D199" t="s">
        <v>1015</v>
      </c>
      <c r="E199" t="s">
        <v>63</v>
      </c>
      <c r="F199" t="s">
        <v>3842</v>
      </c>
      <c r="G199" t="s">
        <v>3919</v>
      </c>
      <c r="H199" t="s">
        <v>3846</v>
      </c>
      <c r="I199">
        <v>61</v>
      </c>
    </row>
    <row r="200" spans="1:23" hidden="1">
      <c r="A200" s="30" t="s">
        <v>282</v>
      </c>
      <c r="B200" s="30">
        <v>2007</v>
      </c>
      <c r="C200" s="2" t="s">
        <v>283</v>
      </c>
      <c r="D200" t="s">
        <v>778</v>
      </c>
      <c r="E200" t="s">
        <v>63</v>
      </c>
      <c r="F200" t="s">
        <v>3842</v>
      </c>
      <c r="G200" t="s">
        <v>3885</v>
      </c>
      <c r="H200" t="s">
        <v>3886</v>
      </c>
      <c r="I200">
        <v>61.5</v>
      </c>
    </row>
    <row r="201" spans="1:23">
      <c r="A201" t="s">
        <v>57</v>
      </c>
      <c r="B201">
        <v>1986</v>
      </c>
      <c r="C201" s="17" t="s">
        <v>58</v>
      </c>
      <c r="D201" t="s">
        <v>540</v>
      </c>
      <c r="E201" t="s">
        <v>63</v>
      </c>
      <c r="F201" t="s">
        <v>3842</v>
      </c>
      <c r="G201" t="s">
        <v>3914</v>
      </c>
      <c r="H201" t="s">
        <v>3840</v>
      </c>
      <c r="I201">
        <v>62</v>
      </c>
    </row>
    <row r="202" spans="1:23" hidden="1">
      <c r="A202" t="s">
        <v>67</v>
      </c>
      <c r="B202">
        <v>2008</v>
      </c>
      <c r="C202" s="17" t="s">
        <v>68</v>
      </c>
      <c r="D202" t="s">
        <v>842</v>
      </c>
      <c r="F202" t="s">
        <v>3850</v>
      </c>
      <c r="G202" t="s">
        <v>3894</v>
      </c>
      <c r="H202" t="s">
        <v>3872</v>
      </c>
      <c r="I202">
        <v>25</v>
      </c>
    </row>
    <row r="203" spans="1:23" hidden="1">
      <c r="A203" t="s">
        <v>831</v>
      </c>
      <c r="B203">
        <v>2017</v>
      </c>
      <c r="C203" s="17" t="s">
        <v>832</v>
      </c>
      <c r="D203" t="s">
        <v>46</v>
      </c>
      <c r="E203" t="s">
        <v>46</v>
      </c>
      <c r="F203" t="s">
        <v>3850</v>
      </c>
      <c r="G203" t="s">
        <v>3879</v>
      </c>
      <c r="H203" t="s">
        <v>3856</v>
      </c>
      <c r="I203" t="s">
        <v>46</v>
      </c>
      <c r="K203">
        <f>AVERAGE(269,487)</f>
        <v>378</v>
      </c>
      <c r="L203" t="s">
        <v>3951</v>
      </c>
      <c r="M203">
        <v>0.1</v>
      </c>
      <c r="N203" t="s">
        <v>3858</v>
      </c>
    </row>
    <row r="204" spans="1:23" hidden="1">
      <c r="A204" t="s">
        <v>519</v>
      </c>
      <c r="B204">
        <v>2018</v>
      </c>
      <c r="C204" t="s">
        <v>520</v>
      </c>
      <c r="D204" t="s">
        <v>516</v>
      </c>
      <c r="E204" t="s">
        <v>45</v>
      </c>
      <c r="F204" t="s">
        <v>3842</v>
      </c>
      <c r="G204" t="s">
        <v>3917</v>
      </c>
      <c r="H204" t="s">
        <v>3886</v>
      </c>
      <c r="I204">
        <v>62.3</v>
      </c>
      <c r="J204" t="s">
        <v>3852</v>
      </c>
    </row>
    <row r="205" spans="1:23" hidden="1">
      <c r="A205" t="s">
        <v>519</v>
      </c>
      <c r="B205">
        <v>2018</v>
      </c>
      <c r="C205" t="s">
        <v>520</v>
      </c>
      <c r="D205" t="s">
        <v>1013</v>
      </c>
      <c r="E205" t="s">
        <v>45</v>
      </c>
      <c r="F205" t="s">
        <v>3842</v>
      </c>
      <c r="G205" t="s">
        <v>3916</v>
      </c>
      <c r="H205" t="s">
        <v>3886</v>
      </c>
      <c r="I205">
        <v>62.7</v>
      </c>
      <c r="J205" t="s">
        <v>3852</v>
      </c>
    </row>
    <row r="206" spans="1:23" hidden="1">
      <c r="A206" t="s">
        <v>293</v>
      </c>
      <c r="B206">
        <v>1974</v>
      </c>
      <c r="C206" s="54" t="s">
        <v>281</v>
      </c>
      <c r="D206" t="s">
        <v>752</v>
      </c>
      <c r="E206" t="s">
        <v>63</v>
      </c>
      <c r="F206" t="s">
        <v>3832</v>
      </c>
      <c r="G206" t="s">
        <v>16</v>
      </c>
      <c r="H206" t="s">
        <v>3841</v>
      </c>
      <c r="I206">
        <v>63</v>
      </c>
    </row>
    <row r="207" spans="1:23" hidden="1">
      <c r="A207" t="s">
        <v>3948</v>
      </c>
      <c r="B207">
        <v>2018</v>
      </c>
      <c r="C207" s="17" t="s">
        <v>3949</v>
      </c>
      <c r="D207" t="s">
        <v>46</v>
      </c>
      <c r="E207" t="s">
        <v>46</v>
      </c>
      <c r="F207" t="s">
        <v>3850</v>
      </c>
      <c r="G207" t="s">
        <v>3937</v>
      </c>
      <c r="H207" t="s">
        <v>3923</v>
      </c>
      <c r="I207" t="s">
        <v>46</v>
      </c>
      <c r="J207" t="s">
        <v>46</v>
      </c>
      <c r="K207">
        <v>330000</v>
      </c>
      <c r="L207" t="s">
        <v>3909</v>
      </c>
      <c r="M207">
        <v>0.17</v>
      </c>
      <c r="N207" t="s">
        <v>3950</v>
      </c>
      <c r="V207">
        <v>45000</v>
      </c>
      <c r="W207" s="30"/>
    </row>
    <row r="208" spans="1:23" hidden="1">
      <c r="A208" t="s">
        <v>241</v>
      </c>
      <c r="B208">
        <v>2013</v>
      </c>
      <c r="C208" s="17" t="s">
        <v>242</v>
      </c>
      <c r="D208" t="s">
        <v>1147</v>
      </c>
      <c r="E208" t="s">
        <v>63</v>
      </c>
      <c r="F208" t="s">
        <v>3832</v>
      </c>
      <c r="G208" t="s">
        <v>3833</v>
      </c>
      <c r="H208" t="s">
        <v>3834</v>
      </c>
      <c r="I208">
        <v>63</v>
      </c>
      <c r="J208" t="s">
        <v>3835</v>
      </c>
    </row>
    <row r="209" spans="1:21" hidden="1">
      <c r="A209" t="s">
        <v>241</v>
      </c>
      <c r="B209">
        <v>2013</v>
      </c>
      <c r="C209" s="17" t="s">
        <v>242</v>
      </c>
      <c r="D209" t="s">
        <v>1014</v>
      </c>
      <c r="E209" t="s">
        <v>63</v>
      </c>
      <c r="F209" t="s">
        <v>3842</v>
      </c>
      <c r="G209" t="s">
        <v>3845</v>
      </c>
      <c r="H209" t="s">
        <v>3846</v>
      </c>
      <c r="I209">
        <v>63</v>
      </c>
      <c r="J209" t="s">
        <v>3835</v>
      </c>
    </row>
    <row r="210" spans="1:21">
      <c r="A210" t="s">
        <v>72</v>
      </c>
      <c r="B210">
        <v>2010</v>
      </c>
      <c r="C210" t="s">
        <v>73</v>
      </c>
      <c r="D210" t="s">
        <v>69</v>
      </c>
      <c r="F210" t="s">
        <v>3850</v>
      </c>
      <c r="G210" t="s">
        <v>3952</v>
      </c>
      <c r="H210" t="s">
        <v>3840</v>
      </c>
      <c r="I210">
        <v>64</v>
      </c>
      <c r="U210">
        <v>90000</v>
      </c>
    </row>
    <row r="211" spans="1:21" hidden="1">
      <c r="A211" t="s">
        <v>57</v>
      </c>
      <c r="B211">
        <v>1986</v>
      </c>
      <c r="C211" s="17" t="s">
        <v>58</v>
      </c>
      <c r="D211" t="s">
        <v>529</v>
      </c>
      <c r="E211" t="s">
        <v>63</v>
      </c>
      <c r="F211" t="s">
        <v>3842</v>
      </c>
      <c r="G211" t="s">
        <v>3919</v>
      </c>
      <c r="H211" t="s">
        <v>3846</v>
      </c>
      <c r="I211">
        <v>64</v>
      </c>
    </row>
    <row r="212" spans="1:21" hidden="1">
      <c r="A212" t="s">
        <v>57</v>
      </c>
      <c r="B212">
        <v>1986</v>
      </c>
      <c r="C212" s="17" t="s">
        <v>58</v>
      </c>
      <c r="D212" t="s">
        <v>540</v>
      </c>
      <c r="E212" t="s">
        <v>63</v>
      </c>
      <c r="F212" t="s">
        <v>3842</v>
      </c>
      <c r="G212" t="s">
        <v>3843</v>
      </c>
      <c r="H212" t="s">
        <v>3841</v>
      </c>
      <c r="I212">
        <v>64</v>
      </c>
    </row>
    <row r="213" spans="1:21" hidden="1">
      <c r="A213" t="s">
        <v>57</v>
      </c>
      <c r="B213">
        <v>1986</v>
      </c>
      <c r="C213" s="17" t="s">
        <v>58</v>
      </c>
      <c r="D213" t="s">
        <v>810</v>
      </c>
      <c r="E213" t="s">
        <v>63</v>
      </c>
      <c r="F213" t="s">
        <v>3842</v>
      </c>
      <c r="G213" t="s">
        <v>3919</v>
      </c>
      <c r="H213" t="s">
        <v>3846</v>
      </c>
      <c r="I213">
        <v>64</v>
      </c>
    </row>
    <row r="214" spans="1:21" hidden="1">
      <c r="A214" t="s">
        <v>519</v>
      </c>
      <c r="B214">
        <v>2018</v>
      </c>
      <c r="C214" t="s">
        <v>520</v>
      </c>
      <c r="D214" t="s">
        <v>1145</v>
      </c>
      <c r="E214" t="s">
        <v>63</v>
      </c>
      <c r="F214" t="s">
        <v>3842</v>
      </c>
      <c r="G214" t="s">
        <v>3917</v>
      </c>
      <c r="H214" t="s">
        <v>3886</v>
      </c>
      <c r="I214">
        <v>64</v>
      </c>
      <c r="J214" t="s">
        <v>3852</v>
      </c>
    </row>
    <row r="215" spans="1:21" hidden="1">
      <c r="A215" t="s">
        <v>831</v>
      </c>
      <c r="B215">
        <v>2017</v>
      </c>
      <c r="C215" s="17" t="s">
        <v>832</v>
      </c>
      <c r="D215" t="s">
        <v>46</v>
      </c>
      <c r="E215" t="s">
        <v>46</v>
      </c>
      <c r="F215" t="s">
        <v>3850</v>
      </c>
      <c r="G215" t="s">
        <v>3879</v>
      </c>
      <c r="H215" t="s">
        <v>3856</v>
      </c>
      <c r="I215" t="s">
        <v>46</v>
      </c>
      <c r="K215">
        <f>AVERAGE(345,475)</f>
        <v>410</v>
      </c>
      <c r="L215" t="s">
        <v>3951</v>
      </c>
      <c r="M215">
        <v>0.36</v>
      </c>
      <c r="N215" t="s">
        <v>3858</v>
      </c>
    </row>
    <row r="216" spans="1:21" hidden="1">
      <c r="A216" t="s">
        <v>72</v>
      </c>
      <c r="B216">
        <v>2010</v>
      </c>
      <c r="C216" t="s">
        <v>73</v>
      </c>
      <c r="D216" t="s">
        <v>69</v>
      </c>
      <c r="F216" t="s">
        <v>3842</v>
      </c>
      <c r="G216" t="s">
        <v>3934</v>
      </c>
      <c r="H216" t="s">
        <v>3886</v>
      </c>
      <c r="I216">
        <v>65</v>
      </c>
      <c r="U216">
        <v>90000</v>
      </c>
    </row>
    <row r="217" spans="1:21" hidden="1">
      <c r="A217" s="30" t="s">
        <v>260</v>
      </c>
      <c r="B217" s="30">
        <v>1973</v>
      </c>
      <c r="C217" s="2" t="s">
        <v>261</v>
      </c>
      <c r="D217" t="s">
        <v>468</v>
      </c>
      <c r="E217" t="s">
        <v>45</v>
      </c>
      <c r="F217" t="s">
        <v>3842</v>
      </c>
      <c r="G217" t="s">
        <v>3899</v>
      </c>
      <c r="H217" t="s">
        <v>3862</v>
      </c>
      <c r="I217">
        <v>65</v>
      </c>
      <c r="S217">
        <v>30283294.27</v>
      </c>
      <c r="U217">
        <v>65000</v>
      </c>
    </row>
    <row r="218" spans="1:21" hidden="1">
      <c r="A218" t="s">
        <v>72</v>
      </c>
      <c r="B218">
        <v>2010</v>
      </c>
      <c r="C218" t="s">
        <v>73</v>
      </c>
      <c r="D218" t="s">
        <v>751</v>
      </c>
      <c r="F218" t="s">
        <v>3842</v>
      </c>
      <c r="G218" t="s">
        <v>3934</v>
      </c>
      <c r="H218" t="s">
        <v>3886</v>
      </c>
      <c r="I218">
        <v>65</v>
      </c>
      <c r="U218">
        <v>90000</v>
      </c>
    </row>
    <row r="219" spans="1:21" hidden="1">
      <c r="A219" t="s">
        <v>57</v>
      </c>
      <c r="B219">
        <v>1986</v>
      </c>
      <c r="C219" s="17" t="s">
        <v>58</v>
      </c>
      <c r="D219" t="s">
        <v>540</v>
      </c>
      <c r="E219" t="s">
        <v>63</v>
      </c>
      <c r="F219" t="s">
        <v>3842</v>
      </c>
      <c r="G219" t="s">
        <v>3888</v>
      </c>
      <c r="H219" t="s">
        <v>3846</v>
      </c>
      <c r="I219">
        <v>65</v>
      </c>
    </row>
    <row r="220" spans="1:21" hidden="1">
      <c r="A220" t="s">
        <v>57</v>
      </c>
      <c r="B220">
        <v>1986</v>
      </c>
      <c r="C220" s="17" t="s">
        <v>58</v>
      </c>
      <c r="D220" t="s">
        <v>752</v>
      </c>
      <c r="E220" t="s">
        <v>63</v>
      </c>
      <c r="F220" t="s">
        <v>3842</v>
      </c>
      <c r="G220" t="s">
        <v>3888</v>
      </c>
      <c r="H220" t="s">
        <v>3846</v>
      </c>
      <c r="I220">
        <v>65</v>
      </c>
    </row>
    <row r="221" spans="1:21">
      <c r="A221" t="s">
        <v>3926</v>
      </c>
      <c r="B221">
        <v>2016</v>
      </c>
      <c r="C221" s="17" t="s">
        <v>3927</v>
      </c>
      <c r="D221" t="s">
        <v>321</v>
      </c>
      <c r="E221" t="s">
        <v>63</v>
      </c>
      <c r="F221" t="s">
        <v>3850</v>
      </c>
      <c r="G221" t="s">
        <v>3851</v>
      </c>
      <c r="H221" t="s">
        <v>3840</v>
      </c>
      <c r="I221">
        <v>65</v>
      </c>
    </row>
    <row r="222" spans="1:21" hidden="1">
      <c r="A222" t="s">
        <v>67</v>
      </c>
      <c r="B222">
        <v>2008</v>
      </c>
      <c r="C222" s="17" t="s">
        <v>68</v>
      </c>
      <c r="D222" t="s">
        <v>514</v>
      </c>
      <c r="F222" t="s">
        <v>3850</v>
      </c>
      <c r="G222" t="s">
        <v>3894</v>
      </c>
      <c r="H222" t="s">
        <v>3872</v>
      </c>
      <c r="I222">
        <v>30</v>
      </c>
    </row>
    <row r="223" spans="1:21" hidden="1">
      <c r="A223" t="s">
        <v>3953</v>
      </c>
      <c r="B223">
        <v>2006</v>
      </c>
      <c r="C223" t="s">
        <v>3954</v>
      </c>
      <c r="D223" t="s">
        <v>46</v>
      </c>
      <c r="E223" t="s">
        <v>46</v>
      </c>
      <c r="F223" t="s">
        <v>3850</v>
      </c>
      <c r="G223" t="s">
        <v>3922</v>
      </c>
      <c r="H223" t="s">
        <v>3923</v>
      </c>
      <c r="I223" t="s">
        <v>46</v>
      </c>
      <c r="J223" t="s">
        <v>46</v>
      </c>
      <c r="K223">
        <v>346000</v>
      </c>
      <c r="L223" t="s">
        <v>3945</v>
      </c>
      <c r="M223">
        <v>56513</v>
      </c>
      <c r="N223" t="s">
        <v>3955</v>
      </c>
      <c r="S223">
        <v>9.0999999999999998E-2</v>
      </c>
      <c r="T223" t="s">
        <v>3956</v>
      </c>
    </row>
    <row r="224" spans="1:21" hidden="1">
      <c r="A224" t="s">
        <v>67</v>
      </c>
      <c r="B224">
        <v>2008</v>
      </c>
      <c r="C224" s="17" t="s">
        <v>68</v>
      </c>
      <c r="D224" t="s">
        <v>508</v>
      </c>
      <c r="F224" t="s">
        <v>3850</v>
      </c>
      <c r="G224" t="s">
        <v>3894</v>
      </c>
      <c r="H224" t="s">
        <v>3872</v>
      </c>
      <c r="I224">
        <v>30</v>
      </c>
    </row>
    <row r="225" spans="1:23">
      <c r="A225" t="s">
        <v>67</v>
      </c>
      <c r="B225">
        <v>2008</v>
      </c>
      <c r="C225" s="17" t="s">
        <v>68</v>
      </c>
      <c r="D225" t="s">
        <v>512</v>
      </c>
      <c r="F225" t="s">
        <v>3850</v>
      </c>
      <c r="G225" t="s">
        <v>3947</v>
      </c>
      <c r="H225" t="s">
        <v>3840</v>
      </c>
      <c r="I225">
        <v>65</v>
      </c>
    </row>
    <row r="226" spans="1:23" hidden="1">
      <c r="A226" t="s">
        <v>241</v>
      </c>
      <c r="B226">
        <v>2013</v>
      </c>
      <c r="C226" s="17" t="s">
        <v>242</v>
      </c>
      <c r="D226" t="s">
        <v>1015</v>
      </c>
      <c r="E226" t="s">
        <v>63</v>
      </c>
      <c r="F226" t="s">
        <v>3842</v>
      </c>
      <c r="G226" t="s">
        <v>3845</v>
      </c>
      <c r="H226" t="s">
        <v>3846</v>
      </c>
      <c r="I226">
        <v>65</v>
      </c>
      <c r="J226" t="s">
        <v>3835</v>
      </c>
    </row>
    <row r="227" spans="1:23">
      <c r="A227" t="s">
        <v>67</v>
      </c>
      <c r="B227">
        <v>2008</v>
      </c>
      <c r="C227" s="17" t="s">
        <v>68</v>
      </c>
      <c r="D227" t="s">
        <v>1002</v>
      </c>
      <c r="F227" t="s">
        <v>3850</v>
      </c>
      <c r="G227" t="s">
        <v>3947</v>
      </c>
      <c r="H227" t="s">
        <v>3840</v>
      </c>
      <c r="I227">
        <v>65</v>
      </c>
    </row>
    <row r="228" spans="1:23" hidden="1">
      <c r="A228" t="s">
        <v>67</v>
      </c>
      <c r="B228">
        <v>2008</v>
      </c>
      <c r="C228" s="17" t="s">
        <v>68</v>
      </c>
      <c r="D228" t="s">
        <v>801</v>
      </c>
      <c r="F228" t="s">
        <v>3850</v>
      </c>
      <c r="G228" t="s">
        <v>3894</v>
      </c>
      <c r="H228" t="s">
        <v>3872</v>
      </c>
      <c r="I228">
        <v>35</v>
      </c>
    </row>
    <row r="229" spans="1:23" hidden="1">
      <c r="A229" s="30" t="s">
        <v>260</v>
      </c>
      <c r="B229" s="30">
        <v>1973</v>
      </c>
      <c r="C229" s="2" t="s">
        <v>261</v>
      </c>
      <c r="D229" t="s">
        <v>752</v>
      </c>
      <c r="E229" t="s">
        <v>63</v>
      </c>
      <c r="F229" t="s">
        <v>3842</v>
      </c>
      <c r="G229" t="s">
        <v>3899</v>
      </c>
      <c r="H229" t="s">
        <v>3862</v>
      </c>
      <c r="I229">
        <v>66</v>
      </c>
      <c r="S229">
        <v>30283294.27</v>
      </c>
      <c r="U229">
        <v>65000</v>
      </c>
    </row>
    <row r="230" spans="1:23" hidden="1">
      <c r="A230" t="s">
        <v>57</v>
      </c>
      <c r="B230">
        <v>1986</v>
      </c>
      <c r="C230" s="17" t="s">
        <v>58</v>
      </c>
      <c r="D230" t="s">
        <v>540</v>
      </c>
      <c r="E230" t="s">
        <v>63</v>
      </c>
      <c r="F230" t="s">
        <v>3842</v>
      </c>
      <c r="G230" t="s">
        <v>3919</v>
      </c>
      <c r="H230" t="s">
        <v>3846</v>
      </c>
      <c r="I230">
        <v>66</v>
      </c>
    </row>
    <row r="231" spans="1:23" hidden="1">
      <c r="A231" t="s">
        <v>67</v>
      </c>
      <c r="B231">
        <v>2008</v>
      </c>
      <c r="C231" s="17" t="s">
        <v>68</v>
      </c>
      <c r="D231" t="s">
        <v>69</v>
      </c>
      <c r="F231" t="s">
        <v>3850</v>
      </c>
      <c r="G231" t="s">
        <v>3894</v>
      </c>
      <c r="H231" t="s">
        <v>3872</v>
      </c>
      <c r="I231">
        <v>40</v>
      </c>
    </row>
    <row r="232" spans="1:23">
      <c r="A232" s="85" t="s">
        <v>72</v>
      </c>
      <c r="B232" s="85">
        <v>2010</v>
      </c>
      <c r="C232" s="85" t="s">
        <v>73</v>
      </c>
      <c r="D232" s="85" t="s">
        <v>240</v>
      </c>
      <c r="E232" s="85"/>
      <c r="F232" s="85" t="s">
        <v>3850</v>
      </c>
      <c r="G232" s="85" t="s">
        <v>3952</v>
      </c>
      <c r="H232" t="s">
        <v>3840</v>
      </c>
      <c r="I232" s="85">
        <v>67</v>
      </c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>
        <v>90000</v>
      </c>
      <c r="V232" s="85"/>
      <c r="W232" s="85"/>
    </row>
    <row r="233" spans="1:23" hidden="1">
      <c r="A233" s="30" t="s">
        <v>260</v>
      </c>
      <c r="B233" s="30">
        <v>1973</v>
      </c>
      <c r="C233" s="2" t="s">
        <v>261</v>
      </c>
      <c r="D233" t="s">
        <v>752</v>
      </c>
      <c r="E233" t="s">
        <v>63</v>
      </c>
      <c r="F233" t="s">
        <v>3832</v>
      </c>
      <c r="G233" t="s">
        <v>3881</v>
      </c>
      <c r="H233" t="s">
        <v>3862</v>
      </c>
      <c r="I233">
        <v>67</v>
      </c>
      <c r="S233">
        <v>56781176.759999998</v>
      </c>
      <c r="U233">
        <v>86000</v>
      </c>
    </row>
    <row r="234" spans="1:23">
      <c r="A234" t="s">
        <v>3836</v>
      </c>
      <c r="B234">
        <v>2020</v>
      </c>
      <c r="C234" t="s">
        <v>3837</v>
      </c>
      <c r="D234" t="s">
        <v>1147</v>
      </c>
      <c r="E234" t="s">
        <v>45</v>
      </c>
      <c r="F234" t="s">
        <v>3838</v>
      </c>
      <c r="G234" t="s">
        <v>3839</v>
      </c>
      <c r="H234" t="s">
        <v>3840</v>
      </c>
      <c r="I234">
        <v>67.8</v>
      </c>
    </row>
    <row r="235" spans="1:23" hidden="1">
      <c r="A235" s="30" t="s">
        <v>260</v>
      </c>
      <c r="B235" s="30">
        <v>1973</v>
      </c>
      <c r="C235" s="17" t="s">
        <v>261</v>
      </c>
      <c r="D235" t="s">
        <v>1147</v>
      </c>
      <c r="E235" t="s">
        <v>45</v>
      </c>
      <c r="F235" t="s">
        <v>3832</v>
      </c>
      <c r="G235" t="s">
        <v>3890</v>
      </c>
      <c r="H235" t="s">
        <v>3848</v>
      </c>
      <c r="I235">
        <v>68</v>
      </c>
      <c r="S235">
        <v>204412236.34</v>
      </c>
      <c r="U235">
        <v>550000</v>
      </c>
    </row>
    <row r="236" spans="1:23" hidden="1">
      <c r="A236" t="s">
        <v>3869</v>
      </c>
      <c r="B236">
        <v>2017</v>
      </c>
      <c r="C236" s="35" t="s">
        <v>3870</v>
      </c>
      <c r="D236" t="s">
        <v>46</v>
      </c>
      <c r="E236" t="s">
        <v>46</v>
      </c>
      <c r="F236" t="s">
        <v>3850</v>
      </c>
      <c r="G236" t="s">
        <v>3957</v>
      </c>
      <c r="H236" t="s">
        <v>3958</v>
      </c>
      <c r="I236" t="s">
        <v>46</v>
      </c>
      <c r="K236">
        <v>3.7999999999999999E-2</v>
      </c>
      <c r="L236" t="s">
        <v>3873</v>
      </c>
      <c r="S236">
        <v>8</v>
      </c>
      <c r="T236" t="s">
        <v>3874</v>
      </c>
    </row>
    <row r="237" spans="1:23" hidden="1">
      <c r="A237" t="s">
        <v>57</v>
      </c>
      <c r="B237">
        <v>1986</v>
      </c>
      <c r="C237" s="17" t="s">
        <v>58</v>
      </c>
      <c r="D237" t="s">
        <v>321</v>
      </c>
      <c r="E237" t="s">
        <v>63</v>
      </c>
      <c r="F237" t="s">
        <v>3842</v>
      </c>
      <c r="G237" t="s">
        <v>3919</v>
      </c>
      <c r="H237" t="s">
        <v>3846</v>
      </c>
      <c r="I237">
        <v>70</v>
      </c>
    </row>
    <row r="238" spans="1:23">
      <c r="A238" t="s">
        <v>57</v>
      </c>
      <c r="B238">
        <v>1986</v>
      </c>
      <c r="C238" s="17" t="s">
        <v>58</v>
      </c>
      <c r="D238" t="s">
        <v>62</v>
      </c>
      <c r="E238" t="s">
        <v>63</v>
      </c>
      <c r="F238" t="s">
        <v>3850</v>
      </c>
      <c r="G238" t="s">
        <v>3919</v>
      </c>
      <c r="H238" t="s">
        <v>3840</v>
      </c>
      <c r="I238">
        <v>70</v>
      </c>
    </row>
    <row r="239" spans="1:23" hidden="1">
      <c r="A239" s="30" t="s">
        <v>260</v>
      </c>
      <c r="B239" s="30">
        <v>1973</v>
      </c>
      <c r="C239" s="17" t="s">
        <v>261</v>
      </c>
      <c r="D239" t="s">
        <v>468</v>
      </c>
      <c r="E239" t="s">
        <v>45</v>
      </c>
      <c r="F239" t="s">
        <v>3832</v>
      </c>
      <c r="G239" t="s">
        <v>3890</v>
      </c>
      <c r="H239" t="s">
        <v>3848</v>
      </c>
      <c r="I239">
        <v>70</v>
      </c>
      <c r="S239">
        <v>204412236.34</v>
      </c>
      <c r="U239">
        <v>550000</v>
      </c>
    </row>
    <row r="240" spans="1:23" hidden="1">
      <c r="A240" t="s">
        <v>57</v>
      </c>
      <c r="B240">
        <v>1986</v>
      </c>
      <c r="C240" s="17" t="s">
        <v>58</v>
      </c>
      <c r="D240" t="s">
        <v>516</v>
      </c>
      <c r="E240" t="s">
        <v>45</v>
      </c>
      <c r="F240" t="s">
        <v>3842</v>
      </c>
      <c r="G240" t="s">
        <v>3919</v>
      </c>
      <c r="H240" t="s">
        <v>3846</v>
      </c>
      <c r="I240">
        <v>70</v>
      </c>
    </row>
    <row r="241" spans="1:22" hidden="1">
      <c r="A241" t="s">
        <v>3959</v>
      </c>
      <c r="B241">
        <v>2014</v>
      </c>
      <c r="C241" s="17" t="s">
        <v>3960</v>
      </c>
      <c r="D241" t="s">
        <v>46</v>
      </c>
      <c r="E241" t="s">
        <v>46</v>
      </c>
      <c r="F241" t="s">
        <v>3850</v>
      </c>
      <c r="G241" t="s">
        <v>3937</v>
      </c>
      <c r="H241" t="s">
        <v>3923</v>
      </c>
      <c r="I241" t="s">
        <v>46</v>
      </c>
      <c r="J241" t="s">
        <v>46</v>
      </c>
      <c r="K241">
        <v>410000</v>
      </c>
      <c r="L241" t="s">
        <v>3961</v>
      </c>
      <c r="O241">
        <v>250000</v>
      </c>
      <c r="P241" t="s">
        <v>3962</v>
      </c>
      <c r="V241">
        <v>40000</v>
      </c>
    </row>
    <row r="242" spans="1:22" hidden="1">
      <c r="A242" t="s">
        <v>3953</v>
      </c>
      <c r="B242">
        <v>2006</v>
      </c>
      <c r="C242" t="s">
        <v>3954</v>
      </c>
      <c r="D242" t="s">
        <v>46</v>
      </c>
      <c r="E242" t="s">
        <v>46</v>
      </c>
      <c r="F242" t="s">
        <v>3850</v>
      </c>
      <c r="G242" t="s">
        <v>3922</v>
      </c>
      <c r="H242" t="s">
        <v>3923</v>
      </c>
      <c r="I242" t="s">
        <v>46</v>
      </c>
      <c r="J242" t="s">
        <v>46</v>
      </c>
      <c r="K242">
        <v>426480</v>
      </c>
      <c r="L242" t="s">
        <v>3945</v>
      </c>
      <c r="M242">
        <v>58029</v>
      </c>
      <c r="N242" t="s">
        <v>3955</v>
      </c>
      <c r="S242">
        <v>0.18</v>
      </c>
    </row>
    <row r="243" spans="1:22" hidden="1">
      <c r="A243" t="s">
        <v>3953</v>
      </c>
      <c r="B243">
        <v>2006</v>
      </c>
      <c r="C243" t="s">
        <v>3954</v>
      </c>
      <c r="D243" t="s">
        <v>46</v>
      </c>
      <c r="E243" t="s">
        <v>46</v>
      </c>
      <c r="F243" t="s">
        <v>3850</v>
      </c>
      <c r="G243" t="s">
        <v>3922</v>
      </c>
      <c r="H243" t="s">
        <v>3923</v>
      </c>
      <c r="I243" t="s">
        <v>46</v>
      </c>
      <c r="J243" t="s">
        <v>46</v>
      </c>
      <c r="K243">
        <v>483965</v>
      </c>
      <c r="L243" t="s">
        <v>3945</v>
      </c>
      <c r="M243">
        <v>62728</v>
      </c>
      <c r="N243" t="s">
        <v>3955</v>
      </c>
      <c r="S243">
        <v>0.27</v>
      </c>
    </row>
    <row r="244" spans="1:22" hidden="1">
      <c r="A244" t="s">
        <v>67</v>
      </c>
      <c r="B244">
        <v>2008</v>
      </c>
      <c r="C244" s="17" t="s">
        <v>68</v>
      </c>
      <c r="D244" t="s">
        <v>325</v>
      </c>
      <c r="F244" t="s">
        <v>3850</v>
      </c>
      <c r="G244" t="s">
        <v>3894</v>
      </c>
      <c r="H244" t="s">
        <v>3872</v>
      </c>
      <c r="I244">
        <v>40</v>
      </c>
    </row>
    <row r="245" spans="1:22">
      <c r="A245" t="s">
        <v>67</v>
      </c>
      <c r="B245">
        <v>2008</v>
      </c>
      <c r="C245" s="17" t="s">
        <v>68</v>
      </c>
      <c r="D245" t="s">
        <v>751</v>
      </c>
      <c r="F245" t="s">
        <v>3850</v>
      </c>
      <c r="G245" t="s">
        <v>3947</v>
      </c>
      <c r="H245" t="s">
        <v>3840</v>
      </c>
      <c r="I245">
        <v>70</v>
      </c>
    </row>
    <row r="246" spans="1:22" hidden="1">
      <c r="A246" t="s">
        <v>241</v>
      </c>
      <c r="B246">
        <v>2013</v>
      </c>
      <c r="C246" s="17" t="s">
        <v>242</v>
      </c>
      <c r="D246" t="s">
        <v>468</v>
      </c>
      <c r="E246" t="s">
        <v>63</v>
      </c>
      <c r="F246" t="s">
        <v>3842</v>
      </c>
      <c r="G246" t="s">
        <v>3845</v>
      </c>
      <c r="H246" t="s">
        <v>3846</v>
      </c>
      <c r="I246">
        <v>70</v>
      </c>
      <c r="J246" t="s">
        <v>3835</v>
      </c>
    </row>
    <row r="247" spans="1:22" hidden="1">
      <c r="A247" t="s">
        <v>241</v>
      </c>
      <c r="B247">
        <v>2013</v>
      </c>
      <c r="C247" s="17" t="s">
        <v>242</v>
      </c>
      <c r="D247" t="s">
        <v>1146</v>
      </c>
      <c r="E247" t="s">
        <v>63</v>
      </c>
      <c r="F247" t="s">
        <v>3842</v>
      </c>
      <c r="G247" t="s">
        <v>3845</v>
      </c>
      <c r="H247" t="s">
        <v>3846</v>
      </c>
      <c r="I247">
        <v>70</v>
      </c>
      <c r="J247" t="s">
        <v>3835</v>
      </c>
    </row>
    <row r="248" spans="1:22" hidden="1">
      <c r="A248" t="s">
        <v>241</v>
      </c>
      <c r="B248">
        <v>2013</v>
      </c>
      <c r="C248" s="17" t="s">
        <v>242</v>
      </c>
      <c r="D248" t="s">
        <v>1013</v>
      </c>
      <c r="E248" t="s">
        <v>63</v>
      </c>
      <c r="F248" t="s">
        <v>3842</v>
      </c>
      <c r="G248" t="s">
        <v>3849</v>
      </c>
      <c r="H248" t="s">
        <v>3846</v>
      </c>
      <c r="I248">
        <v>70</v>
      </c>
      <c r="J248" t="s">
        <v>3835</v>
      </c>
    </row>
    <row r="249" spans="1:22" hidden="1">
      <c r="A249" t="s">
        <v>241</v>
      </c>
      <c r="B249">
        <v>2013</v>
      </c>
      <c r="C249" s="17" t="s">
        <v>242</v>
      </c>
      <c r="D249" t="s">
        <v>1146</v>
      </c>
      <c r="E249" t="s">
        <v>63</v>
      </c>
      <c r="F249" t="s">
        <v>3842</v>
      </c>
      <c r="G249" t="s">
        <v>3849</v>
      </c>
      <c r="H249" t="s">
        <v>3846</v>
      </c>
      <c r="I249">
        <v>70</v>
      </c>
      <c r="J249" t="s">
        <v>3835</v>
      </c>
    </row>
    <row r="250" spans="1:22" hidden="1">
      <c r="A250" t="s">
        <v>241</v>
      </c>
      <c r="B250">
        <v>2013</v>
      </c>
      <c r="C250" s="17" t="s">
        <v>242</v>
      </c>
      <c r="D250" t="s">
        <v>1014</v>
      </c>
      <c r="E250" t="s">
        <v>63</v>
      </c>
      <c r="F250" t="s">
        <v>3842</v>
      </c>
      <c r="G250" t="s">
        <v>3849</v>
      </c>
      <c r="H250" t="s">
        <v>3846</v>
      </c>
      <c r="I250">
        <v>70</v>
      </c>
      <c r="J250" t="s">
        <v>3835</v>
      </c>
    </row>
    <row r="251" spans="1:22">
      <c r="A251" t="s">
        <v>67</v>
      </c>
      <c r="B251">
        <v>2008</v>
      </c>
      <c r="C251" s="17" t="s">
        <v>68</v>
      </c>
      <c r="D251" t="s">
        <v>322</v>
      </c>
      <c r="F251" t="s">
        <v>3850</v>
      </c>
      <c r="G251" t="s">
        <v>3947</v>
      </c>
      <c r="H251" t="s">
        <v>3840</v>
      </c>
      <c r="I251">
        <v>70</v>
      </c>
    </row>
    <row r="252" spans="1:22" hidden="1">
      <c r="A252" t="s">
        <v>76</v>
      </c>
      <c r="B252">
        <v>2004</v>
      </c>
      <c r="C252" t="s">
        <v>77</v>
      </c>
      <c r="D252" t="s">
        <v>514</v>
      </c>
      <c r="F252" t="s">
        <v>3842</v>
      </c>
      <c r="G252" s="87" t="s">
        <v>3963</v>
      </c>
      <c r="H252" t="s">
        <v>3872</v>
      </c>
      <c r="I252">
        <v>46</v>
      </c>
      <c r="U252">
        <v>1000000</v>
      </c>
    </row>
    <row r="253" spans="1:22" hidden="1">
      <c r="A253" t="s">
        <v>831</v>
      </c>
      <c r="B253">
        <v>2017</v>
      </c>
      <c r="C253" s="17" t="s">
        <v>832</v>
      </c>
      <c r="D253" t="s">
        <v>46</v>
      </c>
      <c r="E253" t="s">
        <v>46</v>
      </c>
      <c r="F253" t="s">
        <v>3850</v>
      </c>
      <c r="G253" t="s">
        <v>3879</v>
      </c>
      <c r="H253" t="s">
        <v>3856</v>
      </c>
      <c r="I253" t="s">
        <v>46</v>
      </c>
      <c r="K253">
        <f>AVERAGE(250,650)</f>
        <v>450</v>
      </c>
      <c r="L253" t="s">
        <v>3951</v>
      </c>
      <c r="M253">
        <v>0.28999999999999998</v>
      </c>
      <c r="N253" t="s">
        <v>3858</v>
      </c>
    </row>
    <row r="254" spans="1:22">
      <c r="A254" t="s">
        <v>3836</v>
      </c>
      <c r="B254">
        <v>2020</v>
      </c>
      <c r="C254" t="s">
        <v>3837</v>
      </c>
      <c r="D254" t="s">
        <v>201</v>
      </c>
      <c r="E254" t="s">
        <v>63</v>
      </c>
      <c r="F254" s="85" t="s">
        <v>3838</v>
      </c>
      <c r="G254" t="s">
        <v>3839</v>
      </c>
      <c r="H254" t="s">
        <v>3840</v>
      </c>
      <c r="I254">
        <v>70.5</v>
      </c>
    </row>
    <row r="255" spans="1:22">
      <c r="A255" t="s">
        <v>3836</v>
      </c>
      <c r="B255">
        <v>2020</v>
      </c>
      <c r="C255" t="s">
        <v>3837</v>
      </c>
      <c r="D255" t="s">
        <v>468</v>
      </c>
      <c r="E255" t="s">
        <v>45</v>
      </c>
      <c r="F255" t="s">
        <v>3838</v>
      </c>
      <c r="G255" t="s">
        <v>3839</v>
      </c>
      <c r="H255" t="s">
        <v>3840</v>
      </c>
      <c r="I255">
        <v>70.7</v>
      </c>
    </row>
    <row r="256" spans="1:22" hidden="1">
      <c r="A256" t="s">
        <v>57</v>
      </c>
      <c r="B256">
        <v>1986</v>
      </c>
      <c r="C256" s="17" t="s">
        <v>58</v>
      </c>
      <c r="D256" t="s">
        <v>326</v>
      </c>
      <c r="E256" t="s">
        <v>45</v>
      </c>
      <c r="F256" t="s">
        <v>3842</v>
      </c>
      <c r="G256" t="s">
        <v>3919</v>
      </c>
      <c r="H256" t="s">
        <v>3846</v>
      </c>
      <c r="I256">
        <v>71</v>
      </c>
    </row>
    <row r="257" spans="1:22" hidden="1">
      <c r="A257" t="s">
        <v>57</v>
      </c>
      <c r="B257">
        <v>1986</v>
      </c>
      <c r="C257" s="17" t="s">
        <v>58</v>
      </c>
      <c r="D257" t="s">
        <v>516</v>
      </c>
      <c r="E257" t="s">
        <v>45</v>
      </c>
      <c r="F257" t="s">
        <v>3842</v>
      </c>
      <c r="G257" t="s">
        <v>3891</v>
      </c>
      <c r="H257" t="s">
        <v>3846</v>
      </c>
      <c r="I257">
        <v>71</v>
      </c>
    </row>
    <row r="258" spans="1:22" hidden="1">
      <c r="A258" t="s">
        <v>76</v>
      </c>
      <c r="B258">
        <v>2004</v>
      </c>
      <c r="C258" t="s">
        <v>77</v>
      </c>
      <c r="D258" t="s">
        <v>537</v>
      </c>
      <c r="F258" t="s">
        <v>3842</v>
      </c>
      <c r="G258" s="87" t="s">
        <v>3963</v>
      </c>
      <c r="H258" t="s">
        <v>3872</v>
      </c>
      <c r="I258">
        <v>48</v>
      </c>
      <c r="U258">
        <v>1000000</v>
      </c>
    </row>
    <row r="259" spans="1:22" hidden="1">
      <c r="A259" t="s">
        <v>76</v>
      </c>
      <c r="B259">
        <v>2004</v>
      </c>
      <c r="C259" t="s">
        <v>77</v>
      </c>
      <c r="D259" t="s">
        <v>508</v>
      </c>
      <c r="F259" t="s">
        <v>3832</v>
      </c>
      <c r="G259" s="87" t="s">
        <v>3963</v>
      </c>
      <c r="H259" t="s">
        <v>3872</v>
      </c>
      <c r="I259">
        <v>56</v>
      </c>
      <c r="U259">
        <v>1000000</v>
      </c>
    </row>
    <row r="260" spans="1:22" hidden="1">
      <c r="A260" t="s">
        <v>3953</v>
      </c>
      <c r="B260">
        <v>2006</v>
      </c>
      <c r="C260" t="s">
        <v>3954</v>
      </c>
      <c r="D260" t="s">
        <v>46</v>
      </c>
      <c r="E260" t="s">
        <v>46</v>
      </c>
      <c r="F260" t="s">
        <v>3850</v>
      </c>
      <c r="G260" t="s">
        <v>3922</v>
      </c>
      <c r="H260" t="s">
        <v>3923</v>
      </c>
      <c r="I260" t="s">
        <v>46</v>
      </c>
      <c r="J260" t="s">
        <v>46</v>
      </c>
      <c r="K260">
        <v>540149</v>
      </c>
      <c r="L260" t="s">
        <v>3945</v>
      </c>
      <c r="M260">
        <v>64107</v>
      </c>
      <c r="N260" t="s">
        <v>3955</v>
      </c>
      <c r="S260">
        <v>0.36</v>
      </c>
    </row>
    <row r="261" spans="1:22" hidden="1">
      <c r="A261" t="s">
        <v>330</v>
      </c>
      <c r="B261">
        <v>2018</v>
      </c>
      <c r="C261" s="2" t="s">
        <v>216</v>
      </c>
      <c r="D261" t="s">
        <v>752</v>
      </c>
      <c r="E261" t="s">
        <v>63</v>
      </c>
      <c r="F261" t="s">
        <v>3842</v>
      </c>
      <c r="H261" t="s">
        <v>3886</v>
      </c>
      <c r="I261">
        <v>73.7</v>
      </c>
    </row>
    <row r="262" spans="1:22" hidden="1">
      <c r="A262" t="s">
        <v>57</v>
      </c>
      <c r="B262">
        <v>1986</v>
      </c>
      <c r="C262" s="17" t="s">
        <v>58</v>
      </c>
      <c r="D262" t="s">
        <v>321</v>
      </c>
      <c r="E262" t="s">
        <v>63</v>
      </c>
      <c r="F262" t="s">
        <v>3842</v>
      </c>
      <c r="G262" t="s">
        <v>3888</v>
      </c>
      <c r="H262" t="s">
        <v>3846</v>
      </c>
      <c r="I262">
        <v>74</v>
      </c>
    </row>
    <row r="263" spans="1:22" hidden="1">
      <c r="A263" t="s">
        <v>57</v>
      </c>
      <c r="B263">
        <v>1986</v>
      </c>
      <c r="C263" s="17" t="s">
        <v>58</v>
      </c>
      <c r="D263" t="s">
        <v>468</v>
      </c>
      <c r="E263" t="s">
        <v>45</v>
      </c>
      <c r="F263" t="s">
        <v>3842</v>
      </c>
      <c r="G263" t="s">
        <v>3919</v>
      </c>
      <c r="H263" t="s">
        <v>3846</v>
      </c>
      <c r="I263">
        <v>74</v>
      </c>
    </row>
    <row r="264" spans="1:22">
      <c r="A264" t="s">
        <v>3836</v>
      </c>
      <c r="B264">
        <v>2020</v>
      </c>
      <c r="C264" t="s">
        <v>3837</v>
      </c>
      <c r="D264" t="s">
        <v>813</v>
      </c>
      <c r="E264" t="s">
        <v>63</v>
      </c>
      <c r="F264" t="s">
        <v>3838</v>
      </c>
      <c r="G264" s="15" t="s">
        <v>3839</v>
      </c>
      <c r="H264" t="s">
        <v>3840</v>
      </c>
      <c r="I264">
        <v>74.5</v>
      </c>
    </row>
    <row r="265" spans="1:22" hidden="1">
      <c r="A265" t="s">
        <v>57</v>
      </c>
      <c r="B265">
        <v>1986</v>
      </c>
      <c r="C265" s="106" t="s">
        <v>58</v>
      </c>
      <c r="D265" t="s">
        <v>64</v>
      </c>
      <c r="E265" t="s">
        <v>63</v>
      </c>
      <c r="F265" t="s">
        <v>3832</v>
      </c>
      <c r="G265" t="s">
        <v>3887</v>
      </c>
      <c r="H265" t="s">
        <v>3886</v>
      </c>
      <c r="I265">
        <v>75</v>
      </c>
    </row>
    <row r="266" spans="1:22" hidden="1">
      <c r="A266" t="s">
        <v>57</v>
      </c>
      <c r="B266">
        <v>1986</v>
      </c>
      <c r="C266" s="17" t="s">
        <v>58</v>
      </c>
      <c r="D266" t="s">
        <v>64</v>
      </c>
      <c r="E266" t="s">
        <v>63</v>
      </c>
      <c r="F266" t="s">
        <v>3842</v>
      </c>
      <c r="G266" t="s">
        <v>3891</v>
      </c>
      <c r="H266" t="s">
        <v>3846</v>
      </c>
      <c r="I266">
        <v>75</v>
      </c>
    </row>
    <row r="267" spans="1:22" hidden="1">
      <c r="A267" t="s">
        <v>211</v>
      </c>
      <c r="B267">
        <v>2005</v>
      </c>
      <c r="C267" s="17" t="s">
        <v>212</v>
      </c>
      <c r="D267" t="s">
        <v>1147</v>
      </c>
      <c r="E267" t="s">
        <v>45</v>
      </c>
      <c r="F267" t="s">
        <v>3842</v>
      </c>
      <c r="I267">
        <v>75</v>
      </c>
      <c r="S267">
        <v>100000</v>
      </c>
    </row>
    <row r="268" spans="1:22" hidden="1">
      <c r="A268" t="s">
        <v>3948</v>
      </c>
      <c r="B268">
        <v>2018</v>
      </c>
      <c r="C268" s="17" t="s">
        <v>3949</v>
      </c>
      <c r="D268" t="s">
        <v>46</v>
      </c>
      <c r="E268" t="s">
        <v>46</v>
      </c>
      <c r="F268" t="s">
        <v>3850</v>
      </c>
      <c r="G268" t="s">
        <v>3937</v>
      </c>
      <c r="H268" t="s">
        <v>3923</v>
      </c>
      <c r="I268" t="s">
        <v>46</v>
      </c>
      <c r="J268" t="s">
        <v>46</v>
      </c>
      <c r="K268">
        <v>550000</v>
      </c>
      <c r="L268" t="s">
        <v>3909</v>
      </c>
      <c r="M268">
        <v>0.11</v>
      </c>
      <c r="N268" t="s">
        <v>3950</v>
      </c>
      <c r="V268">
        <v>120000</v>
      </c>
    </row>
    <row r="269" spans="1:22" hidden="1">
      <c r="A269" t="s">
        <v>3948</v>
      </c>
      <c r="B269">
        <v>2018</v>
      </c>
      <c r="C269" s="17" t="s">
        <v>3949</v>
      </c>
      <c r="D269" t="s">
        <v>46</v>
      </c>
      <c r="E269" t="s">
        <v>46</v>
      </c>
      <c r="F269" t="s">
        <v>3850</v>
      </c>
      <c r="G269" t="s">
        <v>3937</v>
      </c>
      <c r="H269" t="s">
        <v>3923</v>
      </c>
      <c r="I269" t="s">
        <v>46</v>
      </c>
      <c r="J269" t="s">
        <v>46</v>
      </c>
      <c r="K269">
        <v>590000</v>
      </c>
      <c r="L269" t="s">
        <v>3909</v>
      </c>
      <c r="M269">
        <v>0.16</v>
      </c>
      <c r="N269" t="s">
        <v>3950</v>
      </c>
      <c r="V269">
        <v>70000</v>
      </c>
    </row>
    <row r="270" spans="1:22" hidden="1">
      <c r="A270" t="s">
        <v>3953</v>
      </c>
      <c r="B270">
        <v>2006</v>
      </c>
      <c r="C270" t="s">
        <v>3954</v>
      </c>
      <c r="D270" t="s">
        <v>46</v>
      </c>
      <c r="E270" t="s">
        <v>46</v>
      </c>
      <c r="F270" t="s">
        <v>3850</v>
      </c>
      <c r="G270" t="s">
        <v>3922</v>
      </c>
      <c r="H270" t="s">
        <v>3923</v>
      </c>
      <c r="I270" t="s">
        <v>46</v>
      </c>
      <c r="J270" t="s">
        <v>46</v>
      </c>
      <c r="K270">
        <v>728305</v>
      </c>
      <c r="L270" t="s">
        <v>3945</v>
      </c>
      <c r="M270">
        <v>70289</v>
      </c>
      <c r="N270" t="s">
        <v>3955</v>
      </c>
      <c r="S270">
        <v>0.68</v>
      </c>
    </row>
    <row r="271" spans="1:22" hidden="1">
      <c r="A271" t="s">
        <v>3953</v>
      </c>
      <c r="B271">
        <v>2006</v>
      </c>
      <c r="C271" t="s">
        <v>3954</v>
      </c>
      <c r="D271" t="s">
        <v>46</v>
      </c>
      <c r="E271" t="s">
        <v>46</v>
      </c>
      <c r="F271" t="s">
        <v>3850</v>
      </c>
      <c r="G271" t="s">
        <v>3922</v>
      </c>
      <c r="H271" t="s">
        <v>3923</v>
      </c>
      <c r="I271" t="s">
        <v>46</v>
      </c>
      <c r="J271" t="s">
        <v>46</v>
      </c>
      <c r="K271">
        <v>862567</v>
      </c>
      <c r="L271" t="s">
        <v>3945</v>
      </c>
      <c r="M271">
        <v>76470</v>
      </c>
      <c r="N271" t="s">
        <v>3955</v>
      </c>
      <c r="S271">
        <v>1</v>
      </c>
    </row>
    <row r="272" spans="1:22">
      <c r="A272" t="s">
        <v>1052</v>
      </c>
      <c r="B272">
        <v>2018</v>
      </c>
      <c r="C272" s="17" t="s">
        <v>1053</v>
      </c>
      <c r="D272" t="s">
        <v>841</v>
      </c>
      <c r="E272" t="s">
        <v>63</v>
      </c>
      <c r="F272" t="s">
        <v>3842</v>
      </c>
      <c r="G272" t="s">
        <v>3964</v>
      </c>
      <c r="H272" t="s">
        <v>3840</v>
      </c>
      <c r="I272">
        <v>75</v>
      </c>
      <c r="S272">
        <v>240000</v>
      </c>
      <c r="V272">
        <v>1000000</v>
      </c>
    </row>
    <row r="273" spans="1:23">
      <c r="A273" t="s">
        <v>67</v>
      </c>
      <c r="B273">
        <v>2008</v>
      </c>
      <c r="C273" s="17" t="s">
        <v>68</v>
      </c>
      <c r="D273" t="s">
        <v>69</v>
      </c>
      <c r="F273" t="s">
        <v>3850</v>
      </c>
      <c r="G273" t="s">
        <v>3947</v>
      </c>
      <c r="H273" t="s">
        <v>3840</v>
      </c>
      <c r="I273">
        <v>75</v>
      </c>
    </row>
    <row r="274" spans="1:23">
      <c r="A274" t="s">
        <v>67</v>
      </c>
      <c r="B274">
        <v>2008</v>
      </c>
      <c r="C274" s="17" t="s">
        <v>68</v>
      </c>
      <c r="D274" t="s">
        <v>801</v>
      </c>
      <c r="F274" t="s">
        <v>3850</v>
      </c>
      <c r="G274" t="s">
        <v>3947</v>
      </c>
      <c r="H274" t="s">
        <v>3840</v>
      </c>
      <c r="I274">
        <v>75</v>
      </c>
    </row>
    <row r="275" spans="1:23" hidden="1">
      <c r="A275" t="s">
        <v>241</v>
      </c>
      <c r="B275">
        <v>2013</v>
      </c>
      <c r="C275" s="2" t="s">
        <v>242</v>
      </c>
      <c r="D275" t="s">
        <v>1004</v>
      </c>
      <c r="E275" t="s">
        <v>63</v>
      </c>
      <c r="F275" t="s">
        <v>3842</v>
      </c>
      <c r="G275" t="s">
        <v>3845</v>
      </c>
      <c r="H275" t="s">
        <v>3886</v>
      </c>
      <c r="I275">
        <v>75</v>
      </c>
      <c r="J275" t="s">
        <v>3835</v>
      </c>
    </row>
    <row r="276" spans="1:23" hidden="1">
      <c r="A276" t="s">
        <v>241</v>
      </c>
      <c r="B276">
        <v>2013</v>
      </c>
      <c r="C276" s="17" t="s">
        <v>242</v>
      </c>
      <c r="D276" t="s">
        <v>1015</v>
      </c>
      <c r="E276" t="s">
        <v>63</v>
      </c>
      <c r="F276" t="s">
        <v>3842</v>
      </c>
      <c r="G276" t="s">
        <v>3849</v>
      </c>
      <c r="H276" t="s">
        <v>3846</v>
      </c>
      <c r="I276">
        <v>75</v>
      </c>
      <c r="J276" t="s">
        <v>3835</v>
      </c>
    </row>
    <row r="277" spans="1:23">
      <c r="A277" t="s">
        <v>67</v>
      </c>
      <c r="B277">
        <v>2008</v>
      </c>
      <c r="C277" s="17" t="s">
        <v>68</v>
      </c>
      <c r="D277" t="s">
        <v>514</v>
      </c>
      <c r="F277" t="s">
        <v>3850</v>
      </c>
      <c r="G277" t="s">
        <v>3947</v>
      </c>
      <c r="H277" t="s">
        <v>3840</v>
      </c>
      <c r="I277">
        <v>75</v>
      </c>
    </row>
    <row r="278" spans="1:23" hidden="1">
      <c r="A278" t="s">
        <v>519</v>
      </c>
      <c r="B278">
        <v>2018</v>
      </c>
      <c r="C278" t="s">
        <v>520</v>
      </c>
      <c r="D278" t="s">
        <v>1013</v>
      </c>
      <c r="E278" t="s">
        <v>45</v>
      </c>
      <c r="F278" t="s">
        <v>3842</v>
      </c>
      <c r="G278" t="s">
        <v>3917</v>
      </c>
      <c r="H278" t="s">
        <v>3886</v>
      </c>
      <c r="I278">
        <v>76.900000000000006</v>
      </c>
      <c r="J278" t="s">
        <v>3852</v>
      </c>
    </row>
    <row r="279" spans="1:23" hidden="1">
      <c r="A279" t="s">
        <v>57</v>
      </c>
      <c r="B279">
        <v>1986</v>
      </c>
      <c r="C279" s="17" t="s">
        <v>58</v>
      </c>
      <c r="D279" t="s">
        <v>64</v>
      </c>
      <c r="E279" t="s">
        <v>63</v>
      </c>
      <c r="F279" t="s">
        <v>3842</v>
      </c>
      <c r="G279" t="s">
        <v>3919</v>
      </c>
      <c r="H279" t="s">
        <v>3846</v>
      </c>
      <c r="I279">
        <v>77</v>
      </c>
    </row>
    <row r="280" spans="1:23">
      <c r="A280" t="s">
        <v>57</v>
      </c>
      <c r="B280">
        <v>1986</v>
      </c>
      <c r="C280" s="17" t="s">
        <v>58</v>
      </c>
      <c r="D280" t="s">
        <v>321</v>
      </c>
      <c r="E280" t="s">
        <v>63</v>
      </c>
      <c r="F280" t="s">
        <v>3842</v>
      </c>
      <c r="G280" t="s">
        <v>3914</v>
      </c>
      <c r="H280" t="s">
        <v>3840</v>
      </c>
      <c r="I280">
        <v>77</v>
      </c>
    </row>
    <row r="281" spans="1:23">
      <c r="A281" t="s">
        <v>57</v>
      </c>
      <c r="B281">
        <v>1986</v>
      </c>
      <c r="C281" s="17" t="s">
        <v>58</v>
      </c>
      <c r="D281" t="s">
        <v>529</v>
      </c>
      <c r="E281" t="s">
        <v>63</v>
      </c>
      <c r="F281" t="s">
        <v>3842</v>
      </c>
      <c r="G281" t="s">
        <v>3914</v>
      </c>
      <c r="H281" t="s">
        <v>3840</v>
      </c>
      <c r="I281">
        <v>77</v>
      </c>
    </row>
    <row r="282" spans="1:23" hidden="1">
      <c r="A282" t="s">
        <v>330</v>
      </c>
      <c r="B282">
        <v>2018</v>
      </c>
      <c r="C282" s="2" t="s">
        <v>216</v>
      </c>
      <c r="D282" t="s">
        <v>1147</v>
      </c>
      <c r="E282" t="s">
        <v>45</v>
      </c>
      <c r="F282" t="s">
        <v>3842</v>
      </c>
      <c r="H282" t="s">
        <v>3886</v>
      </c>
      <c r="I282">
        <v>77</v>
      </c>
    </row>
    <row r="283" spans="1:23" hidden="1">
      <c r="A283" t="s">
        <v>76</v>
      </c>
      <c r="B283">
        <v>2004</v>
      </c>
      <c r="C283" t="s">
        <v>77</v>
      </c>
      <c r="D283" t="s">
        <v>515</v>
      </c>
      <c r="F283" t="s">
        <v>3832</v>
      </c>
      <c r="G283" s="87" t="s">
        <v>3963</v>
      </c>
      <c r="H283" t="s">
        <v>3872</v>
      </c>
      <c r="I283">
        <v>62</v>
      </c>
      <c r="U283">
        <v>1000000</v>
      </c>
    </row>
    <row r="284" spans="1:23" hidden="1">
      <c r="A284" s="98" t="s">
        <v>220</v>
      </c>
      <c r="B284" s="98">
        <v>2018</v>
      </c>
      <c r="C284" s="99" t="s">
        <v>331</v>
      </c>
      <c r="D284" s="98" t="s">
        <v>1147</v>
      </c>
      <c r="E284" s="100" t="s">
        <v>45</v>
      </c>
      <c r="F284" s="100" t="s">
        <v>3932</v>
      </c>
      <c r="G284" s="100"/>
      <c r="H284" s="100"/>
      <c r="I284" s="98">
        <v>77</v>
      </c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</row>
    <row r="285" spans="1:23" hidden="1">
      <c r="A285" s="30" t="s">
        <v>260</v>
      </c>
      <c r="B285" s="30">
        <v>1973</v>
      </c>
      <c r="C285" s="2" t="s">
        <v>261</v>
      </c>
      <c r="D285" t="s">
        <v>326</v>
      </c>
      <c r="E285" t="s">
        <v>45</v>
      </c>
      <c r="F285" t="s">
        <v>3842</v>
      </c>
      <c r="G285" t="s">
        <v>3876</v>
      </c>
      <c r="H285" t="s">
        <v>3862</v>
      </c>
      <c r="I285">
        <v>78</v>
      </c>
      <c r="S285">
        <v>18927058.920000002</v>
      </c>
      <c r="U285">
        <v>32000</v>
      </c>
    </row>
    <row r="286" spans="1:23" hidden="1">
      <c r="A286" t="s">
        <v>76</v>
      </c>
      <c r="B286">
        <v>2004</v>
      </c>
      <c r="C286" t="s">
        <v>77</v>
      </c>
      <c r="D286" t="s">
        <v>508</v>
      </c>
      <c r="F286" t="s">
        <v>3842</v>
      </c>
      <c r="G286" s="87" t="s">
        <v>3963</v>
      </c>
      <c r="H286" t="s">
        <v>3872</v>
      </c>
      <c r="I286">
        <v>65</v>
      </c>
      <c r="U286">
        <v>1000000</v>
      </c>
    </row>
    <row r="287" spans="1:23">
      <c r="A287" t="s">
        <v>3836</v>
      </c>
      <c r="B287">
        <v>2020</v>
      </c>
      <c r="C287" t="s">
        <v>3837</v>
      </c>
      <c r="D287" t="s">
        <v>3965</v>
      </c>
      <c r="E287" t="s">
        <v>63</v>
      </c>
      <c r="F287" s="85" t="s">
        <v>3838</v>
      </c>
      <c r="G287" t="s">
        <v>3839</v>
      </c>
      <c r="H287" t="s">
        <v>3840</v>
      </c>
      <c r="I287">
        <v>79</v>
      </c>
    </row>
    <row r="288" spans="1:23" hidden="1">
      <c r="A288" t="s">
        <v>280</v>
      </c>
      <c r="B288">
        <v>1974</v>
      </c>
      <c r="C288" s="54" t="s">
        <v>281</v>
      </c>
      <c r="D288" t="s">
        <v>752</v>
      </c>
      <c r="E288" t="s">
        <v>63</v>
      </c>
      <c r="F288" t="s">
        <v>3842</v>
      </c>
      <c r="G288" t="s">
        <v>16</v>
      </c>
      <c r="H288" t="s">
        <v>3862</v>
      </c>
      <c r="I288">
        <v>79</v>
      </c>
    </row>
    <row r="289" spans="1:22">
      <c r="A289" t="s">
        <v>57</v>
      </c>
      <c r="B289">
        <v>1986</v>
      </c>
      <c r="C289" s="17" t="s">
        <v>58</v>
      </c>
      <c r="D289" t="s">
        <v>326</v>
      </c>
      <c r="E289" t="s">
        <v>45</v>
      </c>
      <c r="F289" t="s">
        <v>3842</v>
      </c>
      <c r="G289" t="s">
        <v>3914</v>
      </c>
      <c r="H289" t="s">
        <v>3840</v>
      </c>
      <c r="I289">
        <v>79</v>
      </c>
    </row>
    <row r="290" spans="1:22">
      <c r="A290" t="s">
        <v>57</v>
      </c>
      <c r="B290">
        <v>1986</v>
      </c>
      <c r="C290" s="17" t="s">
        <v>58</v>
      </c>
      <c r="D290" t="s">
        <v>468</v>
      </c>
      <c r="E290" t="s">
        <v>45</v>
      </c>
      <c r="F290" t="s">
        <v>3842</v>
      </c>
      <c r="G290" t="s">
        <v>3914</v>
      </c>
      <c r="H290" t="s">
        <v>3840</v>
      </c>
      <c r="I290">
        <v>79</v>
      </c>
    </row>
    <row r="291" spans="1:22">
      <c r="A291" t="s">
        <v>72</v>
      </c>
      <c r="B291">
        <v>2010</v>
      </c>
      <c r="C291" t="s">
        <v>73</v>
      </c>
      <c r="D291" t="s">
        <v>751</v>
      </c>
      <c r="F291" t="s">
        <v>3850</v>
      </c>
      <c r="G291" t="s">
        <v>3952</v>
      </c>
      <c r="H291" t="s">
        <v>3840</v>
      </c>
      <c r="I291">
        <v>79</v>
      </c>
      <c r="U291">
        <v>90000</v>
      </c>
    </row>
    <row r="292" spans="1:22" hidden="1">
      <c r="A292" t="s">
        <v>293</v>
      </c>
      <c r="B292">
        <v>1974</v>
      </c>
      <c r="C292" s="54" t="s">
        <v>281</v>
      </c>
      <c r="D292" t="s">
        <v>326</v>
      </c>
      <c r="E292" t="s">
        <v>45</v>
      </c>
      <c r="F292" t="s">
        <v>3842</v>
      </c>
      <c r="G292" t="s">
        <v>16</v>
      </c>
      <c r="H292" t="s">
        <v>3862</v>
      </c>
      <c r="I292">
        <v>79</v>
      </c>
    </row>
    <row r="293" spans="1:22" hidden="1">
      <c r="A293" s="30" t="s">
        <v>484</v>
      </c>
      <c r="B293" s="30">
        <v>2008</v>
      </c>
      <c r="C293" s="17" t="s">
        <v>485</v>
      </c>
      <c r="D293" t="s">
        <v>468</v>
      </c>
      <c r="E293" t="s">
        <v>45</v>
      </c>
      <c r="F293" t="s">
        <v>3875</v>
      </c>
      <c r="G293" t="s">
        <v>3966</v>
      </c>
      <c r="H293" t="s">
        <v>3841</v>
      </c>
      <c r="I293">
        <v>79</v>
      </c>
    </row>
    <row r="294" spans="1:22" hidden="1">
      <c r="A294" t="s">
        <v>3953</v>
      </c>
      <c r="B294">
        <v>2006</v>
      </c>
      <c r="C294" t="s">
        <v>3954</v>
      </c>
      <c r="D294" t="s">
        <v>46</v>
      </c>
      <c r="E294" t="s">
        <v>46</v>
      </c>
      <c r="F294" t="s">
        <v>3850</v>
      </c>
      <c r="G294" t="s">
        <v>3922</v>
      </c>
      <c r="H294" t="s">
        <v>3923</v>
      </c>
      <c r="I294" t="s">
        <v>46</v>
      </c>
      <c r="J294" t="s">
        <v>46</v>
      </c>
      <c r="K294">
        <v>963844</v>
      </c>
      <c r="L294" t="s">
        <v>3945</v>
      </c>
      <c r="M294">
        <v>79638</v>
      </c>
      <c r="N294" t="s">
        <v>3955</v>
      </c>
      <c r="S294">
        <v>1.2</v>
      </c>
    </row>
    <row r="295" spans="1:22" hidden="1">
      <c r="A295" t="s">
        <v>280</v>
      </c>
      <c r="B295">
        <v>1974</v>
      </c>
      <c r="C295" s="54" t="s">
        <v>281</v>
      </c>
      <c r="D295" t="s">
        <v>254</v>
      </c>
      <c r="E295" t="s">
        <v>63</v>
      </c>
      <c r="F295" t="s">
        <v>3842</v>
      </c>
      <c r="G295" t="s">
        <v>16</v>
      </c>
      <c r="H295" t="s">
        <v>3862</v>
      </c>
      <c r="I295">
        <v>80</v>
      </c>
    </row>
    <row r="296" spans="1:22">
      <c r="A296" t="s">
        <v>57</v>
      </c>
      <c r="B296">
        <v>1986</v>
      </c>
      <c r="C296" s="17" t="s">
        <v>58</v>
      </c>
      <c r="D296" t="s">
        <v>64</v>
      </c>
      <c r="E296" t="s">
        <v>63</v>
      </c>
      <c r="F296" t="s">
        <v>3842</v>
      </c>
      <c r="G296" t="s">
        <v>3914</v>
      </c>
      <c r="H296" t="s">
        <v>3840</v>
      </c>
      <c r="I296">
        <v>80</v>
      </c>
    </row>
    <row r="297" spans="1:22">
      <c r="A297" t="s">
        <v>3967</v>
      </c>
      <c r="B297">
        <v>2019</v>
      </c>
      <c r="C297" s="17" t="s">
        <v>3968</v>
      </c>
      <c r="D297" t="s">
        <v>69</v>
      </c>
      <c r="F297" t="s">
        <v>3850</v>
      </c>
      <c r="G297" t="s">
        <v>3969</v>
      </c>
      <c r="H297" t="s">
        <v>3840</v>
      </c>
      <c r="I297">
        <v>80</v>
      </c>
      <c r="O297">
        <v>19.7</v>
      </c>
    </row>
    <row r="298" spans="1:22" hidden="1">
      <c r="A298" t="s">
        <v>3948</v>
      </c>
      <c r="B298">
        <v>2018</v>
      </c>
      <c r="C298" s="17" t="s">
        <v>3949</v>
      </c>
      <c r="D298" t="s">
        <v>46</v>
      </c>
      <c r="E298" t="s">
        <v>46</v>
      </c>
      <c r="F298" t="s">
        <v>3850</v>
      </c>
      <c r="G298" t="s">
        <v>3937</v>
      </c>
      <c r="H298" t="s">
        <v>3923</v>
      </c>
      <c r="I298" t="s">
        <v>46</v>
      </c>
      <c r="J298" t="s">
        <v>46</v>
      </c>
      <c r="K298">
        <v>1100000</v>
      </c>
      <c r="L298" t="s">
        <v>3909</v>
      </c>
      <c r="M298">
        <v>0.06</v>
      </c>
      <c r="N298" t="s">
        <v>3950</v>
      </c>
      <c r="V298">
        <v>500000</v>
      </c>
    </row>
    <row r="299" spans="1:22" hidden="1">
      <c r="A299" t="s">
        <v>3953</v>
      </c>
      <c r="B299">
        <v>2006</v>
      </c>
      <c r="C299" t="s">
        <v>3954</v>
      </c>
      <c r="D299" t="s">
        <v>46</v>
      </c>
      <c r="E299" t="s">
        <v>46</v>
      </c>
      <c r="F299" t="s">
        <v>3850</v>
      </c>
      <c r="G299" t="s">
        <v>3922</v>
      </c>
      <c r="H299" t="s">
        <v>3923</v>
      </c>
      <c r="I299" t="s">
        <v>46</v>
      </c>
      <c r="J299" t="s">
        <v>46</v>
      </c>
      <c r="K299">
        <v>1302503</v>
      </c>
      <c r="L299" t="s">
        <v>3945</v>
      </c>
      <c r="M299">
        <v>98210</v>
      </c>
      <c r="N299" t="s">
        <v>3955</v>
      </c>
      <c r="S299">
        <v>2</v>
      </c>
    </row>
    <row r="300" spans="1:22" hidden="1">
      <c r="A300" t="s">
        <v>3953</v>
      </c>
      <c r="B300">
        <v>2006</v>
      </c>
      <c r="C300" t="s">
        <v>3954</v>
      </c>
      <c r="D300" t="s">
        <v>46</v>
      </c>
      <c r="E300" t="s">
        <v>46</v>
      </c>
      <c r="F300" t="s">
        <v>3850</v>
      </c>
      <c r="G300" t="s">
        <v>3922</v>
      </c>
      <c r="H300" t="s">
        <v>3923</v>
      </c>
      <c r="I300" t="s">
        <v>46</v>
      </c>
      <c r="J300" t="s">
        <v>46</v>
      </c>
      <c r="K300">
        <v>1698325</v>
      </c>
      <c r="L300" t="s">
        <v>3945</v>
      </c>
      <c r="M300">
        <v>133334</v>
      </c>
      <c r="N300" t="s">
        <v>3955</v>
      </c>
      <c r="S300">
        <v>3.5</v>
      </c>
    </row>
    <row r="301" spans="1:22" hidden="1">
      <c r="A301" t="s">
        <v>3953</v>
      </c>
      <c r="B301">
        <v>2006</v>
      </c>
      <c r="C301" t="s">
        <v>3954</v>
      </c>
      <c r="D301" t="s">
        <v>46</v>
      </c>
      <c r="E301" t="s">
        <v>46</v>
      </c>
      <c r="F301" t="s">
        <v>3850</v>
      </c>
      <c r="G301" t="s">
        <v>3922</v>
      </c>
      <c r="H301" t="s">
        <v>3923</v>
      </c>
      <c r="I301" t="s">
        <v>46</v>
      </c>
      <c r="J301" t="s">
        <v>46</v>
      </c>
      <c r="K301">
        <v>2523342</v>
      </c>
      <c r="L301" t="s">
        <v>3945</v>
      </c>
      <c r="M301">
        <v>214522</v>
      </c>
      <c r="N301" t="s">
        <v>3955</v>
      </c>
      <c r="S301">
        <v>7</v>
      </c>
    </row>
    <row r="302" spans="1:22">
      <c r="A302" t="s">
        <v>57</v>
      </c>
      <c r="B302">
        <v>1986</v>
      </c>
      <c r="C302" s="17" t="s">
        <v>58</v>
      </c>
      <c r="D302" t="s">
        <v>1015</v>
      </c>
      <c r="E302" t="s">
        <v>63</v>
      </c>
      <c r="F302" t="s">
        <v>3842</v>
      </c>
      <c r="G302" t="s">
        <v>3914</v>
      </c>
      <c r="H302" t="s">
        <v>3840</v>
      </c>
      <c r="I302">
        <v>80</v>
      </c>
    </row>
    <row r="303" spans="1:22" hidden="1">
      <c r="A303" t="s">
        <v>241</v>
      </c>
      <c r="B303">
        <v>2013</v>
      </c>
      <c r="C303" s="17" t="s">
        <v>242</v>
      </c>
      <c r="D303" t="s">
        <v>1004</v>
      </c>
      <c r="E303" t="s">
        <v>63</v>
      </c>
      <c r="F303" t="s">
        <v>3842</v>
      </c>
      <c r="G303" t="s">
        <v>3849</v>
      </c>
      <c r="H303" t="s">
        <v>3846</v>
      </c>
      <c r="I303">
        <v>80</v>
      </c>
      <c r="J303" t="s">
        <v>3835</v>
      </c>
    </row>
    <row r="304" spans="1:22" hidden="1">
      <c r="A304" t="s">
        <v>241</v>
      </c>
      <c r="B304">
        <v>2013</v>
      </c>
      <c r="C304" s="17" t="s">
        <v>242</v>
      </c>
      <c r="D304" t="s">
        <v>1013</v>
      </c>
      <c r="E304" t="s">
        <v>63</v>
      </c>
      <c r="F304" t="s">
        <v>3842</v>
      </c>
      <c r="G304" t="s">
        <v>3845</v>
      </c>
      <c r="H304" t="s">
        <v>3846</v>
      </c>
      <c r="I304">
        <v>80</v>
      </c>
      <c r="J304" t="s">
        <v>3835</v>
      </c>
    </row>
    <row r="305" spans="1:22" hidden="1">
      <c r="A305" t="s">
        <v>241</v>
      </c>
      <c r="B305">
        <v>2013</v>
      </c>
      <c r="C305" s="17" t="s">
        <v>242</v>
      </c>
      <c r="D305" t="s">
        <v>503</v>
      </c>
      <c r="E305" t="s">
        <v>63</v>
      </c>
      <c r="F305" t="s">
        <v>3842</v>
      </c>
      <c r="G305" t="s">
        <v>3845</v>
      </c>
      <c r="H305" t="s">
        <v>3846</v>
      </c>
      <c r="I305">
        <v>80</v>
      </c>
      <c r="J305" t="s">
        <v>3835</v>
      </c>
    </row>
    <row r="306" spans="1:22" hidden="1">
      <c r="A306" t="s">
        <v>695</v>
      </c>
      <c r="B306">
        <v>2013</v>
      </c>
      <c r="C306" s="17" t="s">
        <v>242</v>
      </c>
      <c r="D306" t="s">
        <v>696</v>
      </c>
      <c r="E306" t="s">
        <v>63</v>
      </c>
      <c r="F306" t="s">
        <v>3842</v>
      </c>
      <c r="G306" t="s">
        <v>3849</v>
      </c>
      <c r="H306" t="s">
        <v>3846</v>
      </c>
      <c r="I306">
        <v>80</v>
      </c>
      <c r="J306" t="s">
        <v>3835</v>
      </c>
    </row>
    <row r="307" spans="1:22">
      <c r="A307" t="s">
        <v>3836</v>
      </c>
      <c r="B307">
        <v>2020</v>
      </c>
      <c r="C307" t="s">
        <v>3837</v>
      </c>
      <c r="D307" t="s">
        <v>529</v>
      </c>
      <c r="E307" t="s">
        <v>45</v>
      </c>
      <c r="F307" t="s">
        <v>3838</v>
      </c>
      <c r="G307" t="s">
        <v>3839</v>
      </c>
      <c r="H307" t="s">
        <v>3840</v>
      </c>
      <c r="I307">
        <v>80.400000000000006</v>
      </c>
    </row>
    <row r="308" spans="1:22" hidden="1">
      <c r="A308" t="s">
        <v>67</v>
      </c>
      <c r="B308">
        <v>2008</v>
      </c>
      <c r="C308" s="17" t="s">
        <v>68</v>
      </c>
      <c r="D308" t="s">
        <v>1018</v>
      </c>
      <c r="F308" t="s">
        <v>3850</v>
      </c>
      <c r="G308" t="s">
        <v>3894</v>
      </c>
      <c r="H308" t="s">
        <v>3872</v>
      </c>
      <c r="I308">
        <v>65</v>
      </c>
    </row>
    <row r="309" spans="1:22" hidden="1">
      <c r="A309" t="s">
        <v>72</v>
      </c>
      <c r="B309">
        <v>2010</v>
      </c>
      <c r="C309" t="s">
        <v>73</v>
      </c>
      <c r="D309" t="s">
        <v>3970</v>
      </c>
      <c r="F309" t="s">
        <v>3842</v>
      </c>
      <c r="G309" t="s">
        <v>3934</v>
      </c>
      <c r="H309" t="s">
        <v>3886</v>
      </c>
      <c r="I309">
        <v>82</v>
      </c>
      <c r="U309">
        <v>90000</v>
      </c>
    </row>
    <row r="310" spans="1:22" hidden="1">
      <c r="A310" t="s">
        <v>57</v>
      </c>
      <c r="B310">
        <v>1986</v>
      </c>
      <c r="C310" s="17" t="s">
        <v>58</v>
      </c>
      <c r="D310" t="s">
        <v>326</v>
      </c>
      <c r="E310" t="s">
        <v>45</v>
      </c>
      <c r="F310" t="s">
        <v>3842</v>
      </c>
      <c r="G310" t="s">
        <v>16</v>
      </c>
      <c r="H310" t="s">
        <v>3846</v>
      </c>
      <c r="I310">
        <v>82</v>
      </c>
    </row>
    <row r="311" spans="1:22" hidden="1">
      <c r="A311" t="s">
        <v>57</v>
      </c>
      <c r="B311">
        <v>1986</v>
      </c>
      <c r="C311" s="17" t="s">
        <v>58</v>
      </c>
      <c r="D311" t="s">
        <v>468</v>
      </c>
      <c r="E311" t="s">
        <v>45</v>
      </c>
      <c r="F311" t="s">
        <v>3842</v>
      </c>
      <c r="G311" t="s">
        <v>3888</v>
      </c>
      <c r="H311" t="s">
        <v>3846</v>
      </c>
      <c r="I311">
        <v>82</v>
      </c>
    </row>
    <row r="312" spans="1:22" hidden="1">
      <c r="A312" t="s">
        <v>67</v>
      </c>
      <c r="B312">
        <v>2008</v>
      </c>
      <c r="C312" s="17" t="s">
        <v>68</v>
      </c>
      <c r="D312" t="s">
        <v>694</v>
      </c>
      <c r="F312" t="s">
        <v>3850</v>
      </c>
      <c r="G312" t="s">
        <v>3894</v>
      </c>
      <c r="H312" t="s">
        <v>3872</v>
      </c>
      <c r="I312">
        <v>65</v>
      </c>
    </row>
    <row r="313" spans="1:22" hidden="1">
      <c r="A313" t="s">
        <v>57</v>
      </c>
      <c r="B313">
        <v>1986</v>
      </c>
      <c r="C313" s="17" t="s">
        <v>58</v>
      </c>
      <c r="D313" t="s">
        <v>62</v>
      </c>
      <c r="E313" t="s">
        <v>63</v>
      </c>
      <c r="F313" t="s">
        <v>3842</v>
      </c>
      <c r="G313" s="85" t="s">
        <v>3971</v>
      </c>
      <c r="H313" t="s">
        <v>3846</v>
      </c>
      <c r="I313">
        <v>84</v>
      </c>
    </row>
    <row r="314" spans="1:22" hidden="1">
      <c r="A314" t="s">
        <v>76</v>
      </c>
      <c r="B314">
        <v>2004</v>
      </c>
      <c r="C314" t="s">
        <v>77</v>
      </c>
      <c r="D314" t="s">
        <v>842</v>
      </c>
      <c r="F314" t="s">
        <v>3832</v>
      </c>
      <c r="G314" s="87" t="s">
        <v>3963</v>
      </c>
      <c r="H314" t="s">
        <v>3872</v>
      </c>
      <c r="I314">
        <v>66</v>
      </c>
      <c r="U314">
        <v>1000000</v>
      </c>
    </row>
    <row r="315" spans="1:22" hidden="1">
      <c r="A315" t="s">
        <v>211</v>
      </c>
      <c r="B315">
        <v>2005</v>
      </c>
      <c r="C315" s="2" t="s">
        <v>212</v>
      </c>
      <c r="D315" t="s">
        <v>778</v>
      </c>
      <c r="E315" t="s">
        <v>63</v>
      </c>
      <c r="F315" t="s">
        <v>3842</v>
      </c>
      <c r="H315" t="s">
        <v>3886</v>
      </c>
      <c r="I315">
        <v>85</v>
      </c>
      <c r="S315">
        <v>100000</v>
      </c>
    </row>
    <row r="316" spans="1:22" hidden="1">
      <c r="A316" t="s">
        <v>3953</v>
      </c>
      <c r="B316">
        <v>2006</v>
      </c>
      <c r="C316" t="s">
        <v>3954</v>
      </c>
      <c r="D316" t="s">
        <v>46</v>
      </c>
      <c r="E316" t="s">
        <v>46</v>
      </c>
      <c r="F316" t="s">
        <v>3850</v>
      </c>
      <c r="G316" t="s">
        <v>3922</v>
      </c>
      <c r="H316" t="s">
        <v>3923</v>
      </c>
      <c r="I316" t="s">
        <v>46</v>
      </c>
      <c r="J316" t="s">
        <v>46</v>
      </c>
      <c r="K316">
        <v>4294510</v>
      </c>
      <c r="L316" t="s">
        <v>3945</v>
      </c>
      <c r="M316">
        <v>455559</v>
      </c>
      <c r="N316" t="s">
        <v>3955</v>
      </c>
      <c r="S316">
        <v>17</v>
      </c>
    </row>
    <row r="317" spans="1:22">
      <c r="A317" t="s">
        <v>1052</v>
      </c>
      <c r="B317">
        <v>2018</v>
      </c>
      <c r="C317" s="17" t="s">
        <v>1053</v>
      </c>
      <c r="D317" t="s">
        <v>1020</v>
      </c>
      <c r="E317" t="s">
        <v>82</v>
      </c>
      <c r="F317" t="s">
        <v>3850</v>
      </c>
      <c r="G317" t="s">
        <v>3918</v>
      </c>
      <c r="H317" t="s">
        <v>3840</v>
      </c>
      <c r="I317">
        <v>85</v>
      </c>
      <c r="S317">
        <v>240000</v>
      </c>
      <c r="V317">
        <v>1000000</v>
      </c>
    </row>
    <row r="318" spans="1:22" hidden="1">
      <c r="A318" t="s">
        <v>241</v>
      </c>
      <c r="B318">
        <v>2013</v>
      </c>
      <c r="C318" s="17" t="s">
        <v>242</v>
      </c>
      <c r="D318" t="s">
        <v>835</v>
      </c>
      <c r="E318" t="s">
        <v>63</v>
      </c>
      <c r="F318" t="s">
        <v>3842</v>
      </c>
      <c r="G318" t="s">
        <v>3845</v>
      </c>
      <c r="H318" t="s">
        <v>3846</v>
      </c>
      <c r="I318">
        <v>85</v>
      </c>
      <c r="J318" t="s">
        <v>3835</v>
      </c>
    </row>
    <row r="319" spans="1:22">
      <c r="A319" t="s">
        <v>67</v>
      </c>
      <c r="B319">
        <v>2008</v>
      </c>
      <c r="C319" s="17" t="s">
        <v>68</v>
      </c>
      <c r="D319" t="s">
        <v>508</v>
      </c>
      <c r="F319" t="s">
        <v>3850</v>
      </c>
      <c r="G319" t="s">
        <v>3947</v>
      </c>
      <c r="H319" t="s">
        <v>3840</v>
      </c>
      <c r="I319">
        <v>85</v>
      </c>
    </row>
    <row r="320" spans="1:22">
      <c r="A320" t="s">
        <v>67</v>
      </c>
      <c r="B320">
        <v>2008</v>
      </c>
      <c r="C320" s="17" t="s">
        <v>68</v>
      </c>
      <c r="D320" t="s">
        <v>515</v>
      </c>
      <c r="F320" t="s">
        <v>3850</v>
      </c>
      <c r="G320" t="s">
        <v>3947</v>
      </c>
      <c r="H320" t="s">
        <v>3840</v>
      </c>
      <c r="I320">
        <v>85</v>
      </c>
    </row>
    <row r="321" spans="1:21">
      <c r="A321" t="s">
        <v>67</v>
      </c>
      <c r="B321">
        <v>2008</v>
      </c>
      <c r="C321" s="17" t="s">
        <v>68</v>
      </c>
      <c r="D321" t="s">
        <v>507</v>
      </c>
      <c r="F321" t="s">
        <v>3850</v>
      </c>
      <c r="G321" t="s">
        <v>3947</v>
      </c>
      <c r="H321" t="s">
        <v>3840</v>
      </c>
      <c r="I321">
        <v>85</v>
      </c>
    </row>
    <row r="322" spans="1:21" hidden="1">
      <c r="A322" s="30" t="s">
        <v>203</v>
      </c>
      <c r="B322" s="30">
        <v>1978</v>
      </c>
      <c r="C322" s="17" t="s">
        <v>204</v>
      </c>
      <c r="D322" t="s">
        <v>205</v>
      </c>
      <c r="E322" t="s">
        <v>45</v>
      </c>
      <c r="F322" t="s">
        <v>3832</v>
      </c>
      <c r="G322" s="97" t="s">
        <v>3843</v>
      </c>
      <c r="H322" t="s">
        <v>3841</v>
      </c>
      <c r="I322" s="30">
        <v>85</v>
      </c>
    </row>
    <row r="323" spans="1:21" hidden="1">
      <c r="A323" t="s">
        <v>76</v>
      </c>
      <c r="B323">
        <v>2004</v>
      </c>
      <c r="C323" t="s">
        <v>77</v>
      </c>
      <c r="D323" t="s">
        <v>694</v>
      </c>
      <c r="F323" t="s">
        <v>3832</v>
      </c>
      <c r="G323" s="87" t="s">
        <v>3963</v>
      </c>
      <c r="H323" t="s">
        <v>3872</v>
      </c>
      <c r="I323">
        <v>70</v>
      </c>
      <c r="U323">
        <v>1000000</v>
      </c>
    </row>
    <row r="324" spans="1:21">
      <c r="A324" t="s">
        <v>3836</v>
      </c>
      <c r="B324">
        <v>2020</v>
      </c>
      <c r="C324" t="s">
        <v>3837</v>
      </c>
      <c r="D324" t="s">
        <v>778</v>
      </c>
      <c r="E324" t="s">
        <v>63</v>
      </c>
      <c r="F324" t="s">
        <v>3838</v>
      </c>
      <c r="G324" s="15" t="s">
        <v>3839</v>
      </c>
      <c r="H324" t="s">
        <v>3840</v>
      </c>
      <c r="I324">
        <v>85.3</v>
      </c>
    </row>
    <row r="325" spans="1:21" hidden="1">
      <c r="A325" t="s">
        <v>57</v>
      </c>
      <c r="B325">
        <v>1986</v>
      </c>
      <c r="C325" s="17" t="s">
        <v>58</v>
      </c>
      <c r="D325" t="s">
        <v>1015</v>
      </c>
      <c r="E325" t="s">
        <v>63</v>
      </c>
      <c r="F325" t="s">
        <v>3842</v>
      </c>
      <c r="G325" t="s">
        <v>3888</v>
      </c>
      <c r="H325" t="s">
        <v>3846</v>
      </c>
      <c r="I325">
        <v>86</v>
      </c>
    </row>
    <row r="326" spans="1:21" hidden="1">
      <c r="A326" t="s">
        <v>67</v>
      </c>
      <c r="B326">
        <v>2008</v>
      </c>
      <c r="C326" s="17" t="s">
        <v>68</v>
      </c>
      <c r="D326" t="s">
        <v>537</v>
      </c>
      <c r="F326" t="s">
        <v>3850</v>
      </c>
      <c r="G326" t="s">
        <v>3894</v>
      </c>
      <c r="H326" t="s">
        <v>3872</v>
      </c>
      <c r="I326">
        <v>70</v>
      </c>
    </row>
    <row r="327" spans="1:21" hidden="1">
      <c r="A327" t="s">
        <v>76</v>
      </c>
      <c r="B327">
        <v>2004</v>
      </c>
      <c r="C327" t="s">
        <v>77</v>
      </c>
      <c r="D327" t="s">
        <v>78</v>
      </c>
      <c r="F327" t="s">
        <v>3832</v>
      </c>
      <c r="G327" s="87" t="s">
        <v>3963</v>
      </c>
      <c r="H327" t="s">
        <v>3872</v>
      </c>
      <c r="I327">
        <v>71</v>
      </c>
      <c r="U327">
        <v>1000000</v>
      </c>
    </row>
    <row r="328" spans="1:21" hidden="1">
      <c r="A328" t="s">
        <v>3953</v>
      </c>
      <c r="B328">
        <v>2006</v>
      </c>
      <c r="C328" t="s">
        <v>3954</v>
      </c>
      <c r="D328" t="s">
        <v>46</v>
      </c>
      <c r="E328" t="s">
        <v>46</v>
      </c>
      <c r="F328" t="s">
        <v>3850</v>
      </c>
      <c r="G328" t="s">
        <v>3922</v>
      </c>
      <c r="H328" t="s">
        <v>3923</v>
      </c>
      <c r="I328" t="s">
        <v>46</v>
      </c>
      <c r="J328" t="s">
        <v>46</v>
      </c>
      <c r="K328">
        <v>4984382</v>
      </c>
      <c r="L328" t="s">
        <v>3945</v>
      </c>
      <c r="M328">
        <v>614733</v>
      </c>
      <c r="N328" t="s">
        <v>3955</v>
      </c>
      <c r="S328">
        <v>22</v>
      </c>
    </row>
    <row r="329" spans="1:21" hidden="1">
      <c r="A329" t="s">
        <v>57</v>
      </c>
      <c r="B329">
        <v>1986</v>
      </c>
      <c r="C329" s="17" t="s">
        <v>58</v>
      </c>
      <c r="D329" t="s">
        <v>64</v>
      </c>
      <c r="E329" t="s">
        <v>63</v>
      </c>
      <c r="F329" t="s">
        <v>3842</v>
      </c>
      <c r="G329" t="s">
        <v>3888</v>
      </c>
      <c r="H329" t="s">
        <v>3846</v>
      </c>
      <c r="I329">
        <v>87</v>
      </c>
    </row>
    <row r="330" spans="1:21" hidden="1">
      <c r="A330" t="s">
        <v>211</v>
      </c>
      <c r="B330">
        <v>2005</v>
      </c>
      <c r="C330" s="2" t="s">
        <v>212</v>
      </c>
      <c r="D330" t="s">
        <v>326</v>
      </c>
      <c r="E330" t="s">
        <v>45</v>
      </c>
      <c r="F330" t="s">
        <v>3842</v>
      </c>
      <c r="H330" t="s">
        <v>3886</v>
      </c>
      <c r="I330">
        <v>87</v>
      </c>
      <c r="S330">
        <v>100000</v>
      </c>
    </row>
    <row r="331" spans="1:21" hidden="1">
      <c r="A331" t="s">
        <v>57</v>
      </c>
      <c r="B331">
        <v>1986</v>
      </c>
      <c r="C331" s="17" t="s">
        <v>58</v>
      </c>
      <c r="D331" t="s">
        <v>529</v>
      </c>
      <c r="E331" t="s">
        <v>63</v>
      </c>
      <c r="F331" t="s">
        <v>3842</v>
      </c>
      <c r="G331" t="s">
        <v>3843</v>
      </c>
      <c r="H331" t="s">
        <v>3841</v>
      </c>
      <c r="I331">
        <v>87</v>
      </c>
    </row>
    <row r="332" spans="1:21">
      <c r="A332" t="s">
        <v>211</v>
      </c>
      <c r="B332">
        <v>2005</v>
      </c>
      <c r="C332" s="17" t="s">
        <v>212</v>
      </c>
      <c r="D332" t="s">
        <v>254</v>
      </c>
      <c r="E332" t="s">
        <v>63</v>
      </c>
      <c r="F332" s="85" t="s">
        <v>3850</v>
      </c>
      <c r="G332" t="s">
        <v>3972</v>
      </c>
      <c r="H332" t="s">
        <v>3840</v>
      </c>
      <c r="I332">
        <v>87</v>
      </c>
      <c r="S332">
        <v>100000</v>
      </c>
    </row>
    <row r="333" spans="1:21">
      <c r="A333" t="s">
        <v>57</v>
      </c>
      <c r="B333">
        <v>1986</v>
      </c>
      <c r="C333" s="17" t="s">
        <v>58</v>
      </c>
      <c r="D333" t="s">
        <v>810</v>
      </c>
      <c r="E333" t="s">
        <v>63</v>
      </c>
      <c r="F333" t="s">
        <v>3842</v>
      </c>
      <c r="G333" t="s">
        <v>3914</v>
      </c>
      <c r="H333" t="s">
        <v>3840</v>
      </c>
      <c r="I333">
        <v>87</v>
      </c>
    </row>
    <row r="334" spans="1:21" hidden="1">
      <c r="A334" t="s">
        <v>1009</v>
      </c>
      <c r="B334">
        <v>2001</v>
      </c>
      <c r="C334" s="17" t="s">
        <v>1010</v>
      </c>
      <c r="D334" t="s">
        <v>1004</v>
      </c>
      <c r="E334" t="s">
        <v>63</v>
      </c>
      <c r="F334" t="s">
        <v>3842</v>
      </c>
      <c r="G334" t="s">
        <v>3973</v>
      </c>
      <c r="H334" t="s">
        <v>3846</v>
      </c>
      <c r="I334">
        <v>88</v>
      </c>
    </row>
    <row r="335" spans="1:21" hidden="1">
      <c r="A335" t="s">
        <v>330</v>
      </c>
      <c r="B335">
        <v>2018</v>
      </c>
      <c r="C335" s="2" t="s">
        <v>216</v>
      </c>
      <c r="D335" t="s">
        <v>468</v>
      </c>
      <c r="E335" t="s">
        <v>45</v>
      </c>
      <c r="F335" t="s">
        <v>3842</v>
      </c>
      <c r="H335" t="s">
        <v>3886</v>
      </c>
      <c r="I335">
        <v>88.9</v>
      </c>
    </row>
    <row r="336" spans="1:21" hidden="1">
      <c r="A336" s="30" t="s">
        <v>220</v>
      </c>
      <c r="B336" s="30">
        <v>2018</v>
      </c>
      <c r="C336" s="41" t="s">
        <v>473</v>
      </c>
      <c r="D336" t="s">
        <v>468</v>
      </c>
      <c r="E336" t="s">
        <v>45</v>
      </c>
      <c r="F336" t="s">
        <v>3842</v>
      </c>
      <c r="H336" t="s">
        <v>3915</v>
      </c>
      <c r="I336">
        <v>88.9</v>
      </c>
    </row>
    <row r="337" spans="1:23" hidden="1">
      <c r="A337" t="s">
        <v>57</v>
      </c>
      <c r="B337">
        <v>1986</v>
      </c>
      <c r="C337" s="17" t="s">
        <v>58</v>
      </c>
      <c r="D337" t="s">
        <v>64</v>
      </c>
      <c r="E337" t="s">
        <v>63</v>
      </c>
      <c r="F337" t="s">
        <v>3842</v>
      </c>
      <c r="G337" t="s">
        <v>3843</v>
      </c>
      <c r="H337" t="s">
        <v>3841</v>
      </c>
      <c r="I337">
        <v>89</v>
      </c>
    </row>
    <row r="338" spans="1:23" hidden="1">
      <c r="A338" t="s">
        <v>3882</v>
      </c>
      <c r="B338">
        <v>2020</v>
      </c>
      <c r="C338" s="17" t="s">
        <v>3883</v>
      </c>
      <c r="D338" t="s">
        <v>46</v>
      </c>
      <c r="E338" t="s">
        <v>46</v>
      </c>
      <c r="F338" t="s">
        <v>3850</v>
      </c>
      <c r="G338" t="s">
        <v>3879</v>
      </c>
      <c r="H338" t="s">
        <v>3856</v>
      </c>
      <c r="K338">
        <v>475</v>
      </c>
      <c r="L338" t="s">
        <v>3974</v>
      </c>
      <c r="V338">
        <v>7000</v>
      </c>
    </row>
    <row r="339" spans="1:23">
      <c r="A339" t="s">
        <v>57</v>
      </c>
      <c r="B339">
        <v>1986</v>
      </c>
      <c r="C339" s="17" t="s">
        <v>58</v>
      </c>
      <c r="D339" t="s">
        <v>62</v>
      </c>
      <c r="E339" t="s">
        <v>63</v>
      </c>
      <c r="F339" t="s">
        <v>3850</v>
      </c>
      <c r="G339" t="s">
        <v>3914</v>
      </c>
      <c r="H339" t="s">
        <v>3840</v>
      </c>
      <c r="I339">
        <v>90</v>
      </c>
    </row>
    <row r="340" spans="1:23">
      <c r="A340" t="s">
        <v>3926</v>
      </c>
      <c r="B340">
        <v>2016</v>
      </c>
      <c r="C340" s="17" t="s">
        <v>3927</v>
      </c>
      <c r="D340" t="s">
        <v>503</v>
      </c>
      <c r="E340" t="s">
        <v>63</v>
      </c>
      <c r="F340" t="s">
        <v>3850</v>
      </c>
      <c r="G340" t="s">
        <v>3975</v>
      </c>
      <c r="H340" t="s">
        <v>3840</v>
      </c>
      <c r="I340">
        <v>90</v>
      </c>
    </row>
    <row r="341" spans="1:23" hidden="1">
      <c r="A341" t="s">
        <v>76</v>
      </c>
      <c r="B341">
        <v>2004</v>
      </c>
      <c r="C341" t="s">
        <v>77</v>
      </c>
      <c r="D341" t="s">
        <v>694</v>
      </c>
      <c r="F341" t="s">
        <v>3842</v>
      </c>
      <c r="G341" s="87" t="s">
        <v>3963</v>
      </c>
      <c r="H341" t="s">
        <v>3872</v>
      </c>
      <c r="I341">
        <v>72</v>
      </c>
      <c r="U341">
        <v>1000000</v>
      </c>
    </row>
    <row r="342" spans="1:23" hidden="1">
      <c r="A342" t="s">
        <v>3953</v>
      </c>
      <c r="B342">
        <v>2006</v>
      </c>
      <c r="C342" t="s">
        <v>3954</v>
      </c>
      <c r="D342" t="s">
        <v>46</v>
      </c>
      <c r="E342" t="s">
        <v>46</v>
      </c>
      <c r="F342" t="s">
        <v>3850</v>
      </c>
      <c r="G342" t="s">
        <v>3922</v>
      </c>
      <c r="H342" t="s">
        <v>3923</v>
      </c>
      <c r="I342" t="s">
        <v>46</v>
      </c>
      <c r="J342" t="s">
        <v>46</v>
      </c>
      <c r="K342">
        <v>14043980</v>
      </c>
      <c r="L342" t="s">
        <v>3945</v>
      </c>
      <c r="M342">
        <v>1974401</v>
      </c>
      <c r="N342" t="s">
        <v>3955</v>
      </c>
      <c r="S342">
        <v>76</v>
      </c>
    </row>
    <row r="343" spans="1:23" hidden="1">
      <c r="A343" t="s">
        <v>3953</v>
      </c>
      <c r="B343">
        <v>2006</v>
      </c>
      <c r="C343" t="s">
        <v>3954</v>
      </c>
      <c r="D343" t="s">
        <v>46</v>
      </c>
      <c r="E343" t="s">
        <v>46</v>
      </c>
      <c r="F343" t="s">
        <v>3850</v>
      </c>
      <c r="G343" t="s">
        <v>3922</v>
      </c>
      <c r="H343" t="s">
        <v>3923</v>
      </c>
      <c r="I343" t="s">
        <v>46</v>
      </c>
      <c r="J343" t="s">
        <v>46</v>
      </c>
      <c r="K343">
        <v>30284633</v>
      </c>
      <c r="L343" t="s">
        <v>3945</v>
      </c>
      <c r="M343">
        <v>6144381</v>
      </c>
      <c r="N343" t="s">
        <v>3955</v>
      </c>
      <c r="S343">
        <v>210</v>
      </c>
    </row>
    <row r="344" spans="1:23" hidden="1">
      <c r="A344" t="s">
        <v>3953</v>
      </c>
      <c r="B344">
        <v>2006</v>
      </c>
      <c r="C344" t="s">
        <v>3954</v>
      </c>
      <c r="D344" t="s">
        <v>46</v>
      </c>
      <c r="E344" t="s">
        <v>46</v>
      </c>
      <c r="F344" t="s">
        <v>3850</v>
      </c>
      <c r="G344" t="s">
        <v>3922</v>
      </c>
      <c r="H344" t="s">
        <v>3923</v>
      </c>
      <c r="I344" t="s">
        <v>46</v>
      </c>
      <c r="J344" t="s">
        <v>46</v>
      </c>
      <c r="K344">
        <v>52927986</v>
      </c>
      <c r="L344" t="s">
        <v>3945</v>
      </c>
      <c r="M344">
        <v>13597884</v>
      </c>
      <c r="N344" t="s">
        <v>3955</v>
      </c>
      <c r="S344">
        <v>430</v>
      </c>
    </row>
    <row r="345" spans="1:23" hidden="1">
      <c r="A345" t="s">
        <v>3953</v>
      </c>
      <c r="B345">
        <v>2006</v>
      </c>
      <c r="C345" t="s">
        <v>3954</v>
      </c>
      <c r="D345" t="s">
        <v>46</v>
      </c>
      <c r="E345" t="s">
        <v>46</v>
      </c>
      <c r="F345" t="s">
        <v>3850</v>
      </c>
      <c r="G345" t="s">
        <v>3922</v>
      </c>
      <c r="H345" t="s">
        <v>3923</v>
      </c>
      <c r="I345" t="s">
        <v>46</v>
      </c>
      <c r="J345" t="s">
        <v>46</v>
      </c>
      <c r="K345">
        <v>62852574</v>
      </c>
      <c r="L345" t="s">
        <v>3945</v>
      </c>
      <c r="M345">
        <v>17566383</v>
      </c>
      <c r="N345" t="s">
        <v>3955</v>
      </c>
      <c r="S345">
        <v>520</v>
      </c>
    </row>
    <row r="346" spans="1:23" hidden="1">
      <c r="A346" t="s">
        <v>3901</v>
      </c>
      <c r="B346" t="s">
        <v>46</v>
      </c>
      <c r="C346" s="2" t="s">
        <v>3902</v>
      </c>
      <c r="D346" t="s">
        <v>46</v>
      </c>
      <c r="E346" t="s">
        <v>46</v>
      </c>
      <c r="F346" t="s">
        <v>3850</v>
      </c>
      <c r="G346" t="s">
        <v>3937</v>
      </c>
      <c r="H346" t="s">
        <v>3923</v>
      </c>
      <c r="I346" t="s">
        <v>46</v>
      </c>
      <c r="J346" t="s">
        <v>46</v>
      </c>
      <c r="K346" s="30" t="s">
        <v>3976</v>
      </c>
      <c r="L346" t="s">
        <v>3977</v>
      </c>
      <c r="M346" t="s">
        <v>3978</v>
      </c>
      <c r="N346" t="s">
        <v>3979</v>
      </c>
      <c r="O346" s="30" t="s">
        <v>3980</v>
      </c>
      <c r="P346" t="s">
        <v>3909</v>
      </c>
      <c r="Q346" s="30" t="s">
        <v>3910</v>
      </c>
      <c r="R346" t="s">
        <v>3911</v>
      </c>
      <c r="W346" s="30" t="s">
        <v>3912</v>
      </c>
    </row>
    <row r="347" spans="1:23" hidden="1">
      <c r="A347" t="s">
        <v>439</v>
      </c>
      <c r="B347">
        <v>2019</v>
      </c>
      <c r="C347" s="17" t="s">
        <v>3981</v>
      </c>
      <c r="D347" t="s">
        <v>46</v>
      </c>
      <c r="E347" t="s">
        <v>46</v>
      </c>
      <c r="F347" t="s">
        <v>3850</v>
      </c>
      <c r="G347" t="s">
        <v>3937</v>
      </c>
      <c r="H347" t="s">
        <v>3923</v>
      </c>
      <c r="I347" t="s">
        <v>46</v>
      </c>
      <c r="J347" t="s">
        <v>46</v>
      </c>
      <c r="K347" t="s">
        <v>3982</v>
      </c>
      <c r="L347" t="s">
        <v>3983</v>
      </c>
      <c r="U347" s="30">
        <v>50000</v>
      </c>
      <c r="V347" s="30" t="s">
        <v>3984</v>
      </c>
    </row>
    <row r="348" spans="1:23" hidden="1">
      <c r="A348" t="s">
        <v>241</v>
      </c>
      <c r="B348">
        <v>2013</v>
      </c>
      <c r="C348" s="17" t="s">
        <v>242</v>
      </c>
      <c r="D348" t="s">
        <v>830</v>
      </c>
      <c r="E348" t="s">
        <v>63</v>
      </c>
      <c r="F348" t="s">
        <v>3842</v>
      </c>
      <c r="G348" t="s">
        <v>3845</v>
      </c>
      <c r="H348" t="s">
        <v>3846</v>
      </c>
      <c r="I348">
        <v>90</v>
      </c>
      <c r="J348" t="s">
        <v>3835</v>
      </c>
    </row>
    <row r="349" spans="1:23">
      <c r="A349" t="s">
        <v>67</v>
      </c>
      <c r="B349">
        <v>2008</v>
      </c>
      <c r="C349" s="17" t="s">
        <v>68</v>
      </c>
      <c r="D349" t="s">
        <v>325</v>
      </c>
      <c r="F349" t="s">
        <v>3850</v>
      </c>
      <c r="G349" t="s">
        <v>3947</v>
      </c>
      <c r="H349" t="s">
        <v>3840</v>
      </c>
      <c r="I349">
        <v>90</v>
      </c>
    </row>
    <row r="350" spans="1:23">
      <c r="A350" t="s">
        <v>67</v>
      </c>
      <c r="B350">
        <v>2008</v>
      </c>
      <c r="C350" s="17" t="s">
        <v>68</v>
      </c>
      <c r="D350" t="s">
        <v>694</v>
      </c>
      <c r="F350" t="s">
        <v>3850</v>
      </c>
      <c r="G350" t="s">
        <v>3947</v>
      </c>
      <c r="H350" t="s">
        <v>3840</v>
      </c>
      <c r="I350">
        <v>90</v>
      </c>
    </row>
    <row r="351" spans="1:23">
      <c r="A351" t="s">
        <v>67</v>
      </c>
      <c r="B351">
        <v>2008</v>
      </c>
      <c r="C351" s="17" t="s">
        <v>68</v>
      </c>
      <c r="D351" t="s">
        <v>842</v>
      </c>
      <c r="F351" t="s">
        <v>3850</v>
      </c>
      <c r="G351" t="s">
        <v>3947</v>
      </c>
      <c r="H351" t="s">
        <v>3840</v>
      </c>
      <c r="I351">
        <v>90</v>
      </c>
    </row>
    <row r="352" spans="1:23" hidden="1">
      <c r="A352" s="30" t="s">
        <v>209</v>
      </c>
      <c r="B352" s="30">
        <v>1992</v>
      </c>
      <c r="C352" s="17" t="s">
        <v>210</v>
      </c>
      <c r="D352" t="s">
        <v>205</v>
      </c>
      <c r="E352" t="s">
        <v>45</v>
      </c>
      <c r="F352" t="s">
        <v>3832</v>
      </c>
      <c r="G352" s="97" t="s">
        <v>3843</v>
      </c>
      <c r="H352" t="s">
        <v>3841</v>
      </c>
      <c r="I352" s="30">
        <v>90</v>
      </c>
    </row>
    <row r="353" spans="1:23">
      <c r="A353" t="s">
        <v>3920</v>
      </c>
      <c r="B353">
        <v>2016</v>
      </c>
      <c r="C353" s="17" t="s">
        <v>3921</v>
      </c>
      <c r="D353" t="s">
        <v>46</v>
      </c>
      <c r="E353" t="s">
        <v>46</v>
      </c>
      <c r="F353" t="s">
        <v>3850</v>
      </c>
      <c r="G353" t="s">
        <v>3985</v>
      </c>
      <c r="H353" t="s">
        <v>3840</v>
      </c>
      <c r="K353">
        <v>0.65</v>
      </c>
      <c r="L353" t="s">
        <v>3924</v>
      </c>
    </row>
    <row r="354" spans="1:23" hidden="1">
      <c r="A354" t="s">
        <v>510</v>
      </c>
      <c r="B354">
        <v>2019</v>
      </c>
      <c r="C354" s="17" t="s">
        <v>511</v>
      </c>
      <c r="D354" t="s">
        <v>46</v>
      </c>
      <c r="E354" t="s">
        <v>46</v>
      </c>
      <c r="F354" t="s">
        <v>3850</v>
      </c>
      <c r="G354" t="s">
        <v>3879</v>
      </c>
      <c r="H354" t="s">
        <v>3856</v>
      </c>
      <c r="K354">
        <v>623</v>
      </c>
      <c r="L354" t="s">
        <v>3986</v>
      </c>
      <c r="M354">
        <v>0.161</v>
      </c>
      <c r="N354" t="s">
        <v>3858</v>
      </c>
      <c r="O354">
        <v>0.58399999999999996</v>
      </c>
      <c r="P354" t="s">
        <v>3859</v>
      </c>
      <c r="S354">
        <v>330000</v>
      </c>
      <c r="T354" t="s">
        <v>3897</v>
      </c>
    </row>
    <row r="355" spans="1:23">
      <c r="A355" t="s">
        <v>3836</v>
      </c>
      <c r="B355">
        <v>2020</v>
      </c>
      <c r="C355" t="s">
        <v>3837</v>
      </c>
      <c r="D355" t="s">
        <v>3987</v>
      </c>
      <c r="E355" t="s">
        <v>45</v>
      </c>
      <c r="F355" t="s">
        <v>3838</v>
      </c>
      <c r="G355" t="s">
        <v>3839</v>
      </c>
      <c r="H355" t="s">
        <v>3840</v>
      </c>
      <c r="I355">
        <v>90.8</v>
      </c>
    </row>
    <row r="356" spans="1:23" hidden="1">
      <c r="A356" t="s">
        <v>76</v>
      </c>
      <c r="B356">
        <v>2004</v>
      </c>
      <c r="C356" t="s">
        <v>77</v>
      </c>
      <c r="D356" t="s">
        <v>508</v>
      </c>
      <c r="F356" t="s">
        <v>3988</v>
      </c>
      <c r="G356" s="87" t="s">
        <v>3963</v>
      </c>
      <c r="H356" t="s">
        <v>3872</v>
      </c>
      <c r="I356">
        <v>77</v>
      </c>
      <c r="U356">
        <v>1000000</v>
      </c>
    </row>
    <row r="357" spans="1:23">
      <c r="A357" t="s">
        <v>72</v>
      </c>
      <c r="B357">
        <v>2010</v>
      </c>
      <c r="C357" t="s">
        <v>73</v>
      </c>
      <c r="D357" t="s">
        <v>3970</v>
      </c>
      <c r="F357" t="s">
        <v>3850</v>
      </c>
      <c r="G357" s="11" t="s">
        <v>3889</v>
      </c>
      <c r="H357" t="s">
        <v>3840</v>
      </c>
      <c r="I357">
        <v>91</v>
      </c>
    </row>
    <row r="358" spans="1:23" hidden="1">
      <c r="A358" t="s">
        <v>330</v>
      </c>
      <c r="B358">
        <v>2018</v>
      </c>
      <c r="C358" s="17" t="s">
        <v>216</v>
      </c>
      <c r="D358" t="s">
        <v>326</v>
      </c>
      <c r="E358" t="s">
        <v>45</v>
      </c>
      <c r="F358" t="s">
        <v>3842</v>
      </c>
      <c r="H358" t="s">
        <v>3886</v>
      </c>
      <c r="I358">
        <v>92</v>
      </c>
    </row>
    <row r="359" spans="1:23" hidden="1">
      <c r="A359" t="s">
        <v>211</v>
      </c>
      <c r="B359">
        <v>2005</v>
      </c>
      <c r="C359" s="17" t="s">
        <v>212</v>
      </c>
      <c r="D359" t="s">
        <v>752</v>
      </c>
      <c r="E359" t="s">
        <v>63</v>
      </c>
      <c r="F359" t="s">
        <v>3842</v>
      </c>
      <c r="H359" t="s">
        <v>3886</v>
      </c>
      <c r="I359">
        <v>92</v>
      </c>
      <c r="S359">
        <v>100000</v>
      </c>
    </row>
    <row r="360" spans="1:23">
      <c r="A360" t="s">
        <v>1052</v>
      </c>
      <c r="B360">
        <v>2018</v>
      </c>
      <c r="C360" s="17" t="s">
        <v>1053</v>
      </c>
      <c r="D360" t="s">
        <v>512</v>
      </c>
      <c r="E360" t="s">
        <v>63</v>
      </c>
      <c r="F360" t="s">
        <v>3850</v>
      </c>
      <c r="G360" t="s">
        <v>3918</v>
      </c>
      <c r="H360" t="s">
        <v>3840</v>
      </c>
      <c r="I360">
        <v>92</v>
      </c>
      <c r="S360">
        <v>240000</v>
      </c>
      <c r="V360">
        <v>1000000</v>
      </c>
    </row>
    <row r="361" spans="1:23" hidden="1">
      <c r="A361" t="s">
        <v>1011</v>
      </c>
      <c r="B361">
        <v>2019</v>
      </c>
      <c r="C361" s="17" t="s">
        <v>1012</v>
      </c>
      <c r="D361" t="s">
        <v>1004</v>
      </c>
      <c r="E361" t="s">
        <v>63</v>
      </c>
      <c r="F361" t="s">
        <v>3850</v>
      </c>
      <c r="G361" t="s">
        <v>3937</v>
      </c>
      <c r="H361" t="s">
        <v>3923</v>
      </c>
      <c r="I361">
        <v>38</v>
      </c>
    </row>
    <row r="362" spans="1:23" hidden="1">
      <c r="A362" t="s">
        <v>249</v>
      </c>
      <c r="B362">
        <v>2013</v>
      </c>
      <c r="C362" s="17" t="s">
        <v>250</v>
      </c>
      <c r="D362" t="s">
        <v>240</v>
      </c>
      <c r="E362" t="s">
        <v>63</v>
      </c>
      <c r="F362" t="s">
        <v>3850</v>
      </c>
      <c r="G362" t="s">
        <v>3922</v>
      </c>
      <c r="H362" t="s">
        <v>3923</v>
      </c>
      <c r="I362">
        <v>50</v>
      </c>
    </row>
    <row r="363" spans="1:23" hidden="1">
      <c r="A363" t="s">
        <v>510</v>
      </c>
      <c r="B363">
        <v>2019</v>
      </c>
      <c r="C363" s="17" t="s">
        <v>511</v>
      </c>
      <c r="D363" t="s">
        <v>830</v>
      </c>
      <c r="E363" t="s">
        <v>63</v>
      </c>
      <c r="F363" t="s">
        <v>3842</v>
      </c>
      <c r="G363" t="s">
        <v>3863</v>
      </c>
      <c r="H363" t="s">
        <v>3846</v>
      </c>
      <c r="I363">
        <v>92</v>
      </c>
    </row>
    <row r="364" spans="1:23" hidden="1">
      <c r="A364" s="98" t="s">
        <v>220</v>
      </c>
      <c r="B364" s="98">
        <v>2018</v>
      </c>
      <c r="C364" s="99" t="s">
        <v>331</v>
      </c>
      <c r="D364" s="98" t="s">
        <v>326</v>
      </c>
      <c r="E364" s="100" t="s">
        <v>45</v>
      </c>
      <c r="F364" s="100" t="s">
        <v>3932</v>
      </c>
      <c r="G364" s="100"/>
      <c r="H364" s="100"/>
      <c r="I364" s="98">
        <v>92</v>
      </c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</row>
    <row r="365" spans="1:23" hidden="1">
      <c r="A365" t="s">
        <v>3869</v>
      </c>
      <c r="B365">
        <v>2017</v>
      </c>
      <c r="C365" s="35" t="s">
        <v>3870</v>
      </c>
      <c r="D365" t="s">
        <v>46</v>
      </c>
      <c r="E365" t="s">
        <v>46</v>
      </c>
      <c r="F365" t="s">
        <v>3850</v>
      </c>
      <c r="G365" t="s">
        <v>3957</v>
      </c>
      <c r="H365" t="s">
        <v>3958</v>
      </c>
      <c r="I365" t="s">
        <v>46</v>
      </c>
      <c r="K365">
        <v>4.7E-2</v>
      </c>
      <c r="L365" t="s">
        <v>3873</v>
      </c>
      <c r="S365">
        <v>10</v>
      </c>
      <c r="T365" t="s">
        <v>3874</v>
      </c>
    </row>
    <row r="366" spans="1:23">
      <c r="A366" t="s">
        <v>3989</v>
      </c>
      <c r="B366">
        <v>2020</v>
      </c>
      <c r="C366" s="17" t="s">
        <v>3990</v>
      </c>
      <c r="D366" t="s">
        <v>534</v>
      </c>
      <c r="E366" t="s">
        <v>45</v>
      </c>
      <c r="F366" t="s">
        <v>3850</v>
      </c>
      <c r="G366" t="s">
        <v>3947</v>
      </c>
      <c r="H366" t="s">
        <v>3840</v>
      </c>
      <c r="I366">
        <v>92.6</v>
      </c>
    </row>
    <row r="367" spans="1:23">
      <c r="A367" t="s">
        <v>3836</v>
      </c>
      <c r="B367">
        <v>2020</v>
      </c>
      <c r="C367" t="s">
        <v>3837</v>
      </c>
      <c r="D367" t="s">
        <v>3991</v>
      </c>
      <c r="E367" t="s">
        <v>45</v>
      </c>
      <c r="F367" t="s">
        <v>3838</v>
      </c>
      <c r="G367" s="15" t="s">
        <v>3839</v>
      </c>
      <c r="H367" t="s">
        <v>3840</v>
      </c>
      <c r="I367">
        <v>92.7</v>
      </c>
    </row>
    <row r="368" spans="1:23" hidden="1">
      <c r="A368" t="s">
        <v>211</v>
      </c>
      <c r="B368">
        <v>2005</v>
      </c>
      <c r="C368" s="17" t="s">
        <v>212</v>
      </c>
      <c r="D368" t="s">
        <v>468</v>
      </c>
      <c r="E368" t="s">
        <v>45</v>
      </c>
      <c r="F368" t="s">
        <v>3842</v>
      </c>
      <c r="H368" t="s">
        <v>3886</v>
      </c>
      <c r="I368">
        <v>93</v>
      </c>
      <c r="S368">
        <v>100000</v>
      </c>
    </row>
    <row r="369" spans="1:20" hidden="1">
      <c r="A369" t="s">
        <v>57</v>
      </c>
      <c r="B369">
        <v>1986</v>
      </c>
      <c r="C369" s="17" t="s">
        <v>58</v>
      </c>
      <c r="D369" t="s">
        <v>516</v>
      </c>
      <c r="E369" t="s">
        <v>45</v>
      </c>
      <c r="F369" t="s">
        <v>3842</v>
      </c>
      <c r="G369" t="s">
        <v>3888</v>
      </c>
      <c r="H369" t="s">
        <v>3846</v>
      </c>
      <c r="I369">
        <v>93</v>
      </c>
    </row>
    <row r="370" spans="1:20" hidden="1">
      <c r="A370" t="s">
        <v>211</v>
      </c>
      <c r="B370">
        <v>2005</v>
      </c>
      <c r="C370" s="17" t="s">
        <v>212</v>
      </c>
      <c r="D370" t="s">
        <v>778</v>
      </c>
      <c r="E370" t="s">
        <v>63</v>
      </c>
      <c r="F370" t="s">
        <v>3842</v>
      </c>
      <c r="H370" t="s">
        <v>3886</v>
      </c>
      <c r="I370">
        <v>93</v>
      </c>
      <c r="S370">
        <v>100000</v>
      </c>
    </row>
    <row r="371" spans="1:20" hidden="1">
      <c r="A371" t="s">
        <v>67</v>
      </c>
      <c r="B371">
        <v>2008</v>
      </c>
      <c r="C371" s="17" t="s">
        <v>68</v>
      </c>
      <c r="D371" t="s">
        <v>849</v>
      </c>
      <c r="F371" t="s">
        <v>3850</v>
      </c>
      <c r="G371" t="s">
        <v>3992</v>
      </c>
      <c r="H371" t="s">
        <v>3923</v>
      </c>
      <c r="I371">
        <v>55</v>
      </c>
    </row>
    <row r="372" spans="1:20">
      <c r="A372" t="s">
        <v>249</v>
      </c>
      <c r="B372">
        <v>2013</v>
      </c>
      <c r="C372" s="17" t="s">
        <v>250</v>
      </c>
      <c r="D372" t="s">
        <v>240</v>
      </c>
      <c r="E372" t="s">
        <v>63</v>
      </c>
      <c r="F372" t="s">
        <v>3850</v>
      </c>
      <c r="G372" t="s">
        <v>3969</v>
      </c>
      <c r="H372" t="s">
        <v>3840</v>
      </c>
      <c r="I372">
        <v>93.2</v>
      </c>
      <c r="O372">
        <v>8.35</v>
      </c>
    </row>
    <row r="373" spans="1:20" hidden="1">
      <c r="A373" t="s">
        <v>831</v>
      </c>
      <c r="B373">
        <v>2017</v>
      </c>
      <c r="C373" s="17" t="s">
        <v>832</v>
      </c>
      <c r="D373" t="s">
        <v>46</v>
      </c>
      <c r="E373" t="s">
        <v>46</v>
      </c>
      <c r="F373" t="s">
        <v>3850</v>
      </c>
      <c r="G373" t="s">
        <v>3879</v>
      </c>
      <c r="H373" t="s">
        <v>3856</v>
      </c>
      <c r="I373" t="s">
        <v>46</v>
      </c>
      <c r="K373">
        <f>AVERAGE(720,1260)</f>
        <v>990</v>
      </c>
      <c r="L373" t="s">
        <v>3993</v>
      </c>
    </row>
    <row r="374" spans="1:20" hidden="1">
      <c r="A374" t="s">
        <v>67</v>
      </c>
      <c r="B374">
        <v>2008</v>
      </c>
      <c r="C374" s="17" t="s">
        <v>68</v>
      </c>
      <c r="D374" t="s">
        <v>240</v>
      </c>
      <c r="F374" t="s">
        <v>3850</v>
      </c>
      <c r="G374" t="s">
        <v>3992</v>
      </c>
      <c r="H374" t="s">
        <v>3923</v>
      </c>
      <c r="I374">
        <v>55</v>
      </c>
    </row>
    <row r="375" spans="1:20" hidden="1">
      <c r="A375" t="s">
        <v>251</v>
      </c>
      <c r="B375">
        <v>2011</v>
      </c>
      <c r="C375" s="17" t="s">
        <v>252</v>
      </c>
      <c r="D375" t="s">
        <v>240</v>
      </c>
      <c r="E375" t="s">
        <v>63</v>
      </c>
      <c r="F375" t="s">
        <v>3850</v>
      </c>
      <c r="G375" t="s">
        <v>3937</v>
      </c>
      <c r="H375" t="s">
        <v>3923</v>
      </c>
      <c r="I375">
        <v>58</v>
      </c>
      <c r="J375" t="s">
        <v>3994</v>
      </c>
    </row>
    <row r="376" spans="1:20" hidden="1">
      <c r="A376" t="s">
        <v>831</v>
      </c>
      <c r="B376">
        <v>2017</v>
      </c>
      <c r="C376" s="17" t="s">
        <v>832</v>
      </c>
      <c r="D376" t="s">
        <v>46</v>
      </c>
      <c r="E376" t="s">
        <v>46</v>
      </c>
      <c r="F376" t="s">
        <v>3850</v>
      </c>
      <c r="G376" t="s">
        <v>3879</v>
      </c>
      <c r="H376" t="s">
        <v>3856</v>
      </c>
      <c r="I376" t="s">
        <v>46</v>
      </c>
      <c r="K376">
        <f>AVERAGE(1499,2240)</f>
        <v>1869.5</v>
      </c>
      <c r="L376" t="s">
        <v>3993</v>
      </c>
      <c r="M376">
        <v>0.26</v>
      </c>
      <c r="N376" t="s">
        <v>3858</v>
      </c>
    </row>
    <row r="377" spans="1:20">
      <c r="A377" t="s">
        <v>249</v>
      </c>
      <c r="B377">
        <v>2013</v>
      </c>
      <c r="C377" s="17" t="s">
        <v>250</v>
      </c>
      <c r="D377" t="s">
        <v>323</v>
      </c>
      <c r="E377" t="s">
        <v>63</v>
      </c>
      <c r="F377" t="s">
        <v>3850</v>
      </c>
      <c r="G377" t="s">
        <v>3969</v>
      </c>
      <c r="H377" t="s">
        <v>3840</v>
      </c>
      <c r="I377">
        <v>94.3</v>
      </c>
      <c r="O377">
        <v>8.8699999999999992</v>
      </c>
    </row>
    <row r="378" spans="1:20" hidden="1">
      <c r="A378" t="s">
        <v>57</v>
      </c>
      <c r="B378">
        <v>1986</v>
      </c>
      <c r="C378" s="17" t="s">
        <v>58</v>
      </c>
      <c r="D378" t="s">
        <v>529</v>
      </c>
      <c r="E378" t="s">
        <v>63</v>
      </c>
      <c r="F378" t="s">
        <v>3842</v>
      </c>
      <c r="G378" t="s">
        <v>3888</v>
      </c>
      <c r="H378" t="s">
        <v>3846</v>
      </c>
      <c r="I378">
        <v>95</v>
      </c>
    </row>
    <row r="379" spans="1:20">
      <c r="A379" t="s">
        <v>67</v>
      </c>
      <c r="B379">
        <v>2008</v>
      </c>
      <c r="C379" s="17" t="s">
        <v>68</v>
      </c>
      <c r="D379" t="s">
        <v>1018</v>
      </c>
      <c r="F379" t="s">
        <v>3850</v>
      </c>
      <c r="G379" t="s">
        <v>3947</v>
      </c>
      <c r="H379" t="s">
        <v>3840</v>
      </c>
      <c r="I379">
        <v>95</v>
      </c>
    </row>
    <row r="380" spans="1:20">
      <c r="A380" t="s">
        <v>67</v>
      </c>
      <c r="B380">
        <v>2008</v>
      </c>
      <c r="C380" s="17" t="s">
        <v>68</v>
      </c>
      <c r="D380" t="s">
        <v>537</v>
      </c>
      <c r="F380" t="s">
        <v>3850</v>
      </c>
      <c r="G380" t="s">
        <v>3947</v>
      </c>
      <c r="H380" t="s">
        <v>3840</v>
      </c>
      <c r="I380">
        <v>95</v>
      </c>
    </row>
    <row r="381" spans="1:20">
      <c r="A381" t="s">
        <v>3995</v>
      </c>
      <c r="B381">
        <v>2003</v>
      </c>
      <c r="C381" s="17" t="s">
        <v>3996</v>
      </c>
      <c r="D381" t="s">
        <v>205</v>
      </c>
      <c r="E381" t="s">
        <v>45</v>
      </c>
      <c r="F381" t="s">
        <v>3850</v>
      </c>
      <c r="G381" t="s">
        <v>3997</v>
      </c>
      <c r="H381" t="s">
        <v>3840</v>
      </c>
      <c r="I381">
        <v>95</v>
      </c>
    </row>
    <row r="382" spans="1:20">
      <c r="A382" t="s">
        <v>3998</v>
      </c>
      <c r="B382">
        <v>2002</v>
      </c>
      <c r="D382" t="s">
        <v>205</v>
      </c>
      <c r="E382" t="s">
        <v>45</v>
      </c>
      <c r="F382" t="s">
        <v>3850</v>
      </c>
      <c r="G382" t="s">
        <v>3997</v>
      </c>
      <c r="H382" t="s">
        <v>3840</v>
      </c>
      <c r="I382">
        <v>95</v>
      </c>
    </row>
    <row r="383" spans="1:20" hidden="1">
      <c r="A383" t="s">
        <v>3940</v>
      </c>
      <c r="B383">
        <v>2021</v>
      </c>
      <c r="C383" s="17" t="s">
        <v>3941</v>
      </c>
      <c r="D383" t="s">
        <v>46</v>
      </c>
      <c r="E383" t="s">
        <v>46</v>
      </c>
      <c r="F383" t="s">
        <v>3850</v>
      </c>
      <c r="G383" t="s">
        <v>3999</v>
      </c>
      <c r="H383" t="s">
        <v>3856</v>
      </c>
      <c r="I383" t="s">
        <v>46</v>
      </c>
      <c r="J383" t="s">
        <v>46</v>
      </c>
      <c r="K383">
        <v>18000</v>
      </c>
      <c r="L383" t="s">
        <v>3909</v>
      </c>
      <c r="M383">
        <v>6100</v>
      </c>
      <c r="N383" t="s">
        <v>3909</v>
      </c>
      <c r="S383">
        <v>56000</v>
      </c>
      <c r="T383" t="s">
        <v>3942</v>
      </c>
    </row>
    <row r="384" spans="1:20" hidden="1">
      <c r="A384" t="s">
        <v>3892</v>
      </c>
      <c r="B384">
        <v>2020</v>
      </c>
      <c r="C384" s="17" t="s">
        <v>3893</v>
      </c>
      <c r="D384" t="s">
        <v>46</v>
      </c>
      <c r="F384" t="s">
        <v>3850</v>
      </c>
      <c r="G384" t="s">
        <v>4000</v>
      </c>
      <c r="H384" t="s">
        <v>3856</v>
      </c>
      <c r="I384" t="s">
        <v>46</v>
      </c>
      <c r="J384" t="s">
        <v>46</v>
      </c>
      <c r="K384">
        <v>44427.11</v>
      </c>
      <c r="L384" t="s">
        <v>3895</v>
      </c>
      <c r="M384">
        <v>4187.3100000000004</v>
      </c>
      <c r="N384" t="s">
        <v>3896</v>
      </c>
      <c r="Q384">
        <v>14.2</v>
      </c>
      <c r="R384" t="s">
        <v>4001</v>
      </c>
      <c r="S384">
        <v>100</v>
      </c>
      <c r="T384" t="s">
        <v>3897</v>
      </c>
    </row>
    <row r="385" spans="1:22" hidden="1">
      <c r="A385" t="s">
        <v>3892</v>
      </c>
      <c r="B385">
        <v>2020</v>
      </c>
      <c r="C385" s="17" t="s">
        <v>3893</v>
      </c>
      <c r="D385" t="s">
        <v>46</v>
      </c>
      <c r="F385" t="s">
        <v>3850</v>
      </c>
      <c r="G385" t="s">
        <v>4002</v>
      </c>
      <c r="H385" t="s">
        <v>3856</v>
      </c>
      <c r="I385" t="s">
        <v>46</v>
      </c>
      <c r="J385" t="s">
        <v>46</v>
      </c>
      <c r="K385">
        <v>61194.05</v>
      </c>
      <c r="L385" t="s">
        <v>3895</v>
      </c>
      <c r="M385">
        <v>4964.1400000000003</v>
      </c>
      <c r="N385" t="s">
        <v>3896</v>
      </c>
      <c r="Q385">
        <v>35.5</v>
      </c>
      <c r="R385" t="s">
        <v>4001</v>
      </c>
      <c r="S385">
        <v>100</v>
      </c>
      <c r="T385" t="s">
        <v>3897</v>
      </c>
    </row>
    <row r="386" spans="1:22" hidden="1">
      <c r="A386" t="s">
        <v>3892</v>
      </c>
      <c r="B386">
        <v>2020</v>
      </c>
      <c r="C386" s="17" t="s">
        <v>3893</v>
      </c>
      <c r="D386" t="s">
        <v>46</v>
      </c>
      <c r="F386" t="s">
        <v>3850</v>
      </c>
      <c r="G386" t="s">
        <v>4003</v>
      </c>
      <c r="H386" t="s">
        <v>3856</v>
      </c>
      <c r="I386" t="s">
        <v>46</v>
      </c>
      <c r="J386" t="s">
        <v>46</v>
      </c>
      <c r="K386">
        <v>75664.789999999994</v>
      </c>
      <c r="L386" t="s">
        <v>3895</v>
      </c>
      <c r="M386">
        <v>5840.92</v>
      </c>
      <c r="N386" t="s">
        <v>3896</v>
      </c>
      <c r="Q386">
        <v>49.7</v>
      </c>
      <c r="R386" t="s">
        <v>4001</v>
      </c>
      <c r="S386">
        <v>100</v>
      </c>
      <c r="T386" t="s">
        <v>3897</v>
      </c>
    </row>
    <row r="387" spans="1:22" hidden="1">
      <c r="A387" t="s">
        <v>76</v>
      </c>
      <c r="B387">
        <v>2004</v>
      </c>
      <c r="C387" t="s">
        <v>77</v>
      </c>
      <c r="D387" t="s">
        <v>514</v>
      </c>
      <c r="F387" t="s">
        <v>3832</v>
      </c>
      <c r="G387" s="87" t="s">
        <v>3963</v>
      </c>
      <c r="H387" t="s">
        <v>3872</v>
      </c>
      <c r="I387">
        <v>78</v>
      </c>
      <c r="U387">
        <v>1000000</v>
      </c>
    </row>
    <row r="388" spans="1:22">
      <c r="A388" t="s">
        <v>4004</v>
      </c>
      <c r="B388">
        <v>2020</v>
      </c>
      <c r="C388" s="17" t="s">
        <v>4005</v>
      </c>
      <c r="D388" t="s">
        <v>46</v>
      </c>
      <c r="E388" t="s">
        <v>46</v>
      </c>
      <c r="F388" t="s">
        <v>3850</v>
      </c>
      <c r="G388" t="s">
        <v>4006</v>
      </c>
      <c r="H388" t="s">
        <v>3840</v>
      </c>
      <c r="K388">
        <v>1.413</v>
      </c>
      <c r="L388" t="s">
        <v>4007</v>
      </c>
      <c r="M388">
        <v>0.19850000000000001</v>
      </c>
      <c r="N388" t="s">
        <v>4008</v>
      </c>
      <c r="S388">
        <v>120</v>
      </c>
      <c r="T388" t="s">
        <v>3897</v>
      </c>
    </row>
    <row r="389" spans="1:22" hidden="1">
      <c r="A389" t="s">
        <v>42</v>
      </c>
      <c r="B389">
        <v>1996</v>
      </c>
      <c r="C389" s="17" t="s">
        <v>43</v>
      </c>
      <c r="D389" t="s">
        <v>1004</v>
      </c>
      <c r="E389" t="s">
        <v>63</v>
      </c>
      <c r="F389" t="s">
        <v>3932</v>
      </c>
      <c r="G389" t="s">
        <v>16</v>
      </c>
      <c r="H389" t="s">
        <v>3886</v>
      </c>
      <c r="I389">
        <v>95.7</v>
      </c>
    </row>
    <row r="390" spans="1:22">
      <c r="A390" t="s">
        <v>57</v>
      </c>
      <c r="B390">
        <v>1986</v>
      </c>
      <c r="C390" s="17" t="s">
        <v>58</v>
      </c>
      <c r="D390" t="s">
        <v>516</v>
      </c>
      <c r="E390" t="s">
        <v>45</v>
      </c>
      <c r="F390" t="s">
        <v>3842</v>
      </c>
      <c r="G390" t="s">
        <v>3914</v>
      </c>
      <c r="H390" t="s">
        <v>3840</v>
      </c>
      <c r="I390">
        <v>96</v>
      </c>
    </row>
    <row r="391" spans="1:22" hidden="1">
      <c r="A391" t="s">
        <v>67</v>
      </c>
      <c r="B391">
        <v>2008</v>
      </c>
      <c r="C391" s="17" t="s">
        <v>68</v>
      </c>
      <c r="D391" t="s">
        <v>1000</v>
      </c>
      <c r="F391" t="s">
        <v>3850</v>
      </c>
      <c r="G391" t="s">
        <v>3992</v>
      </c>
      <c r="H391" t="s">
        <v>3923</v>
      </c>
      <c r="I391">
        <v>60</v>
      </c>
    </row>
    <row r="392" spans="1:22" hidden="1">
      <c r="A392" t="s">
        <v>3869</v>
      </c>
      <c r="B392">
        <v>2017</v>
      </c>
      <c r="C392" s="35" t="s">
        <v>3870</v>
      </c>
      <c r="D392" t="s">
        <v>46</v>
      </c>
      <c r="E392" t="s">
        <v>46</v>
      </c>
      <c r="F392" t="s">
        <v>3850</v>
      </c>
      <c r="G392" t="s">
        <v>3957</v>
      </c>
      <c r="H392" t="s">
        <v>3958</v>
      </c>
      <c r="I392" t="s">
        <v>46</v>
      </c>
      <c r="K392">
        <v>9.1999999999999998E-2</v>
      </c>
      <c r="L392" t="s">
        <v>3873</v>
      </c>
      <c r="S392">
        <v>20</v>
      </c>
      <c r="T392" t="s">
        <v>3874</v>
      </c>
    </row>
    <row r="393" spans="1:22">
      <c r="A393" t="s">
        <v>3836</v>
      </c>
      <c r="B393">
        <v>2020</v>
      </c>
      <c r="C393" t="s">
        <v>3837</v>
      </c>
      <c r="D393" t="s">
        <v>810</v>
      </c>
      <c r="E393" t="s">
        <v>63</v>
      </c>
      <c r="F393" t="s">
        <v>3838</v>
      </c>
      <c r="G393" s="15" t="s">
        <v>3839</v>
      </c>
      <c r="H393" t="s">
        <v>3840</v>
      </c>
      <c r="I393">
        <v>96.5</v>
      </c>
    </row>
    <row r="394" spans="1:22">
      <c r="A394" t="s">
        <v>72</v>
      </c>
      <c r="B394">
        <v>2010</v>
      </c>
      <c r="C394" t="s">
        <v>73</v>
      </c>
      <c r="D394" t="s">
        <v>3970</v>
      </c>
      <c r="F394" t="s">
        <v>3850</v>
      </c>
      <c r="G394" t="s">
        <v>3952</v>
      </c>
      <c r="H394" t="s">
        <v>3840</v>
      </c>
      <c r="I394">
        <v>97</v>
      </c>
      <c r="U394">
        <v>90000</v>
      </c>
    </row>
    <row r="395" spans="1:22" hidden="1">
      <c r="A395" t="s">
        <v>57</v>
      </c>
      <c r="B395">
        <v>1986</v>
      </c>
      <c r="C395" s="17" t="s">
        <v>58</v>
      </c>
      <c r="D395" t="s">
        <v>810</v>
      </c>
      <c r="E395" t="s">
        <v>63</v>
      </c>
      <c r="F395" t="s">
        <v>3842</v>
      </c>
      <c r="G395" t="s">
        <v>3888</v>
      </c>
      <c r="H395" t="s">
        <v>3846</v>
      </c>
      <c r="I395">
        <v>97</v>
      </c>
    </row>
    <row r="396" spans="1:22">
      <c r="A396" t="s">
        <v>3926</v>
      </c>
      <c r="B396">
        <v>2016</v>
      </c>
      <c r="C396" s="17" t="s">
        <v>3927</v>
      </c>
      <c r="D396" t="s">
        <v>1015</v>
      </c>
      <c r="E396" t="s">
        <v>63</v>
      </c>
      <c r="F396" t="s">
        <v>3850</v>
      </c>
      <c r="G396" t="s">
        <v>3975</v>
      </c>
      <c r="H396" t="s">
        <v>3840</v>
      </c>
      <c r="I396">
        <v>97</v>
      </c>
    </row>
    <row r="397" spans="1:22">
      <c r="A397" t="s">
        <v>1052</v>
      </c>
      <c r="B397">
        <v>2018</v>
      </c>
      <c r="C397" s="17" t="s">
        <v>1053</v>
      </c>
      <c r="D397" t="s">
        <v>1020</v>
      </c>
      <c r="E397" t="s">
        <v>82</v>
      </c>
      <c r="F397" t="s">
        <v>3842</v>
      </c>
      <c r="G397" t="s">
        <v>3918</v>
      </c>
      <c r="H397" t="s">
        <v>3840</v>
      </c>
      <c r="I397">
        <v>97</v>
      </c>
      <c r="S397">
        <v>240000</v>
      </c>
      <c r="V397">
        <v>1000000</v>
      </c>
    </row>
    <row r="398" spans="1:22" hidden="1">
      <c r="A398" t="s">
        <v>42</v>
      </c>
      <c r="B398">
        <v>1996</v>
      </c>
      <c r="C398" s="17" t="s">
        <v>43</v>
      </c>
      <c r="D398" t="s">
        <v>44</v>
      </c>
      <c r="E398" t="s">
        <v>45</v>
      </c>
      <c r="F398" t="s">
        <v>3932</v>
      </c>
      <c r="G398" t="s">
        <v>16</v>
      </c>
      <c r="H398" t="s">
        <v>3886</v>
      </c>
      <c r="I398">
        <v>97.4</v>
      </c>
    </row>
    <row r="399" spans="1:22" hidden="1">
      <c r="A399" t="s">
        <v>72</v>
      </c>
      <c r="B399">
        <v>2010</v>
      </c>
      <c r="C399" t="s">
        <v>73</v>
      </c>
      <c r="D399" t="s">
        <v>506</v>
      </c>
      <c r="F399" t="s">
        <v>3842</v>
      </c>
      <c r="G399" t="s">
        <v>3934</v>
      </c>
      <c r="H399" t="s">
        <v>3886</v>
      </c>
      <c r="I399">
        <v>98</v>
      </c>
      <c r="U399">
        <v>90000</v>
      </c>
    </row>
    <row r="400" spans="1:22" hidden="1">
      <c r="A400" t="s">
        <v>251</v>
      </c>
      <c r="B400">
        <v>2011</v>
      </c>
      <c r="C400" s="17" t="s">
        <v>252</v>
      </c>
      <c r="D400" t="s">
        <v>240</v>
      </c>
      <c r="E400" t="s">
        <v>63</v>
      </c>
      <c r="F400" t="s">
        <v>3850</v>
      </c>
      <c r="G400" t="s">
        <v>3937</v>
      </c>
      <c r="H400" t="s">
        <v>3923</v>
      </c>
      <c r="I400">
        <v>63</v>
      </c>
      <c r="J400" t="s">
        <v>3994</v>
      </c>
    </row>
    <row r="401" spans="1:21" hidden="1">
      <c r="A401" s="30" t="s">
        <v>336</v>
      </c>
      <c r="B401" s="30">
        <v>2005</v>
      </c>
      <c r="C401" s="17" t="s">
        <v>337</v>
      </c>
      <c r="D401" t="s">
        <v>326</v>
      </c>
      <c r="E401" t="s">
        <v>45</v>
      </c>
      <c r="F401" t="s">
        <v>3932</v>
      </c>
      <c r="G401" t="s">
        <v>4009</v>
      </c>
      <c r="H401" t="s">
        <v>3915</v>
      </c>
      <c r="I401">
        <v>98</v>
      </c>
    </row>
    <row r="402" spans="1:21" hidden="1">
      <c r="A402" t="s">
        <v>843</v>
      </c>
      <c r="B402">
        <v>2021</v>
      </c>
      <c r="C402" s="17" t="s">
        <v>844</v>
      </c>
      <c r="D402" t="s">
        <v>845</v>
      </c>
      <c r="E402" t="s">
        <v>45</v>
      </c>
      <c r="F402" t="s">
        <v>3842</v>
      </c>
      <c r="G402" t="s">
        <v>4010</v>
      </c>
      <c r="H402" t="s">
        <v>3846</v>
      </c>
      <c r="I402">
        <v>98</v>
      </c>
    </row>
    <row r="403" spans="1:21">
      <c r="A403" t="s">
        <v>4011</v>
      </c>
      <c r="B403">
        <v>2009</v>
      </c>
      <c r="C403" s="17" t="s">
        <v>4012</v>
      </c>
      <c r="D403" t="s">
        <v>46</v>
      </c>
      <c r="F403" t="s">
        <v>3850</v>
      </c>
      <c r="G403" t="s">
        <v>4006</v>
      </c>
      <c r="H403" t="s">
        <v>3840</v>
      </c>
      <c r="I403" t="s">
        <v>46</v>
      </c>
      <c r="K403">
        <v>680</v>
      </c>
      <c r="L403" t="s">
        <v>4013</v>
      </c>
      <c r="S403">
        <v>25200</v>
      </c>
      <c r="T403" t="s">
        <v>3897</v>
      </c>
    </row>
    <row r="404" spans="1:21" hidden="1">
      <c r="A404" t="s">
        <v>42</v>
      </c>
      <c r="B404">
        <v>1996</v>
      </c>
      <c r="C404" s="17" t="s">
        <v>43</v>
      </c>
      <c r="D404" t="s">
        <v>321</v>
      </c>
      <c r="E404" t="s">
        <v>63</v>
      </c>
      <c r="F404" t="s">
        <v>3932</v>
      </c>
      <c r="G404" t="s">
        <v>16</v>
      </c>
      <c r="H404" t="s">
        <v>3886</v>
      </c>
      <c r="I404">
        <v>98.2</v>
      </c>
    </row>
    <row r="405" spans="1:21">
      <c r="A405" t="s">
        <v>3836</v>
      </c>
      <c r="B405">
        <v>2020</v>
      </c>
      <c r="C405" t="s">
        <v>3837</v>
      </c>
      <c r="D405" t="s">
        <v>752</v>
      </c>
      <c r="E405" t="s">
        <v>63</v>
      </c>
      <c r="F405" t="s">
        <v>3838</v>
      </c>
      <c r="G405" s="15" t="s">
        <v>3839</v>
      </c>
      <c r="H405" t="s">
        <v>3840</v>
      </c>
      <c r="I405">
        <v>98.4</v>
      </c>
    </row>
    <row r="406" spans="1:21" hidden="1">
      <c r="A406" t="s">
        <v>42</v>
      </c>
      <c r="B406">
        <v>1996</v>
      </c>
      <c r="C406" s="17" t="s">
        <v>43</v>
      </c>
      <c r="D406" t="s">
        <v>324</v>
      </c>
      <c r="E406" t="s">
        <v>45</v>
      </c>
      <c r="F406" t="s">
        <v>3932</v>
      </c>
      <c r="G406" t="s">
        <v>16</v>
      </c>
      <c r="H406" t="s">
        <v>3915</v>
      </c>
      <c r="I406">
        <v>99</v>
      </c>
    </row>
    <row r="407" spans="1:21">
      <c r="A407" s="30" t="s">
        <v>4014</v>
      </c>
      <c r="B407" s="30">
        <v>2002</v>
      </c>
      <c r="C407" s="35"/>
      <c r="D407" t="s">
        <v>4015</v>
      </c>
      <c r="E407" t="s">
        <v>45</v>
      </c>
      <c r="F407" t="s">
        <v>3850</v>
      </c>
      <c r="G407" t="s">
        <v>4016</v>
      </c>
      <c r="H407" t="s">
        <v>3840</v>
      </c>
      <c r="I407">
        <v>99</v>
      </c>
    </row>
    <row r="408" spans="1:21" hidden="1">
      <c r="A408" t="s">
        <v>3869</v>
      </c>
      <c r="B408">
        <v>2017</v>
      </c>
      <c r="C408" s="35" t="s">
        <v>3870</v>
      </c>
      <c r="D408" t="s">
        <v>46</v>
      </c>
      <c r="E408" t="s">
        <v>46</v>
      </c>
      <c r="F408" t="s">
        <v>3850</v>
      </c>
      <c r="G408" t="s">
        <v>3957</v>
      </c>
      <c r="H408" t="s">
        <v>3958</v>
      </c>
      <c r="I408" t="s">
        <v>46</v>
      </c>
      <c r="K408">
        <v>0.13700000000000001</v>
      </c>
      <c r="L408" t="s">
        <v>3873</v>
      </c>
      <c r="S408">
        <v>30</v>
      </c>
      <c r="T408" t="s">
        <v>3874</v>
      </c>
    </row>
    <row r="409" spans="1:21" hidden="1">
      <c r="A409" t="s">
        <v>42</v>
      </c>
      <c r="B409">
        <v>1996</v>
      </c>
      <c r="C409" s="17" t="s">
        <v>43</v>
      </c>
      <c r="D409" t="s">
        <v>516</v>
      </c>
      <c r="E409" t="s">
        <v>45</v>
      </c>
      <c r="F409" t="s">
        <v>3932</v>
      </c>
      <c r="G409" t="s">
        <v>16</v>
      </c>
      <c r="H409" t="s">
        <v>3886</v>
      </c>
      <c r="I409">
        <v>99.1</v>
      </c>
    </row>
    <row r="410" spans="1:21" hidden="1">
      <c r="A410" t="s">
        <v>42</v>
      </c>
      <c r="B410">
        <v>1996</v>
      </c>
      <c r="C410" s="17" t="s">
        <v>43</v>
      </c>
      <c r="D410" t="s">
        <v>1014</v>
      </c>
      <c r="E410" t="s">
        <v>63</v>
      </c>
      <c r="F410" t="s">
        <v>3932</v>
      </c>
      <c r="G410" t="s">
        <v>16</v>
      </c>
      <c r="H410" t="s">
        <v>3886</v>
      </c>
      <c r="I410">
        <v>99.3</v>
      </c>
    </row>
    <row r="411" spans="1:21" hidden="1">
      <c r="A411" t="s">
        <v>1005</v>
      </c>
      <c r="B411">
        <v>2013</v>
      </c>
      <c r="C411" s="17" t="s">
        <v>1006</v>
      </c>
      <c r="D411" t="s">
        <v>1004</v>
      </c>
      <c r="E411" t="s">
        <v>63</v>
      </c>
      <c r="F411" t="s">
        <v>3842</v>
      </c>
      <c r="G411" t="s">
        <v>4017</v>
      </c>
      <c r="H411" t="s">
        <v>3846</v>
      </c>
      <c r="I411">
        <v>99.95</v>
      </c>
    </row>
    <row r="412" spans="1:21">
      <c r="A412" t="s">
        <v>3926</v>
      </c>
      <c r="B412">
        <v>2016</v>
      </c>
      <c r="C412" s="17" t="s">
        <v>3927</v>
      </c>
      <c r="D412" t="s">
        <v>321</v>
      </c>
      <c r="E412" t="s">
        <v>63</v>
      </c>
      <c r="F412" t="s">
        <v>3850</v>
      </c>
      <c r="G412" t="s">
        <v>3975</v>
      </c>
      <c r="H412" t="s">
        <v>3840</v>
      </c>
      <c r="I412">
        <v>100</v>
      </c>
    </row>
    <row r="413" spans="1:21">
      <c r="A413" t="s">
        <v>72</v>
      </c>
      <c r="B413">
        <v>2010</v>
      </c>
      <c r="C413" t="s">
        <v>73</v>
      </c>
      <c r="D413" t="s">
        <v>506</v>
      </c>
      <c r="F413" t="s">
        <v>3850</v>
      </c>
      <c r="G413" t="s">
        <v>3952</v>
      </c>
      <c r="H413" t="s">
        <v>3840</v>
      </c>
      <c r="I413">
        <v>100</v>
      </c>
      <c r="U413">
        <v>90000</v>
      </c>
    </row>
    <row r="414" spans="1:21" hidden="1">
      <c r="A414" t="s">
        <v>76</v>
      </c>
      <c r="B414">
        <v>2004</v>
      </c>
      <c r="C414" t="s">
        <v>77</v>
      </c>
      <c r="D414" t="s">
        <v>515</v>
      </c>
      <c r="F414" t="s">
        <v>3988</v>
      </c>
      <c r="G414" s="87" t="s">
        <v>3963</v>
      </c>
      <c r="H414" t="s">
        <v>3872</v>
      </c>
      <c r="I414">
        <v>81</v>
      </c>
      <c r="U414">
        <v>1000000</v>
      </c>
    </row>
    <row r="415" spans="1:21" hidden="1">
      <c r="A415" t="s">
        <v>76</v>
      </c>
      <c r="B415">
        <v>2004</v>
      </c>
      <c r="C415" t="s">
        <v>77</v>
      </c>
      <c r="D415" t="s">
        <v>842</v>
      </c>
      <c r="F415" t="s">
        <v>3988</v>
      </c>
      <c r="G415" s="87" t="s">
        <v>3963</v>
      </c>
      <c r="H415" t="s">
        <v>3872</v>
      </c>
      <c r="I415">
        <v>83</v>
      </c>
      <c r="U415">
        <v>1000000</v>
      </c>
    </row>
    <row r="416" spans="1:21">
      <c r="A416" t="s">
        <v>3836</v>
      </c>
      <c r="B416">
        <v>2020</v>
      </c>
      <c r="C416" t="s">
        <v>3837</v>
      </c>
      <c r="D416" t="s">
        <v>1013</v>
      </c>
      <c r="E416" t="s">
        <v>45</v>
      </c>
      <c r="F416" t="s">
        <v>3838</v>
      </c>
      <c r="G416" s="15" t="s">
        <v>3839</v>
      </c>
      <c r="H416" t="s">
        <v>3840</v>
      </c>
      <c r="I416">
        <v>100</v>
      </c>
    </row>
    <row r="417" spans="1:24">
      <c r="A417" t="s">
        <v>67</v>
      </c>
      <c r="B417">
        <v>2008</v>
      </c>
      <c r="C417" s="17" t="s">
        <v>68</v>
      </c>
      <c r="D417" t="s">
        <v>78</v>
      </c>
      <c r="F417" t="s">
        <v>3850</v>
      </c>
      <c r="G417" t="s">
        <v>3947</v>
      </c>
      <c r="H417" t="s">
        <v>3840</v>
      </c>
      <c r="I417">
        <v>100</v>
      </c>
    </row>
    <row r="418" spans="1:24">
      <c r="A418" t="s">
        <v>67</v>
      </c>
      <c r="B418">
        <v>2008</v>
      </c>
      <c r="C418" s="17" t="s">
        <v>68</v>
      </c>
      <c r="D418" t="s">
        <v>750</v>
      </c>
      <c r="F418" t="s">
        <v>3850</v>
      </c>
      <c r="G418" t="s">
        <v>3947</v>
      </c>
      <c r="H418" t="s">
        <v>3840</v>
      </c>
      <c r="I418">
        <v>100</v>
      </c>
    </row>
    <row r="419" spans="1:24" hidden="1">
      <c r="A419" t="s">
        <v>76</v>
      </c>
      <c r="B419">
        <v>2004</v>
      </c>
      <c r="C419" t="s">
        <v>77</v>
      </c>
      <c r="D419" t="s">
        <v>514</v>
      </c>
      <c r="F419" t="s">
        <v>3988</v>
      </c>
      <c r="G419" s="87" t="s">
        <v>3963</v>
      </c>
      <c r="H419" t="s">
        <v>3872</v>
      </c>
      <c r="I419">
        <v>84</v>
      </c>
      <c r="U419">
        <v>1000000</v>
      </c>
    </row>
    <row r="420" spans="1:24" hidden="1">
      <c r="A420" t="s">
        <v>67</v>
      </c>
      <c r="B420">
        <v>2008</v>
      </c>
      <c r="C420" s="17" t="s">
        <v>68</v>
      </c>
      <c r="D420" t="s">
        <v>507</v>
      </c>
      <c r="F420" t="s">
        <v>3850</v>
      </c>
      <c r="G420" t="s">
        <v>3894</v>
      </c>
      <c r="H420" t="s">
        <v>3872</v>
      </c>
      <c r="I420">
        <v>85</v>
      </c>
    </row>
    <row r="421" spans="1:24" hidden="1">
      <c r="A421" t="s">
        <v>3892</v>
      </c>
      <c r="B421">
        <v>2020</v>
      </c>
      <c r="C421" s="17" t="s">
        <v>3893</v>
      </c>
      <c r="D421" t="s">
        <v>46</v>
      </c>
      <c r="F421" t="s">
        <v>3850</v>
      </c>
      <c r="G421" t="s">
        <v>4018</v>
      </c>
      <c r="H421" t="s">
        <v>3856</v>
      </c>
      <c r="I421" t="s">
        <v>46</v>
      </c>
      <c r="J421" t="s">
        <v>46</v>
      </c>
      <c r="K421">
        <v>75780.27</v>
      </c>
      <c r="L421" t="s">
        <v>3895</v>
      </c>
      <c r="M421">
        <v>5740.33</v>
      </c>
      <c r="N421" t="s">
        <v>3896</v>
      </c>
      <c r="Q421">
        <v>49.7</v>
      </c>
      <c r="R421" t="s">
        <v>4001</v>
      </c>
      <c r="S421">
        <v>100</v>
      </c>
      <c r="T421" t="s">
        <v>3897</v>
      </c>
    </row>
    <row r="422" spans="1:24">
      <c r="A422" t="s">
        <v>4011</v>
      </c>
      <c r="B422">
        <v>2009</v>
      </c>
      <c r="C422" s="17" t="s">
        <v>4012</v>
      </c>
      <c r="D422" t="s">
        <v>46</v>
      </c>
      <c r="F422" t="s">
        <v>3850</v>
      </c>
      <c r="G422" t="s">
        <v>4006</v>
      </c>
      <c r="H422" t="s">
        <v>3840</v>
      </c>
      <c r="I422" t="s">
        <v>46</v>
      </c>
      <c r="K422">
        <v>980</v>
      </c>
      <c r="L422" t="s">
        <v>4013</v>
      </c>
      <c r="S422">
        <v>500000</v>
      </c>
      <c r="T422" t="s">
        <v>3897</v>
      </c>
    </row>
    <row r="423" spans="1:24">
      <c r="A423" t="s">
        <v>4011</v>
      </c>
      <c r="B423">
        <v>2015</v>
      </c>
      <c r="C423" s="17" t="s">
        <v>4012</v>
      </c>
      <c r="D423" t="s">
        <v>46</v>
      </c>
      <c r="F423" t="s">
        <v>3850</v>
      </c>
      <c r="G423" t="s">
        <v>4006</v>
      </c>
      <c r="H423" t="s">
        <v>3840</v>
      </c>
      <c r="I423" t="s">
        <v>46</v>
      </c>
      <c r="K423">
        <v>4300</v>
      </c>
      <c r="L423" t="s">
        <v>4013</v>
      </c>
      <c r="S423">
        <v>10475</v>
      </c>
      <c r="T423" t="s">
        <v>3897</v>
      </c>
    </row>
    <row r="424" spans="1:24" hidden="1">
      <c r="A424" t="s">
        <v>4019</v>
      </c>
      <c r="B424">
        <v>2017</v>
      </c>
      <c r="C424" s="17" t="s">
        <v>4020</v>
      </c>
      <c r="D424" t="s">
        <v>46</v>
      </c>
      <c r="E424" t="s">
        <v>46</v>
      </c>
      <c r="F424" t="s">
        <v>3832</v>
      </c>
      <c r="G424" t="s">
        <v>4021</v>
      </c>
      <c r="H424" t="s">
        <v>3841</v>
      </c>
      <c r="I424" t="s">
        <v>46</v>
      </c>
      <c r="J424" t="s">
        <v>46</v>
      </c>
      <c r="K424" t="s">
        <v>4022</v>
      </c>
      <c r="L424" t="s">
        <v>4023</v>
      </c>
      <c r="M424" t="s">
        <v>4024</v>
      </c>
      <c r="N424" t="s">
        <v>4025</v>
      </c>
    </row>
    <row r="425" spans="1:24" hidden="1">
      <c r="A425" t="s">
        <v>4019</v>
      </c>
      <c r="B425">
        <v>2017</v>
      </c>
      <c r="C425" s="17" t="s">
        <v>4020</v>
      </c>
      <c r="D425" t="s">
        <v>46</v>
      </c>
      <c r="E425" t="s">
        <v>46</v>
      </c>
      <c r="F425" t="s">
        <v>3842</v>
      </c>
      <c r="G425" t="s">
        <v>4026</v>
      </c>
      <c r="H425" t="s">
        <v>3846</v>
      </c>
      <c r="I425" t="s">
        <v>46</v>
      </c>
      <c r="J425" t="s">
        <v>46</v>
      </c>
      <c r="K425" t="s">
        <v>4027</v>
      </c>
      <c r="L425" t="s">
        <v>4023</v>
      </c>
      <c r="M425" t="s">
        <v>4028</v>
      </c>
      <c r="N425" t="s">
        <v>4025</v>
      </c>
    </row>
    <row r="426" spans="1:24">
      <c r="A426" t="s">
        <v>4011</v>
      </c>
      <c r="B426">
        <v>2009</v>
      </c>
      <c r="C426" s="17" t="s">
        <v>4012</v>
      </c>
      <c r="D426" t="s">
        <v>46</v>
      </c>
      <c r="F426" t="s">
        <v>3850</v>
      </c>
      <c r="G426" t="s">
        <v>4006</v>
      </c>
      <c r="H426" t="s">
        <v>3840</v>
      </c>
      <c r="I426" t="s">
        <v>46</v>
      </c>
      <c r="K426">
        <v>5600</v>
      </c>
      <c r="L426" t="s">
        <v>4013</v>
      </c>
      <c r="S426">
        <v>273000</v>
      </c>
      <c r="T426" t="s">
        <v>3897</v>
      </c>
    </row>
    <row r="427" spans="1:24">
      <c r="A427" t="s">
        <v>4011</v>
      </c>
      <c r="B427">
        <v>2009</v>
      </c>
      <c r="C427" s="17" t="s">
        <v>4012</v>
      </c>
      <c r="D427" t="s">
        <v>46</v>
      </c>
      <c r="F427" t="s">
        <v>3850</v>
      </c>
      <c r="G427" t="s">
        <v>4006</v>
      </c>
      <c r="H427" t="s">
        <v>3840</v>
      </c>
      <c r="I427" t="s">
        <v>46</v>
      </c>
      <c r="K427">
        <v>7200</v>
      </c>
      <c r="L427" t="s">
        <v>4013</v>
      </c>
      <c r="Q427" s="101"/>
      <c r="S427">
        <v>444000</v>
      </c>
      <c r="T427" t="s">
        <v>3897</v>
      </c>
      <c r="X427" s="92" t="s">
        <v>4029</v>
      </c>
    </row>
    <row r="428" spans="1:24" hidden="1">
      <c r="A428" t="s">
        <v>4030</v>
      </c>
      <c r="B428">
        <v>2013</v>
      </c>
      <c r="C428" t="s">
        <v>4031</v>
      </c>
      <c r="D428" t="s">
        <v>46</v>
      </c>
      <c r="F428" t="s">
        <v>3842</v>
      </c>
      <c r="G428" t="s">
        <v>3863</v>
      </c>
      <c r="H428" t="s">
        <v>3846</v>
      </c>
      <c r="I428" t="s">
        <v>46</v>
      </c>
      <c r="K428" t="s">
        <v>4032</v>
      </c>
      <c r="Q428" s="101"/>
      <c r="X428" s="92" t="s">
        <v>4029</v>
      </c>
    </row>
    <row r="429" spans="1:24">
      <c r="A429" t="s">
        <v>4011</v>
      </c>
      <c r="B429">
        <v>2010</v>
      </c>
      <c r="C429" s="17" t="s">
        <v>4012</v>
      </c>
      <c r="D429" t="s">
        <v>46</v>
      </c>
      <c r="F429" t="s">
        <v>3850</v>
      </c>
      <c r="G429" t="s">
        <v>4006</v>
      </c>
      <c r="H429" t="s">
        <v>3840</v>
      </c>
      <c r="I429" t="s">
        <v>46</v>
      </c>
      <c r="K429" s="103">
        <v>15200</v>
      </c>
      <c r="L429" t="s">
        <v>4013</v>
      </c>
      <c r="M429" s="103"/>
      <c r="O429" s="103"/>
      <c r="Q429" s="104"/>
      <c r="S429">
        <v>3000</v>
      </c>
      <c r="T429" t="s">
        <v>3897</v>
      </c>
      <c r="X429" s="92" t="s">
        <v>4029</v>
      </c>
    </row>
    <row r="430" spans="1:24">
      <c r="A430" s="30" t="s">
        <v>4033</v>
      </c>
      <c r="B430" s="30">
        <v>2010</v>
      </c>
      <c r="C430" s="17" t="s">
        <v>4034</v>
      </c>
      <c r="D430" s="105" t="s">
        <v>46</v>
      </c>
      <c r="E430" s="105" t="s">
        <v>46</v>
      </c>
      <c r="F430" s="30" t="s">
        <v>3850</v>
      </c>
      <c r="G430" s="30" t="s">
        <v>3985</v>
      </c>
      <c r="H430" t="s">
        <v>3840</v>
      </c>
      <c r="I430" s="30"/>
      <c r="J430" s="30"/>
      <c r="K430" s="30">
        <v>40000000</v>
      </c>
      <c r="L430" s="30" t="s">
        <v>3955</v>
      </c>
      <c r="M430" s="30">
        <v>3000000</v>
      </c>
      <c r="N430" s="30" t="s">
        <v>3955</v>
      </c>
      <c r="O430" s="30"/>
      <c r="P430" s="30"/>
      <c r="Q430" s="30"/>
      <c r="R430" s="30"/>
      <c r="S430" s="30">
        <v>1000000</v>
      </c>
      <c r="T430" s="30" t="s">
        <v>4035</v>
      </c>
      <c r="U430" s="30"/>
      <c r="V430" s="30"/>
      <c r="X430" s="92" t="s">
        <v>4029</v>
      </c>
    </row>
    <row r="431" spans="1:24" hidden="1">
      <c r="A431" t="s">
        <v>3869</v>
      </c>
      <c r="B431">
        <v>2017</v>
      </c>
      <c r="C431" s="35" t="s">
        <v>3870</v>
      </c>
      <c r="D431" t="s">
        <v>46</v>
      </c>
      <c r="E431" t="s">
        <v>46</v>
      </c>
      <c r="F431" t="s">
        <v>3850</v>
      </c>
      <c r="G431" t="s">
        <v>3957</v>
      </c>
      <c r="H431" t="s">
        <v>3958</v>
      </c>
      <c r="I431" t="s">
        <v>46</v>
      </c>
      <c r="K431">
        <v>0.183</v>
      </c>
      <c r="L431" t="s">
        <v>3873</v>
      </c>
      <c r="S431">
        <v>40</v>
      </c>
      <c r="T431" t="s">
        <v>3874</v>
      </c>
    </row>
    <row r="432" spans="1:24">
      <c r="A432" t="s">
        <v>4019</v>
      </c>
      <c r="B432">
        <v>2017</v>
      </c>
      <c r="C432" s="17" t="s">
        <v>4020</v>
      </c>
      <c r="D432" t="s">
        <v>46</v>
      </c>
      <c r="E432" t="s">
        <v>46</v>
      </c>
      <c r="F432" t="s">
        <v>3850</v>
      </c>
      <c r="G432" t="s">
        <v>4036</v>
      </c>
      <c r="H432" t="s">
        <v>3840</v>
      </c>
      <c r="I432" t="s">
        <v>46</v>
      </c>
      <c r="J432" t="s">
        <v>46</v>
      </c>
      <c r="K432" t="s">
        <v>4037</v>
      </c>
      <c r="L432" t="s">
        <v>4023</v>
      </c>
      <c r="M432" t="s">
        <v>4038</v>
      </c>
      <c r="N432" t="s">
        <v>4023</v>
      </c>
    </row>
    <row r="433" spans="1:21">
      <c r="A433" t="s">
        <v>4019</v>
      </c>
      <c r="B433">
        <v>2017</v>
      </c>
      <c r="C433" s="17" t="s">
        <v>4020</v>
      </c>
      <c r="D433" t="s">
        <v>46</v>
      </c>
      <c r="E433" t="s">
        <v>46</v>
      </c>
      <c r="F433" t="s">
        <v>3850</v>
      </c>
      <c r="G433" t="s">
        <v>4006</v>
      </c>
      <c r="H433" t="s">
        <v>3840</v>
      </c>
      <c r="I433" t="s">
        <v>46</v>
      </c>
      <c r="J433" t="s">
        <v>46</v>
      </c>
      <c r="K433" t="s">
        <v>4039</v>
      </c>
      <c r="L433" t="s">
        <v>4023</v>
      </c>
      <c r="M433" t="s">
        <v>4040</v>
      </c>
      <c r="N433" t="s">
        <v>4023</v>
      </c>
    </row>
    <row r="434" spans="1:21" hidden="1">
      <c r="A434" t="s">
        <v>3869</v>
      </c>
      <c r="B434">
        <v>2017</v>
      </c>
      <c r="C434" s="35" t="s">
        <v>3870</v>
      </c>
      <c r="D434" t="s">
        <v>46</v>
      </c>
      <c r="E434" t="s">
        <v>46</v>
      </c>
      <c r="F434" t="s">
        <v>3850</v>
      </c>
      <c r="G434" t="s">
        <v>3957</v>
      </c>
      <c r="H434" t="s">
        <v>3958</v>
      </c>
      <c r="I434" t="s">
        <v>46</v>
      </c>
      <c r="K434">
        <v>0.22500000000000001</v>
      </c>
      <c r="L434" t="s">
        <v>3873</v>
      </c>
      <c r="S434">
        <v>50</v>
      </c>
      <c r="T434" t="s">
        <v>3874</v>
      </c>
    </row>
    <row r="435" spans="1:21" hidden="1">
      <c r="A435" t="s">
        <v>76</v>
      </c>
      <c r="B435">
        <v>2004</v>
      </c>
      <c r="C435" t="s">
        <v>77</v>
      </c>
      <c r="D435" t="s">
        <v>78</v>
      </c>
      <c r="F435" t="s">
        <v>3988</v>
      </c>
      <c r="G435" s="87" t="s">
        <v>3963</v>
      </c>
      <c r="H435" t="s">
        <v>3872</v>
      </c>
      <c r="I435">
        <v>86</v>
      </c>
      <c r="U435">
        <v>1000000</v>
      </c>
    </row>
    <row r="436" spans="1:21" hidden="1">
      <c r="A436" t="s">
        <v>76</v>
      </c>
      <c r="B436">
        <v>2004</v>
      </c>
      <c r="C436" t="s">
        <v>77</v>
      </c>
      <c r="D436" t="s">
        <v>537</v>
      </c>
      <c r="F436" t="s">
        <v>3832</v>
      </c>
      <c r="G436" s="87" t="s">
        <v>3963</v>
      </c>
      <c r="H436" t="s">
        <v>3872</v>
      </c>
      <c r="I436">
        <v>86</v>
      </c>
      <c r="U436">
        <v>1000000</v>
      </c>
    </row>
    <row r="437" spans="1:21" hidden="1">
      <c r="A437" t="s">
        <v>3920</v>
      </c>
      <c r="B437">
        <v>2016</v>
      </c>
      <c r="C437" s="17" t="s">
        <v>3921</v>
      </c>
      <c r="D437" t="s">
        <v>46</v>
      </c>
      <c r="E437" t="s">
        <v>46</v>
      </c>
      <c r="F437" t="s">
        <v>3850</v>
      </c>
      <c r="G437" t="s">
        <v>3957</v>
      </c>
      <c r="H437" t="s">
        <v>3958</v>
      </c>
      <c r="K437">
        <v>0.3</v>
      </c>
      <c r="L437" t="s">
        <v>3924</v>
      </c>
    </row>
    <row r="438" spans="1:21" hidden="1">
      <c r="A438" t="s">
        <v>3940</v>
      </c>
      <c r="B438">
        <v>2021</v>
      </c>
      <c r="C438" s="17" t="s">
        <v>3941</v>
      </c>
      <c r="D438" t="s">
        <v>46</v>
      </c>
      <c r="E438" t="s">
        <v>46</v>
      </c>
      <c r="F438" t="s">
        <v>3850</v>
      </c>
      <c r="G438" t="s">
        <v>3957</v>
      </c>
      <c r="H438" t="s">
        <v>3958</v>
      </c>
      <c r="I438" t="s">
        <v>46</v>
      </c>
      <c r="J438" t="s">
        <v>46</v>
      </c>
      <c r="K438">
        <v>3600</v>
      </c>
      <c r="L438" t="s">
        <v>3909</v>
      </c>
      <c r="M438">
        <v>1200</v>
      </c>
      <c r="N438" t="s">
        <v>3909</v>
      </c>
      <c r="S438">
        <v>56000</v>
      </c>
      <c r="T438" t="s">
        <v>3942</v>
      </c>
    </row>
    <row r="439" spans="1:21" hidden="1">
      <c r="A439" t="s">
        <v>76</v>
      </c>
      <c r="B439">
        <v>2004</v>
      </c>
      <c r="C439" t="s">
        <v>77</v>
      </c>
      <c r="D439" t="s">
        <v>694</v>
      </c>
      <c r="F439" t="s">
        <v>3988</v>
      </c>
      <c r="G439" s="87" t="s">
        <v>3963</v>
      </c>
      <c r="H439" t="s">
        <v>3872</v>
      </c>
      <c r="I439">
        <v>90</v>
      </c>
      <c r="U439">
        <v>1000000</v>
      </c>
    </row>
    <row r="440" spans="1:21" hidden="1">
      <c r="A440" t="s">
        <v>3892</v>
      </c>
      <c r="B440">
        <v>2020</v>
      </c>
      <c r="C440" s="17" t="s">
        <v>3893</v>
      </c>
      <c r="D440" t="s">
        <v>46</v>
      </c>
      <c r="F440" t="s">
        <v>3850</v>
      </c>
      <c r="G440" t="s">
        <v>3957</v>
      </c>
      <c r="H440" t="s">
        <v>3958</v>
      </c>
      <c r="I440" t="s">
        <v>46</v>
      </c>
      <c r="J440" t="s">
        <v>46</v>
      </c>
      <c r="K440">
        <v>118993.46</v>
      </c>
      <c r="L440" t="s">
        <v>3895</v>
      </c>
      <c r="M440">
        <v>5907.8</v>
      </c>
      <c r="N440" t="s">
        <v>3896</v>
      </c>
      <c r="S440">
        <v>100</v>
      </c>
      <c r="T440" t="s">
        <v>3897</v>
      </c>
    </row>
    <row r="441" spans="1:21" hidden="1">
      <c r="A441" t="s">
        <v>76</v>
      </c>
      <c r="B441">
        <v>2004</v>
      </c>
      <c r="C441" t="s">
        <v>77</v>
      </c>
      <c r="D441" t="s">
        <v>537</v>
      </c>
      <c r="F441" t="s">
        <v>3988</v>
      </c>
      <c r="G441" s="87" t="s">
        <v>3963</v>
      </c>
      <c r="H441" t="s">
        <v>3872</v>
      </c>
      <c r="I441">
        <v>91</v>
      </c>
      <c r="U441">
        <v>1000000</v>
      </c>
    </row>
    <row r="442" spans="1:21" hidden="1">
      <c r="A442" t="s">
        <v>3892</v>
      </c>
      <c r="B442">
        <v>2020</v>
      </c>
      <c r="C442" s="17" t="s">
        <v>3893</v>
      </c>
      <c r="D442" t="s">
        <v>46</v>
      </c>
      <c r="E442" t="s">
        <v>46</v>
      </c>
      <c r="F442" t="s">
        <v>3850</v>
      </c>
      <c r="G442" t="s">
        <v>3957</v>
      </c>
      <c r="H442" t="s">
        <v>3958</v>
      </c>
      <c r="K442">
        <v>120000</v>
      </c>
      <c r="L442" t="s">
        <v>4041</v>
      </c>
      <c r="M442">
        <v>5500</v>
      </c>
      <c r="N442" t="s">
        <v>4041</v>
      </c>
      <c r="S442">
        <v>100</v>
      </c>
      <c r="T442" t="s">
        <v>3897</v>
      </c>
    </row>
    <row r="443" spans="1:21" hidden="1">
      <c r="A443" t="s">
        <v>67</v>
      </c>
      <c r="B443">
        <v>2008</v>
      </c>
      <c r="C443" s="17" t="s">
        <v>68</v>
      </c>
      <c r="D443" t="s">
        <v>750</v>
      </c>
      <c r="F443" t="s">
        <v>3850</v>
      </c>
      <c r="G443" t="s">
        <v>3894</v>
      </c>
      <c r="H443" t="s">
        <v>3872</v>
      </c>
      <c r="I443">
        <v>95</v>
      </c>
    </row>
    <row r="444" spans="1:21" hidden="1">
      <c r="A444" t="s">
        <v>67</v>
      </c>
      <c r="B444">
        <v>2008</v>
      </c>
      <c r="C444" s="17" t="s">
        <v>68</v>
      </c>
      <c r="D444" t="s">
        <v>751</v>
      </c>
      <c r="F444" t="s">
        <v>3850</v>
      </c>
      <c r="G444" t="s">
        <v>3894</v>
      </c>
      <c r="H444" t="s">
        <v>3872</v>
      </c>
      <c r="I444">
        <v>100</v>
      </c>
    </row>
    <row r="445" spans="1:21" hidden="1">
      <c r="A445" t="s">
        <v>67</v>
      </c>
      <c r="B445">
        <v>2008</v>
      </c>
      <c r="C445" s="17" t="s">
        <v>68</v>
      </c>
      <c r="D445" t="s">
        <v>512</v>
      </c>
      <c r="F445" t="s">
        <v>3850</v>
      </c>
      <c r="G445" t="s">
        <v>3894</v>
      </c>
      <c r="H445" t="s">
        <v>3872</v>
      </c>
      <c r="I445">
        <v>100</v>
      </c>
    </row>
    <row r="446" spans="1:21" hidden="1">
      <c r="A446" t="s">
        <v>67</v>
      </c>
      <c r="B446">
        <v>2008</v>
      </c>
      <c r="C446" s="17" t="s">
        <v>68</v>
      </c>
      <c r="D446" t="s">
        <v>78</v>
      </c>
      <c r="F446" t="s">
        <v>3850</v>
      </c>
      <c r="G446" t="s">
        <v>3894</v>
      </c>
      <c r="H446" t="s">
        <v>3872</v>
      </c>
      <c r="I446">
        <v>100</v>
      </c>
    </row>
    <row r="447" spans="1:21" hidden="1">
      <c r="A447" t="s">
        <v>4042</v>
      </c>
      <c r="B447">
        <v>2017</v>
      </c>
      <c r="C447" s="17" t="s">
        <v>4043</v>
      </c>
      <c r="D447" t="s">
        <v>46</v>
      </c>
      <c r="E447" t="s">
        <v>46</v>
      </c>
      <c r="F447" t="s">
        <v>3850</v>
      </c>
      <c r="G447" t="s">
        <v>3957</v>
      </c>
      <c r="H447" t="s">
        <v>3958</v>
      </c>
      <c r="K447">
        <v>369653</v>
      </c>
      <c r="L447" t="s">
        <v>3945</v>
      </c>
      <c r="M447">
        <v>1.722</v>
      </c>
      <c r="N447" t="s">
        <v>3946</v>
      </c>
      <c r="S447">
        <v>876000</v>
      </c>
      <c r="T447" t="s">
        <v>4044</v>
      </c>
    </row>
    <row r="448" spans="1:21" hidden="1">
      <c r="A448" t="s">
        <v>3892</v>
      </c>
      <c r="B448">
        <v>2020</v>
      </c>
      <c r="C448" s="17" t="s">
        <v>3893</v>
      </c>
      <c r="D448" t="s">
        <v>46</v>
      </c>
      <c r="E448" t="s">
        <v>46</v>
      </c>
      <c r="F448" t="s">
        <v>3850</v>
      </c>
      <c r="G448" t="s">
        <v>3957</v>
      </c>
      <c r="H448" t="s">
        <v>3958</v>
      </c>
      <c r="K448">
        <v>500000</v>
      </c>
      <c r="L448" t="s">
        <v>4041</v>
      </c>
      <c r="M448">
        <v>55000</v>
      </c>
      <c r="N448" t="s">
        <v>4041</v>
      </c>
      <c r="S448">
        <v>5000</v>
      </c>
      <c r="T448" t="s">
        <v>3897</v>
      </c>
    </row>
    <row r="449" spans="1:23" hidden="1">
      <c r="A449" t="s">
        <v>3892</v>
      </c>
      <c r="B449">
        <v>2020</v>
      </c>
      <c r="C449" s="17" t="s">
        <v>3893</v>
      </c>
      <c r="D449" t="s">
        <v>46</v>
      </c>
      <c r="F449" t="s">
        <v>3850</v>
      </c>
      <c r="G449" t="s">
        <v>4000</v>
      </c>
      <c r="H449" t="s">
        <v>3856</v>
      </c>
      <c r="I449" t="s">
        <v>46</v>
      </c>
      <c r="J449" t="s">
        <v>46</v>
      </c>
      <c r="K449">
        <v>800000</v>
      </c>
      <c r="L449" t="s">
        <v>3895</v>
      </c>
      <c r="M449">
        <v>43000</v>
      </c>
      <c r="N449" t="s">
        <v>3896</v>
      </c>
      <c r="S449">
        <v>5000</v>
      </c>
      <c r="T449" t="s">
        <v>3897</v>
      </c>
    </row>
    <row r="450" spans="1:23" hidden="1">
      <c r="A450" t="s">
        <v>3892</v>
      </c>
      <c r="B450">
        <v>2020</v>
      </c>
      <c r="C450" s="17" t="s">
        <v>3893</v>
      </c>
      <c r="D450" t="s">
        <v>46</v>
      </c>
      <c r="F450" t="s">
        <v>3850</v>
      </c>
      <c r="G450" t="s">
        <v>4002</v>
      </c>
      <c r="H450" t="s">
        <v>3856</v>
      </c>
      <c r="I450" t="s">
        <v>46</v>
      </c>
      <c r="J450" t="s">
        <v>46</v>
      </c>
      <c r="K450">
        <v>1100000</v>
      </c>
      <c r="L450" t="s">
        <v>3895</v>
      </c>
      <c r="M450">
        <v>50000</v>
      </c>
      <c r="N450" t="s">
        <v>3896</v>
      </c>
      <c r="S450">
        <v>5000</v>
      </c>
      <c r="T450" t="s">
        <v>3897</v>
      </c>
    </row>
    <row r="451" spans="1:23" hidden="1">
      <c r="A451" t="s">
        <v>3892</v>
      </c>
      <c r="B451">
        <v>2020</v>
      </c>
      <c r="C451" s="17" t="s">
        <v>3893</v>
      </c>
      <c r="D451" t="s">
        <v>46</v>
      </c>
      <c r="F451" t="s">
        <v>3850</v>
      </c>
      <c r="G451" t="s">
        <v>4018</v>
      </c>
      <c r="H451" t="s">
        <v>3856</v>
      </c>
      <c r="I451" t="s">
        <v>46</v>
      </c>
      <c r="J451" t="s">
        <v>46</v>
      </c>
      <c r="K451">
        <v>1480000</v>
      </c>
      <c r="L451" t="s">
        <v>3895</v>
      </c>
      <c r="M451">
        <v>59000</v>
      </c>
      <c r="N451" t="s">
        <v>3896</v>
      </c>
      <c r="S451">
        <v>5000</v>
      </c>
      <c r="T451" t="s">
        <v>3897</v>
      </c>
    </row>
    <row r="452" spans="1:23" hidden="1">
      <c r="A452" t="s">
        <v>3892</v>
      </c>
      <c r="B452">
        <v>2020</v>
      </c>
      <c r="C452" s="17" t="s">
        <v>3893</v>
      </c>
      <c r="D452" t="s">
        <v>46</v>
      </c>
      <c r="F452" t="s">
        <v>3850</v>
      </c>
      <c r="G452" t="s">
        <v>4003</v>
      </c>
      <c r="H452" t="s">
        <v>3856</v>
      </c>
      <c r="I452" t="s">
        <v>46</v>
      </c>
      <c r="J452" t="s">
        <v>46</v>
      </c>
      <c r="K452">
        <v>1750000</v>
      </c>
      <c r="L452" t="s">
        <v>3895</v>
      </c>
      <c r="M452">
        <v>59000</v>
      </c>
      <c r="N452" t="s">
        <v>3896</v>
      </c>
      <c r="S452">
        <v>5000</v>
      </c>
      <c r="T452" t="s">
        <v>3897</v>
      </c>
    </row>
    <row r="453" spans="1:23" hidden="1">
      <c r="A453" s="4" t="s">
        <v>4045</v>
      </c>
      <c r="B453" s="4">
        <v>2016</v>
      </c>
      <c r="C453" s="102" t="s">
        <v>4046</v>
      </c>
      <c r="D453" s="4" t="s">
        <v>46</v>
      </c>
      <c r="E453" s="4" t="s">
        <v>46</v>
      </c>
      <c r="F453" s="4" t="s">
        <v>3850</v>
      </c>
      <c r="G453" s="4" t="s">
        <v>3866</v>
      </c>
      <c r="H453" t="s">
        <v>3856</v>
      </c>
      <c r="I453" s="4" t="s">
        <v>46</v>
      </c>
      <c r="J453" s="4"/>
      <c r="K453" s="4">
        <v>3710000</v>
      </c>
      <c r="L453" s="4" t="s">
        <v>4047</v>
      </c>
      <c r="M453" s="4">
        <v>27</v>
      </c>
      <c r="N453" s="4" t="s">
        <v>4048</v>
      </c>
      <c r="O453" s="4"/>
      <c r="P453" s="4"/>
      <c r="Q453" s="4">
        <v>528</v>
      </c>
      <c r="R453" s="4" t="s">
        <v>4001</v>
      </c>
      <c r="S453" s="4">
        <v>14000</v>
      </c>
      <c r="T453" s="4" t="s">
        <v>3897</v>
      </c>
      <c r="U453" s="4"/>
      <c r="V453" s="4"/>
      <c r="W453" s="4"/>
    </row>
    <row r="454" spans="1:23" ht="18" hidden="1" customHeight="1">
      <c r="A454" t="s">
        <v>4049</v>
      </c>
      <c r="B454">
        <v>2018</v>
      </c>
      <c r="C454" s="17" t="s">
        <v>4050</v>
      </c>
      <c r="D454" t="s">
        <v>46</v>
      </c>
      <c r="E454" t="s">
        <v>46</v>
      </c>
      <c r="F454" t="s">
        <v>3850</v>
      </c>
      <c r="G454" t="s">
        <v>3855</v>
      </c>
      <c r="H454" t="s">
        <v>3856</v>
      </c>
      <c r="K454">
        <v>26920000</v>
      </c>
      <c r="L454" t="s">
        <v>3945</v>
      </c>
      <c r="M454">
        <v>0.155</v>
      </c>
      <c r="N454" t="s">
        <v>3946</v>
      </c>
      <c r="O454">
        <v>0.65</v>
      </c>
      <c r="P454" t="s">
        <v>3859</v>
      </c>
      <c r="S454">
        <v>50000</v>
      </c>
    </row>
    <row r="455" spans="1:23" s="100" customFormat="1" hidden="1">
      <c r="A455" t="s">
        <v>4033</v>
      </c>
      <c r="B455">
        <v>2010</v>
      </c>
      <c r="C455" t="s">
        <v>46</v>
      </c>
      <c r="D455" t="s">
        <v>46</v>
      </c>
      <c r="E455" t="s">
        <v>46</v>
      </c>
      <c r="F455" t="s">
        <v>3850</v>
      </c>
      <c r="G455" t="s">
        <v>3997</v>
      </c>
      <c r="H455" t="s">
        <v>3856</v>
      </c>
      <c r="I455"/>
      <c r="J455"/>
      <c r="K455">
        <v>40000000</v>
      </c>
      <c r="L455" t="s">
        <v>3955</v>
      </c>
      <c r="M455">
        <v>3000000</v>
      </c>
      <c r="N455" t="s">
        <v>3955</v>
      </c>
      <c r="O455"/>
      <c r="P455"/>
      <c r="Q455"/>
      <c r="R455"/>
      <c r="S455">
        <v>1000000</v>
      </c>
      <c r="T455" t="s">
        <v>4051</v>
      </c>
      <c r="U455"/>
      <c r="V455"/>
      <c r="W455"/>
    </row>
    <row r="456" spans="1:23" s="100" customFormat="1" hidden="1">
      <c r="A456" t="s">
        <v>4052</v>
      </c>
      <c r="B456">
        <v>2020</v>
      </c>
      <c r="C456" s="17" t="s">
        <v>4053</v>
      </c>
      <c r="D456" t="s">
        <v>46</v>
      </c>
      <c r="E456" t="s">
        <v>46</v>
      </c>
      <c r="F456" t="s">
        <v>3850</v>
      </c>
      <c r="G456" t="s">
        <v>3855</v>
      </c>
      <c r="H456" t="s">
        <v>3856</v>
      </c>
      <c r="I456"/>
      <c r="J456"/>
      <c r="K456">
        <v>44801851</v>
      </c>
      <c r="L456" t="s">
        <v>4054</v>
      </c>
      <c r="M456">
        <v>0.43</v>
      </c>
      <c r="N456" t="s">
        <v>3946</v>
      </c>
      <c r="O456">
        <v>673000</v>
      </c>
      <c r="P456" t="s">
        <v>3955</v>
      </c>
      <c r="Q456"/>
      <c r="R456"/>
      <c r="S456">
        <v>30000</v>
      </c>
      <c r="T456"/>
      <c r="U456"/>
      <c r="V456"/>
      <c r="W456"/>
    </row>
    <row r="457" spans="1:23" s="100" customFormat="1" hidden="1">
      <c r="A457" t="s">
        <v>4055</v>
      </c>
      <c r="B457">
        <v>2016</v>
      </c>
      <c r="C457" s="17" t="s">
        <v>4056</v>
      </c>
      <c r="D457" t="s">
        <v>46</v>
      </c>
      <c r="E457" t="s">
        <v>46</v>
      </c>
      <c r="F457" t="s">
        <v>3850</v>
      </c>
      <c r="G457" t="s">
        <v>3855</v>
      </c>
      <c r="H457" t="s">
        <v>3856</v>
      </c>
      <c r="I457"/>
      <c r="J457"/>
      <c r="K457">
        <v>155000000</v>
      </c>
      <c r="L457" t="s">
        <v>3945</v>
      </c>
      <c r="M457">
        <v>120000000</v>
      </c>
      <c r="N457" t="s">
        <v>3945</v>
      </c>
      <c r="O457">
        <v>0.114</v>
      </c>
      <c r="P457" t="s">
        <v>3859</v>
      </c>
      <c r="Q457"/>
      <c r="R457"/>
      <c r="S457">
        <v>100000</v>
      </c>
      <c r="T457" t="s">
        <v>3897</v>
      </c>
      <c r="U457"/>
      <c r="V457"/>
      <c r="W457"/>
    </row>
    <row r="458" spans="1:23" s="100" customFormat="1" hidden="1">
      <c r="A458" t="s">
        <v>3901</v>
      </c>
      <c r="B458" t="s">
        <v>46</v>
      </c>
      <c r="C458" s="2" t="s">
        <v>3902</v>
      </c>
      <c r="D458" t="s">
        <v>46</v>
      </c>
      <c r="E458" t="s">
        <v>46</v>
      </c>
      <c r="F458" t="s">
        <v>3850</v>
      </c>
      <c r="G458" t="s">
        <v>4057</v>
      </c>
      <c r="H458" t="s">
        <v>3856</v>
      </c>
      <c r="I458"/>
      <c r="J458"/>
      <c r="K458" s="30" t="s">
        <v>4058</v>
      </c>
      <c r="L458" t="s">
        <v>4059</v>
      </c>
      <c r="M458" s="30" t="s">
        <v>4060</v>
      </c>
      <c r="N458" t="s">
        <v>4061</v>
      </c>
      <c r="O458" s="30" t="s">
        <v>4062</v>
      </c>
      <c r="P458" t="s">
        <v>4063</v>
      </c>
      <c r="Q458" s="30" t="s">
        <v>3910</v>
      </c>
      <c r="R458" t="s">
        <v>3911</v>
      </c>
      <c r="S458"/>
      <c r="T458"/>
      <c r="U458"/>
      <c r="V458"/>
      <c r="W458" s="30" t="s">
        <v>3912</v>
      </c>
    </row>
    <row r="459" spans="1:23" s="100" customFormat="1" hidden="1">
      <c r="A459" t="s">
        <v>3901</v>
      </c>
      <c r="B459" t="s">
        <v>46</v>
      </c>
      <c r="C459" s="2" t="s">
        <v>3902</v>
      </c>
      <c r="D459" t="s">
        <v>46</v>
      </c>
      <c r="E459" t="s">
        <v>46</v>
      </c>
      <c r="F459" t="s">
        <v>3850</v>
      </c>
      <c r="G459" t="s">
        <v>3866</v>
      </c>
      <c r="H459" t="s">
        <v>3856</v>
      </c>
      <c r="I459"/>
      <c r="J459"/>
      <c r="K459" s="30" t="s">
        <v>4064</v>
      </c>
      <c r="L459" t="s">
        <v>4065</v>
      </c>
      <c r="M459" s="30" t="s">
        <v>4060</v>
      </c>
      <c r="N459" t="s">
        <v>4066</v>
      </c>
      <c r="O459" s="30" t="s">
        <v>4062</v>
      </c>
      <c r="P459" t="s">
        <v>4067</v>
      </c>
      <c r="Q459" s="30" t="s">
        <v>3910</v>
      </c>
      <c r="R459" t="s">
        <v>3911</v>
      </c>
      <c r="S459"/>
      <c r="T459"/>
      <c r="U459"/>
      <c r="V459"/>
      <c r="W459" s="30" t="s">
        <v>3912</v>
      </c>
    </row>
    <row r="460" spans="1:23" s="100" customFormat="1" hidden="1">
      <c r="A460" t="s">
        <v>4019</v>
      </c>
      <c r="B460">
        <v>2017</v>
      </c>
      <c r="C460" s="17" t="s">
        <v>4020</v>
      </c>
      <c r="D460" t="s">
        <v>46</v>
      </c>
      <c r="E460" t="s">
        <v>46</v>
      </c>
      <c r="F460" t="s">
        <v>3850</v>
      </c>
      <c r="G460" t="s">
        <v>3879</v>
      </c>
      <c r="H460" t="s">
        <v>3856</v>
      </c>
      <c r="I460" t="s">
        <v>4068</v>
      </c>
      <c r="J460" t="s">
        <v>46</v>
      </c>
      <c r="K460" t="s">
        <v>4069</v>
      </c>
      <c r="L460" t="s">
        <v>4023</v>
      </c>
      <c r="M460" t="s">
        <v>4070</v>
      </c>
      <c r="N460" t="s">
        <v>4023</v>
      </c>
      <c r="O460"/>
      <c r="P460"/>
      <c r="Q460"/>
      <c r="R460"/>
      <c r="S460"/>
      <c r="T460"/>
      <c r="U460"/>
      <c r="V460"/>
      <c r="W460"/>
    </row>
    <row r="461" spans="1:23" s="100" customFormat="1" hidden="1">
      <c r="A461"/>
      <c r="B461"/>
      <c r="C461" s="17"/>
      <c r="D461"/>
      <c r="E461"/>
      <c r="F461"/>
      <c r="G461" t="s">
        <v>3999</v>
      </c>
      <c r="H461" t="s">
        <v>3856</v>
      </c>
      <c r="I461" t="s">
        <v>46</v>
      </c>
      <c r="J461" t="s">
        <v>46</v>
      </c>
      <c r="K461" t="s">
        <v>4071</v>
      </c>
      <c r="L461" t="s">
        <v>4072</v>
      </c>
      <c r="M461" t="s">
        <v>4073</v>
      </c>
      <c r="N461" t="s">
        <v>4072</v>
      </c>
      <c r="O461"/>
      <c r="P461"/>
      <c r="Q461"/>
      <c r="R461"/>
      <c r="S461"/>
      <c r="T461"/>
      <c r="U461"/>
      <c r="V461"/>
      <c r="W461"/>
    </row>
    <row r="462" spans="1:23" hidden="1">
      <c r="A462" t="s">
        <v>4019</v>
      </c>
      <c r="B462">
        <v>2017</v>
      </c>
      <c r="C462" s="17" t="s">
        <v>4020</v>
      </c>
      <c r="D462" t="s">
        <v>46</v>
      </c>
      <c r="E462" t="s">
        <v>46</v>
      </c>
      <c r="F462" t="s">
        <v>3850</v>
      </c>
      <c r="G462" t="s">
        <v>4057</v>
      </c>
      <c r="H462" t="s">
        <v>3856</v>
      </c>
      <c r="I462" t="s">
        <v>46</v>
      </c>
      <c r="J462" t="s">
        <v>46</v>
      </c>
      <c r="K462" t="s">
        <v>4074</v>
      </c>
      <c r="L462" t="s">
        <v>4023</v>
      </c>
      <c r="M462" t="s">
        <v>4075</v>
      </c>
      <c r="N462" t="s">
        <v>4023</v>
      </c>
    </row>
    <row r="463" spans="1:23" hidden="1">
      <c r="A463" t="s">
        <v>3901</v>
      </c>
      <c r="B463" t="s">
        <v>46</v>
      </c>
      <c r="C463" s="17" t="s">
        <v>3902</v>
      </c>
      <c r="D463" t="s">
        <v>46</v>
      </c>
      <c r="E463" t="s">
        <v>46</v>
      </c>
      <c r="F463" t="s">
        <v>3850</v>
      </c>
      <c r="G463" t="s">
        <v>3855</v>
      </c>
      <c r="H463" t="s">
        <v>3856</v>
      </c>
      <c r="K463" s="30" t="s">
        <v>4076</v>
      </c>
      <c r="L463" t="s">
        <v>4077</v>
      </c>
      <c r="M463" s="30" t="s">
        <v>4078</v>
      </c>
      <c r="N463" t="s">
        <v>4079</v>
      </c>
      <c r="O463" s="30" t="s">
        <v>4080</v>
      </c>
      <c r="P463" t="s">
        <v>4081</v>
      </c>
      <c r="Q463" s="30" t="s">
        <v>4082</v>
      </c>
      <c r="R463" t="s">
        <v>4083</v>
      </c>
      <c r="W463" s="30" t="s">
        <v>4084</v>
      </c>
    </row>
    <row r="464" spans="1:23" hidden="1">
      <c r="A464" t="s">
        <v>4042</v>
      </c>
      <c r="B464">
        <v>2018</v>
      </c>
      <c r="C464" s="17" t="s">
        <v>4085</v>
      </c>
      <c r="D464" t="s">
        <v>46</v>
      </c>
      <c r="E464" t="s">
        <v>46</v>
      </c>
      <c r="F464" t="s">
        <v>3850</v>
      </c>
      <c r="G464" t="s">
        <v>3957</v>
      </c>
      <c r="H464" t="s">
        <v>3958</v>
      </c>
      <c r="K464">
        <v>525967</v>
      </c>
      <c r="L464" t="s">
        <v>3945</v>
      </c>
      <c r="M464">
        <v>0.23100000000000001</v>
      </c>
      <c r="N464" t="s">
        <v>3946</v>
      </c>
      <c r="S464">
        <v>1839600</v>
      </c>
      <c r="T464" t="s">
        <v>4044</v>
      </c>
    </row>
    <row r="465" spans="1:9" hidden="1">
      <c r="A465" t="s">
        <v>245</v>
      </c>
      <c r="B465">
        <v>2021</v>
      </c>
      <c r="C465" s="17" t="s">
        <v>246</v>
      </c>
      <c r="D465" t="s">
        <v>854</v>
      </c>
      <c r="E465" t="s">
        <v>931</v>
      </c>
      <c r="F465" t="s">
        <v>3850</v>
      </c>
      <c r="G465" t="s">
        <v>3879</v>
      </c>
      <c r="H465" t="s">
        <v>3856</v>
      </c>
      <c r="I465">
        <v>0</v>
      </c>
    </row>
    <row r="466" spans="1:9" hidden="1">
      <c r="A466" t="s">
        <v>67</v>
      </c>
      <c r="B466">
        <v>2008</v>
      </c>
      <c r="C466" s="17" t="s">
        <v>68</v>
      </c>
      <c r="D466" t="s">
        <v>1002</v>
      </c>
      <c r="F466" t="s">
        <v>3850</v>
      </c>
      <c r="G466" t="s">
        <v>3992</v>
      </c>
      <c r="H466" t="s">
        <v>3923</v>
      </c>
      <c r="I466">
        <v>65</v>
      </c>
    </row>
    <row r="467" spans="1:9" hidden="1">
      <c r="A467" t="s">
        <v>249</v>
      </c>
      <c r="B467">
        <v>2013</v>
      </c>
      <c r="C467" s="17" t="s">
        <v>250</v>
      </c>
      <c r="D467" t="s">
        <v>323</v>
      </c>
      <c r="E467" t="s">
        <v>63</v>
      </c>
      <c r="F467" t="s">
        <v>3850</v>
      </c>
      <c r="G467" t="s">
        <v>3922</v>
      </c>
      <c r="H467" t="s">
        <v>3923</v>
      </c>
      <c r="I467">
        <v>70</v>
      </c>
    </row>
    <row r="468" spans="1:9" hidden="1">
      <c r="A468" t="s">
        <v>67</v>
      </c>
      <c r="B468">
        <v>2008</v>
      </c>
      <c r="C468" s="17" t="s">
        <v>68</v>
      </c>
      <c r="D468" t="s">
        <v>751</v>
      </c>
      <c r="F468" t="s">
        <v>3850</v>
      </c>
      <c r="G468" t="s">
        <v>3992</v>
      </c>
      <c r="H468" t="s">
        <v>3923</v>
      </c>
      <c r="I468">
        <v>70</v>
      </c>
    </row>
    <row r="469" spans="1:9" hidden="1">
      <c r="A469" t="s">
        <v>67</v>
      </c>
      <c r="B469">
        <v>2008</v>
      </c>
      <c r="C469" s="17" t="s">
        <v>68</v>
      </c>
      <c r="D469" t="s">
        <v>322</v>
      </c>
      <c r="F469" t="s">
        <v>3850</v>
      </c>
      <c r="G469" t="s">
        <v>3992</v>
      </c>
      <c r="H469" t="s">
        <v>3923</v>
      </c>
      <c r="I469">
        <v>70</v>
      </c>
    </row>
    <row r="470" spans="1:9" hidden="1">
      <c r="A470" s="30" t="s">
        <v>306</v>
      </c>
      <c r="B470" s="30">
        <v>2020</v>
      </c>
      <c r="C470" s="17" t="s">
        <v>307</v>
      </c>
      <c r="D470" t="s">
        <v>468</v>
      </c>
      <c r="E470" t="s">
        <v>45</v>
      </c>
      <c r="F470" t="s">
        <v>3850</v>
      </c>
      <c r="G470" t="s">
        <v>3937</v>
      </c>
      <c r="H470" t="s">
        <v>3923</v>
      </c>
      <c r="I470">
        <f>(92+53)/2</f>
        <v>72.5</v>
      </c>
    </row>
    <row r="471" spans="1:9" hidden="1">
      <c r="A471" t="s">
        <v>67</v>
      </c>
      <c r="B471">
        <v>2008</v>
      </c>
      <c r="C471" s="17" t="s">
        <v>68</v>
      </c>
      <c r="D471" t="s">
        <v>512</v>
      </c>
      <c r="F471" t="s">
        <v>3850</v>
      </c>
      <c r="G471" t="s">
        <v>3992</v>
      </c>
      <c r="H471" t="s">
        <v>3923</v>
      </c>
      <c r="I471">
        <v>75</v>
      </c>
    </row>
    <row r="472" spans="1:9" hidden="1">
      <c r="A472" t="s">
        <v>67</v>
      </c>
      <c r="B472">
        <v>2008</v>
      </c>
      <c r="C472" s="17" t="s">
        <v>68</v>
      </c>
      <c r="D472" t="s">
        <v>69</v>
      </c>
      <c r="F472" t="s">
        <v>3850</v>
      </c>
      <c r="G472" t="s">
        <v>3992</v>
      </c>
      <c r="H472" t="s">
        <v>3923</v>
      </c>
      <c r="I472">
        <v>75</v>
      </c>
    </row>
    <row r="473" spans="1:9" hidden="1">
      <c r="A473" t="s">
        <v>67</v>
      </c>
      <c r="B473">
        <v>2008</v>
      </c>
      <c r="C473" s="17" t="s">
        <v>68</v>
      </c>
      <c r="D473" t="s">
        <v>801</v>
      </c>
      <c r="F473" t="s">
        <v>3850</v>
      </c>
      <c r="G473" t="s">
        <v>3992</v>
      </c>
      <c r="H473" t="s">
        <v>3923</v>
      </c>
      <c r="I473">
        <v>75</v>
      </c>
    </row>
    <row r="474" spans="1:9" hidden="1">
      <c r="A474" t="s">
        <v>67</v>
      </c>
      <c r="B474">
        <v>2008</v>
      </c>
      <c r="C474" s="17" t="s">
        <v>68</v>
      </c>
      <c r="D474" t="s">
        <v>842</v>
      </c>
      <c r="F474" t="s">
        <v>3850</v>
      </c>
      <c r="G474" t="s">
        <v>3992</v>
      </c>
      <c r="H474" t="s">
        <v>3923</v>
      </c>
      <c r="I474">
        <v>75</v>
      </c>
    </row>
    <row r="475" spans="1:9" hidden="1">
      <c r="A475" t="s">
        <v>947</v>
      </c>
      <c r="B475">
        <v>2020</v>
      </c>
      <c r="C475" t="s">
        <v>948</v>
      </c>
      <c r="D475" t="s">
        <v>1020</v>
      </c>
      <c r="E475" t="s">
        <v>398</v>
      </c>
      <c r="F475" t="s">
        <v>3850</v>
      </c>
      <c r="G475" t="s">
        <v>3937</v>
      </c>
      <c r="H475" t="s">
        <v>3923</v>
      </c>
      <c r="I475">
        <v>79.3</v>
      </c>
    </row>
    <row r="476" spans="1:9" hidden="1">
      <c r="A476" t="s">
        <v>67</v>
      </c>
      <c r="B476">
        <v>2008</v>
      </c>
      <c r="C476" s="17" t="s">
        <v>68</v>
      </c>
      <c r="D476" t="s">
        <v>1018</v>
      </c>
      <c r="F476" t="s">
        <v>3850</v>
      </c>
      <c r="G476" t="s">
        <v>3992</v>
      </c>
      <c r="H476" t="s">
        <v>3923</v>
      </c>
      <c r="I476">
        <v>80</v>
      </c>
    </row>
    <row r="477" spans="1:9" hidden="1">
      <c r="A477" t="s">
        <v>67</v>
      </c>
      <c r="B477">
        <v>2008</v>
      </c>
      <c r="C477" s="17" t="s">
        <v>68</v>
      </c>
      <c r="D477" t="s">
        <v>514</v>
      </c>
      <c r="F477" t="s">
        <v>3850</v>
      </c>
      <c r="G477" t="s">
        <v>3992</v>
      </c>
      <c r="H477" t="s">
        <v>3923</v>
      </c>
      <c r="I477">
        <v>80</v>
      </c>
    </row>
    <row r="478" spans="1:9" hidden="1">
      <c r="A478" t="s">
        <v>67</v>
      </c>
      <c r="B478">
        <v>2008</v>
      </c>
      <c r="C478" s="17" t="s">
        <v>68</v>
      </c>
      <c r="D478" t="s">
        <v>515</v>
      </c>
      <c r="F478" t="s">
        <v>3850</v>
      </c>
      <c r="G478" t="s">
        <v>3992</v>
      </c>
      <c r="H478" t="s">
        <v>3923</v>
      </c>
      <c r="I478">
        <v>80</v>
      </c>
    </row>
    <row r="479" spans="1:9" hidden="1">
      <c r="A479" t="s">
        <v>67</v>
      </c>
      <c r="B479">
        <v>2008</v>
      </c>
      <c r="C479" s="17" t="s">
        <v>68</v>
      </c>
      <c r="D479" t="s">
        <v>507</v>
      </c>
      <c r="F479" t="s">
        <v>3850</v>
      </c>
      <c r="G479" t="s">
        <v>3992</v>
      </c>
      <c r="H479" t="s">
        <v>3923</v>
      </c>
      <c r="I479">
        <v>80</v>
      </c>
    </row>
    <row r="480" spans="1:9" hidden="1">
      <c r="A480" t="s">
        <v>67</v>
      </c>
      <c r="B480">
        <v>2008</v>
      </c>
      <c r="C480" s="17" t="s">
        <v>68</v>
      </c>
      <c r="D480" t="s">
        <v>78</v>
      </c>
      <c r="F480" t="s">
        <v>3850</v>
      </c>
      <c r="G480" t="s">
        <v>3992</v>
      </c>
      <c r="H480" t="s">
        <v>3923</v>
      </c>
      <c r="I480">
        <v>85</v>
      </c>
    </row>
    <row r="481" spans="1:22" hidden="1">
      <c r="A481" t="s">
        <v>245</v>
      </c>
      <c r="B481">
        <v>2021</v>
      </c>
      <c r="C481" s="17" t="s">
        <v>246</v>
      </c>
      <c r="D481" t="s">
        <v>240</v>
      </c>
      <c r="F481" t="s">
        <v>3850</v>
      </c>
      <c r="G481" t="s">
        <v>3879</v>
      </c>
      <c r="H481" t="s">
        <v>3856</v>
      </c>
      <c r="I481">
        <v>8</v>
      </c>
    </row>
    <row r="482" spans="1:22" hidden="1">
      <c r="A482" t="s">
        <v>243</v>
      </c>
      <c r="B482">
        <v>2020</v>
      </c>
      <c r="C482" t="s">
        <v>244</v>
      </c>
      <c r="D482" t="s">
        <v>240</v>
      </c>
      <c r="E482" t="s">
        <v>63</v>
      </c>
      <c r="F482" t="s">
        <v>3850</v>
      </c>
      <c r="G482" t="s">
        <v>3879</v>
      </c>
      <c r="H482" t="s">
        <v>3856</v>
      </c>
      <c r="I482">
        <v>12</v>
      </c>
    </row>
    <row r="483" spans="1:22" hidden="1">
      <c r="A483" t="s">
        <v>802</v>
      </c>
      <c r="B483">
        <v>2004</v>
      </c>
      <c r="C483" s="17" t="s">
        <v>803</v>
      </c>
      <c r="D483" t="s">
        <v>801</v>
      </c>
      <c r="E483" t="s">
        <v>45</v>
      </c>
      <c r="F483" t="s">
        <v>3850</v>
      </c>
      <c r="G483" t="s">
        <v>3922</v>
      </c>
      <c r="H483" t="s">
        <v>3923</v>
      </c>
      <c r="I483">
        <v>86</v>
      </c>
      <c r="J483" t="s">
        <v>4086</v>
      </c>
    </row>
    <row r="484" spans="1:22" hidden="1">
      <c r="A484" t="s">
        <v>67</v>
      </c>
      <c r="B484">
        <v>2008</v>
      </c>
      <c r="C484" s="17" t="s">
        <v>68</v>
      </c>
      <c r="D484" t="s">
        <v>325</v>
      </c>
      <c r="F484" t="s">
        <v>3850</v>
      </c>
      <c r="G484" t="s">
        <v>3992</v>
      </c>
      <c r="H484" t="s">
        <v>3923</v>
      </c>
      <c r="I484">
        <v>90</v>
      </c>
    </row>
    <row r="485" spans="1:22" hidden="1">
      <c r="A485" t="s">
        <v>67</v>
      </c>
      <c r="B485">
        <v>2008</v>
      </c>
      <c r="C485" s="17" t="s">
        <v>68</v>
      </c>
      <c r="D485" t="s">
        <v>694</v>
      </c>
      <c r="F485" t="s">
        <v>3850</v>
      </c>
      <c r="G485" t="s">
        <v>3992</v>
      </c>
      <c r="H485" t="s">
        <v>3923</v>
      </c>
      <c r="I485">
        <v>90</v>
      </c>
      <c r="P485" t="e">
        <f>V420/K420</f>
        <v>#DIV/0!</v>
      </c>
    </row>
    <row r="486" spans="1:22" hidden="1">
      <c r="A486" t="s">
        <v>231</v>
      </c>
      <c r="B486">
        <v>2022</v>
      </c>
      <c r="C486" s="17" t="s">
        <v>232</v>
      </c>
      <c r="D486" t="s">
        <v>205</v>
      </c>
      <c r="E486" t="s">
        <v>45</v>
      </c>
      <c r="F486" t="s">
        <v>3850</v>
      </c>
      <c r="G486" t="s">
        <v>3871</v>
      </c>
      <c r="H486" t="s">
        <v>3872</v>
      </c>
      <c r="I486">
        <v>100</v>
      </c>
    </row>
    <row r="487" spans="1:22" hidden="1">
      <c r="A487" t="s">
        <v>67</v>
      </c>
      <c r="B487">
        <v>2008</v>
      </c>
      <c r="C487" s="17" t="s">
        <v>68</v>
      </c>
      <c r="D487" t="s">
        <v>537</v>
      </c>
      <c r="F487" t="s">
        <v>3850</v>
      </c>
      <c r="G487" t="s">
        <v>3992</v>
      </c>
      <c r="H487" t="s">
        <v>3923</v>
      </c>
      <c r="I487">
        <v>90</v>
      </c>
    </row>
    <row r="488" spans="1:22" hidden="1">
      <c r="A488" t="s">
        <v>67</v>
      </c>
      <c r="B488">
        <v>2008</v>
      </c>
      <c r="C488" s="17" t="s">
        <v>68</v>
      </c>
      <c r="D488" t="s">
        <v>750</v>
      </c>
      <c r="F488" t="s">
        <v>3850</v>
      </c>
      <c r="G488" t="s">
        <v>3992</v>
      </c>
      <c r="H488" t="s">
        <v>3923</v>
      </c>
      <c r="I488">
        <v>90</v>
      </c>
    </row>
    <row r="489" spans="1:22" hidden="1">
      <c r="A489" t="s">
        <v>67</v>
      </c>
      <c r="B489">
        <v>2008</v>
      </c>
      <c r="C489" s="17" t="s">
        <v>68</v>
      </c>
      <c r="D489" t="s">
        <v>508</v>
      </c>
      <c r="F489" t="s">
        <v>3850</v>
      </c>
      <c r="G489" t="s">
        <v>3992</v>
      </c>
      <c r="H489" t="s">
        <v>3923</v>
      </c>
      <c r="I489">
        <v>90</v>
      </c>
    </row>
    <row r="490" spans="1:22" hidden="1">
      <c r="A490" t="s">
        <v>947</v>
      </c>
      <c r="B490">
        <v>2020</v>
      </c>
      <c r="C490" t="s">
        <v>948</v>
      </c>
      <c r="D490" t="s">
        <v>854</v>
      </c>
      <c r="E490" t="s">
        <v>398</v>
      </c>
      <c r="F490" t="s">
        <v>3850</v>
      </c>
      <c r="G490" t="s">
        <v>3937</v>
      </c>
      <c r="H490" t="s">
        <v>3923</v>
      </c>
      <c r="I490">
        <f>AVERAGE(75,85,85,85,100,100,100)</f>
        <v>90</v>
      </c>
    </row>
    <row r="491" spans="1:22" hidden="1">
      <c r="A491" t="s">
        <v>233</v>
      </c>
      <c r="B491">
        <v>2011</v>
      </c>
      <c r="D491" t="s">
        <v>205</v>
      </c>
      <c r="E491" t="s">
        <v>45</v>
      </c>
      <c r="F491" t="s">
        <v>3850</v>
      </c>
      <c r="G491" t="s">
        <v>3937</v>
      </c>
      <c r="H491" t="s">
        <v>3923</v>
      </c>
      <c r="I491">
        <v>92</v>
      </c>
    </row>
    <row r="492" spans="1:22" hidden="1">
      <c r="A492" t="s">
        <v>50</v>
      </c>
      <c r="B492">
        <v>2019</v>
      </c>
      <c r="C492" s="17" t="s">
        <v>51</v>
      </c>
      <c r="D492" s="17" t="s">
        <v>44</v>
      </c>
      <c r="E492" t="s">
        <v>45</v>
      </c>
      <c r="F492" t="s">
        <v>3850</v>
      </c>
      <c r="G492" t="s">
        <v>3937</v>
      </c>
      <c r="H492" t="s">
        <v>3923</v>
      </c>
      <c r="I492">
        <v>92</v>
      </c>
      <c r="J492" t="s">
        <v>3994</v>
      </c>
    </row>
    <row r="493" spans="1:22" hidden="1">
      <c r="A493" t="s">
        <v>802</v>
      </c>
      <c r="B493">
        <v>2004</v>
      </c>
      <c r="C493" s="17" t="s">
        <v>803</v>
      </c>
      <c r="D493" t="s">
        <v>801</v>
      </c>
      <c r="E493" t="s">
        <v>45</v>
      </c>
      <c r="F493" t="s">
        <v>3850</v>
      </c>
      <c r="G493" t="s">
        <v>3922</v>
      </c>
      <c r="H493" t="s">
        <v>3923</v>
      </c>
      <c r="I493">
        <v>93</v>
      </c>
      <c r="J493" t="s">
        <v>4087</v>
      </c>
    </row>
    <row r="494" spans="1:22" hidden="1">
      <c r="A494" t="s">
        <v>1007</v>
      </c>
      <c r="B494">
        <v>1987</v>
      </c>
      <c r="C494" s="17" t="s">
        <v>1008</v>
      </c>
      <c r="D494" t="s">
        <v>1004</v>
      </c>
      <c r="E494" t="s">
        <v>63</v>
      </c>
      <c r="F494" t="s">
        <v>3850</v>
      </c>
      <c r="G494" t="s">
        <v>3937</v>
      </c>
      <c r="H494" t="s">
        <v>3923</v>
      </c>
      <c r="I494">
        <v>94</v>
      </c>
    </row>
    <row r="495" spans="1:22" hidden="1">
      <c r="A495" t="s">
        <v>1011</v>
      </c>
      <c r="B495">
        <v>2019</v>
      </c>
      <c r="C495" s="17" t="s">
        <v>1012</v>
      </c>
      <c r="D495" t="s">
        <v>1014</v>
      </c>
      <c r="E495" t="s">
        <v>63</v>
      </c>
      <c r="F495" t="s">
        <v>3850</v>
      </c>
      <c r="G495" t="s">
        <v>3937</v>
      </c>
      <c r="H495" t="s">
        <v>3923</v>
      </c>
      <c r="I495">
        <v>94</v>
      </c>
    </row>
    <row r="496" spans="1:22" hidden="1">
      <c r="A496" t="s">
        <v>439</v>
      </c>
      <c r="B496">
        <v>2018</v>
      </c>
      <c r="C496" s="86" t="s">
        <v>440</v>
      </c>
      <c r="D496" t="s">
        <v>854</v>
      </c>
      <c r="E496" t="s">
        <v>441</v>
      </c>
      <c r="F496" t="s">
        <v>3850</v>
      </c>
      <c r="G496" t="s">
        <v>3937</v>
      </c>
      <c r="H496" t="s">
        <v>3923</v>
      </c>
      <c r="I496">
        <v>96</v>
      </c>
      <c r="J496" t="s">
        <v>4088</v>
      </c>
      <c r="U496" s="30">
        <v>50000</v>
      </c>
      <c r="V496" s="30" t="s">
        <v>3984</v>
      </c>
    </row>
    <row r="497" spans="1:23" hidden="1">
      <c r="A497" s="30" t="s">
        <v>348</v>
      </c>
      <c r="B497" s="30">
        <v>2013</v>
      </c>
      <c r="C497" s="17" t="s">
        <v>349</v>
      </c>
      <c r="D497" t="s">
        <v>468</v>
      </c>
      <c r="E497" t="s">
        <v>45</v>
      </c>
      <c r="F497" t="s">
        <v>3850</v>
      </c>
      <c r="G497" t="s">
        <v>3937</v>
      </c>
      <c r="H497" t="s">
        <v>3923</v>
      </c>
      <c r="I497">
        <v>98</v>
      </c>
    </row>
    <row r="498" spans="1:23" hidden="1">
      <c r="A498" t="s">
        <v>831</v>
      </c>
      <c r="B498">
        <v>2017</v>
      </c>
      <c r="C498" s="17" t="s">
        <v>832</v>
      </c>
      <c r="D498" t="s">
        <v>46</v>
      </c>
      <c r="E498" t="s">
        <v>46</v>
      </c>
      <c r="F498" t="s">
        <v>3850</v>
      </c>
      <c r="G498" t="s">
        <v>4089</v>
      </c>
      <c r="H498" t="s">
        <v>3923</v>
      </c>
      <c r="I498" t="s">
        <v>46</v>
      </c>
      <c r="M498" t="s">
        <v>4090</v>
      </c>
      <c r="N498" t="s">
        <v>4091</v>
      </c>
    </row>
    <row r="499" spans="1:23" hidden="1">
      <c r="A499" t="s">
        <v>439</v>
      </c>
      <c r="B499">
        <v>2018</v>
      </c>
      <c r="C499" s="86" t="s">
        <v>440</v>
      </c>
      <c r="D499" t="s">
        <v>46</v>
      </c>
      <c r="E499" t="s">
        <v>46</v>
      </c>
      <c r="F499" t="s">
        <v>3850</v>
      </c>
      <c r="G499" t="s">
        <v>3937</v>
      </c>
      <c r="H499" t="s">
        <v>3923</v>
      </c>
      <c r="I499" t="s">
        <v>46</v>
      </c>
      <c r="J499" t="s">
        <v>46</v>
      </c>
      <c r="O499">
        <v>0.33</v>
      </c>
      <c r="P499" t="s">
        <v>3859</v>
      </c>
      <c r="U499" s="30">
        <v>50000</v>
      </c>
      <c r="V499" s="30" t="s">
        <v>3984</v>
      </c>
    </row>
    <row r="500" spans="1:23" hidden="1">
      <c r="A500" t="s">
        <v>4092</v>
      </c>
      <c r="B500">
        <v>2018</v>
      </c>
      <c r="C500" s="17" t="s">
        <v>4093</v>
      </c>
      <c r="D500" t="s">
        <v>46</v>
      </c>
      <c r="E500" t="s">
        <v>46</v>
      </c>
      <c r="F500" t="s">
        <v>3850</v>
      </c>
      <c r="G500" t="s">
        <v>3937</v>
      </c>
      <c r="H500" t="s">
        <v>3923</v>
      </c>
      <c r="I500" t="s">
        <v>46</v>
      </c>
      <c r="J500" t="s">
        <v>46</v>
      </c>
    </row>
    <row r="501" spans="1:23" hidden="1">
      <c r="A501" t="s">
        <v>3948</v>
      </c>
      <c r="B501">
        <v>2018</v>
      </c>
      <c r="C501" s="17" t="s">
        <v>3949</v>
      </c>
      <c r="D501" t="s">
        <v>46</v>
      </c>
      <c r="E501" t="s">
        <v>46</v>
      </c>
      <c r="F501" t="s">
        <v>3850</v>
      </c>
      <c r="G501" t="s">
        <v>3937</v>
      </c>
      <c r="H501" t="s">
        <v>3923</v>
      </c>
      <c r="I501" t="s">
        <v>46</v>
      </c>
      <c r="J501" t="s">
        <v>46</v>
      </c>
      <c r="M501" t="s">
        <v>4094</v>
      </c>
      <c r="N501" t="s">
        <v>4095</v>
      </c>
    </row>
    <row r="502" spans="1:23" hidden="1">
      <c r="A502" t="s">
        <v>3892</v>
      </c>
      <c r="B502">
        <v>2020</v>
      </c>
      <c r="C502" s="17" t="s">
        <v>3893</v>
      </c>
      <c r="D502" t="s">
        <v>46</v>
      </c>
      <c r="F502" t="s">
        <v>3850</v>
      </c>
      <c r="G502" t="s">
        <v>3957</v>
      </c>
      <c r="H502" t="s">
        <v>3958</v>
      </c>
      <c r="I502" t="s">
        <v>46</v>
      </c>
      <c r="J502" t="s">
        <v>46</v>
      </c>
      <c r="K502">
        <v>570000</v>
      </c>
      <c r="L502" t="s">
        <v>3895</v>
      </c>
      <c r="M502">
        <v>60000</v>
      </c>
      <c r="N502" t="s">
        <v>3896</v>
      </c>
      <c r="S502">
        <v>5000</v>
      </c>
      <c r="T502" t="s">
        <v>3897</v>
      </c>
    </row>
    <row r="503" spans="1:23" hidden="1">
      <c r="A503" t="s">
        <v>510</v>
      </c>
      <c r="B503">
        <v>2019</v>
      </c>
      <c r="C503" s="17" t="s">
        <v>511</v>
      </c>
      <c r="D503" t="s">
        <v>512</v>
      </c>
      <c r="E503" t="s">
        <v>63</v>
      </c>
      <c r="F503" t="s">
        <v>3850</v>
      </c>
      <c r="G503" t="s">
        <v>3879</v>
      </c>
      <c r="H503" t="s">
        <v>3856</v>
      </c>
      <c r="I503">
        <v>13</v>
      </c>
    </row>
    <row r="504" spans="1:23" hidden="1">
      <c r="A504" t="s">
        <v>831</v>
      </c>
      <c r="B504">
        <v>2017</v>
      </c>
      <c r="C504" s="17" t="s">
        <v>832</v>
      </c>
      <c r="D504" t="s">
        <v>833</v>
      </c>
      <c r="E504" t="s">
        <v>834</v>
      </c>
      <c r="F504" t="s">
        <v>3850</v>
      </c>
      <c r="G504" t="s">
        <v>3879</v>
      </c>
      <c r="H504" t="s">
        <v>3856</v>
      </c>
      <c r="I504">
        <v>30</v>
      </c>
    </row>
    <row r="505" spans="1:23" hidden="1">
      <c r="A505" t="s">
        <v>439</v>
      </c>
      <c r="B505">
        <v>2018</v>
      </c>
      <c r="C505" s="86" t="s">
        <v>440</v>
      </c>
      <c r="D505" t="s">
        <v>838</v>
      </c>
      <c r="E505" t="s">
        <v>839</v>
      </c>
      <c r="F505" t="s">
        <v>3850</v>
      </c>
      <c r="G505" t="s">
        <v>3937</v>
      </c>
      <c r="H505" t="s">
        <v>3923</v>
      </c>
      <c r="I505" t="s">
        <v>840</v>
      </c>
      <c r="J505" t="s">
        <v>4088</v>
      </c>
      <c r="U505" s="30">
        <v>50000</v>
      </c>
      <c r="V505" s="30" t="s">
        <v>3984</v>
      </c>
    </row>
    <row r="506" spans="1:23" hidden="1">
      <c r="A506" t="s">
        <v>280</v>
      </c>
      <c r="B506">
        <v>1974</v>
      </c>
      <c r="C506" s="54" t="s">
        <v>281</v>
      </c>
      <c r="D506" t="s">
        <v>778</v>
      </c>
      <c r="E506" t="s">
        <v>63</v>
      </c>
      <c r="F506" t="s">
        <v>3842</v>
      </c>
      <c r="G506" t="s">
        <v>16</v>
      </c>
      <c r="H506" t="s">
        <v>3862</v>
      </c>
      <c r="I506" t="s">
        <v>793</v>
      </c>
    </row>
    <row r="507" spans="1:23" hidden="1">
      <c r="A507" t="s">
        <v>439</v>
      </c>
      <c r="B507">
        <v>2018</v>
      </c>
      <c r="C507" s="86" t="s">
        <v>440</v>
      </c>
      <c r="D507" t="s">
        <v>356</v>
      </c>
      <c r="E507" t="s">
        <v>441</v>
      </c>
      <c r="F507" t="s">
        <v>3850</v>
      </c>
      <c r="G507" t="s">
        <v>3937</v>
      </c>
      <c r="H507" t="s">
        <v>3923</v>
      </c>
      <c r="I507" t="s">
        <v>442</v>
      </c>
      <c r="J507" t="s">
        <v>4088</v>
      </c>
      <c r="U507" s="30">
        <v>50000</v>
      </c>
      <c r="V507" s="30" t="s">
        <v>3984</v>
      </c>
    </row>
    <row r="508" spans="1:23" hidden="1">
      <c r="A508" s="98" t="s">
        <v>220</v>
      </c>
      <c r="B508" s="98">
        <v>2018</v>
      </c>
      <c r="C508" s="99" t="s">
        <v>331</v>
      </c>
      <c r="D508" s="98" t="s">
        <v>778</v>
      </c>
      <c r="E508" s="100" t="s">
        <v>63</v>
      </c>
      <c r="F508" s="100" t="s">
        <v>3932</v>
      </c>
      <c r="G508" s="100"/>
      <c r="H508" s="100"/>
      <c r="I508" s="98" t="s">
        <v>794</v>
      </c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</row>
    <row r="509" spans="1:23" hidden="1">
      <c r="A509" s="98" t="s">
        <v>220</v>
      </c>
      <c r="B509" s="98">
        <v>2018</v>
      </c>
      <c r="C509" s="99" t="s">
        <v>331</v>
      </c>
      <c r="D509" s="98" t="s">
        <v>813</v>
      </c>
      <c r="E509" s="100" t="s">
        <v>63</v>
      </c>
      <c r="F509" s="100" t="s">
        <v>3932</v>
      </c>
      <c r="G509" s="100"/>
      <c r="H509" s="100"/>
      <c r="I509" s="98" t="s">
        <v>4096</v>
      </c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</row>
    <row r="510" spans="1:23" hidden="1">
      <c r="A510" s="98" t="s">
        <v>220</v>
      </c>
      <c r="B510" s="98">
        <v>2018</v>
      </c>
      <c r="C510" s="99" t="s">
        <v>331</v>
      </c>
      <c r="D510" s="98" t="s">
        <v>205</v>
      </c>
      <c r="E510" s="100" t="s">
        <v>45</v>
      </c>
      <c r="F510" s="100" t="s">
        <v>3932</v>
      </c>
      <c r="G510" s="100"/>
      <c r="H510" s="100"/>
      <c r="I510" s="98" t="s">
        <v>217</v>
      </c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</row>
    <row r="511" spans="1:23" hidden="1">
      <c r="A511" s="98" t="s">
        <v>220</v>
      </c>
      <c r="B511" s="98">
        <v>2018</v>
      </c>
      <c r="C511" s="99" t="s">
        <v>331</v>
      </c>
      <c r="D511" s="98" t="s">
        <v>752</v>
      </c>
      <c r="E511" s="100" t="s">
        <v>63</v>
      </c>
      <c r="F511" s="100" t="s">
        <v>3932</v>
      </c>
      <c r="G511" s="100"/>
      <c r="H511" s="100"/>
      <c r="I511" s="98" t="s">
        <v>759</v>
      </c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</row>
    <row r="512" spans="1:23">
      <c r="A512" t="s">
        <v>3836</v>
      </c>
      <c r="B512">
        <v>2020</v>
      </c>
      <c r="C512" t="s">
        <v>3837</v>
      </c>
      <c r="D512" t="s">
        <v>4097</v>
      </c>
      <c r="E512" t="s">
        <v>45</v>
      </c>
      <c r="F512" t="s">
        <v>3838</v>
      </c>
      <c r="G512" t="s">
        <v>3839</v>
      </c>
      <c r="H512" t="s">
        <v>3840</v>
      </c>
      <c r="I512" t="s">
        <v>4098</v>
      </c>
    </row>
    <row r="513" spans="1:24" hidden="1">
      <c r="A513" t="s">
        <v>3882</v>
      </c>
      <c r="B513">
        <v>2020</v>
      </c>
      <c r="C513" s="17" t="s">
        <v>3883</v>
      </c>
      <c r="D513" t="s">
        <v>46</v>
      </c>
      <c r="E513" t="s">
        <v>46</v>
      </c>
      <c r="F513" t="s">
        <v>3842</v>
      </c>
      <c r="G513" t="s">
        <v>3863</v>
      </c>
      <c r="H513" t="s">
        <v>3846</v>
      </c>
      <c r="K513">
        <v>0.11</v>
      </c>
      <c r="L513" t="s">
        <v>3858</v>
      </c>
      <c r="S513">
        <v>47000</v>
      </c>
      <c r="T513" t="s">
        <v>3897</v>
      </c>
    </row>
    <row r="514" spans="1:24" hidden="1">
      <c r="A514" t="s">
        <v>3877</v>
      </c>
      <c r="B514">
        <v>2016</v>
      </c>
      <c r="C514" s="17" t="s">
        <v>3878</v>
      </c>
      <c r="D514" t="s">
        <v>46</v>
      </c>
      <c r="E514" t="s">
        <v>46</v>
      </c>
      <c r="F514" t="s">
        <v>3842</v>
      </c>
      <c r="G514" t="s">
        <v>4099</v>
      </c>
      <c r="H514" t="s">
        <v>3886</v>
      </c>
      <c r="K514">
        <v>3</v>
      </c>
      <c r="L514" s="88" t="s">
        <v>3880</v>
      </c>
      <c r="M514">
        <v>3</v>
      </c>
      <c r="N514" s="88" t="s">
        <v>3880</v>
      </c>
    </row>
    <row r="515" spans="1:24">
      <c r="A515" t="s">
        <v>439</v>
      </c>
      <c r="B515">
        <v>2018</v>
      </c>
      <c r="C515" s="86" t="s">
        <v>440</v>
      </c>
      <c r="D515" t="s">
        <v>46</v>
      </c>
      <c r="E515" t="s">
        <v>46</v>
      </c>
      <c r="F515" t="s">
        <v>3850</v>
      </c>
      <c r="G515" t="s">
        <v>4100</v>
      </c>
      <c r="H515" t="s">
        <v>3840</v>
      </c>
      <c r="K515">
        <v>0.48</v>
      </c>
      <c r="L515" t="s">
        <v>3858</v>
      </c>
      <c r="O515">
        <v>0.7</v>
      </c>
      <c r="P515" t="s">
        <v>3859</v>
      </c>
      <c r="U515" s="30">
        <v>50000</v>
      </c>
      <c r="V515" s="30" t="s">
        <v>3984</v>
      </c>
    </row>
    <row r="516" spans="1:24">
      <c r="A516" t="s">
        <v>3920</v>
      </c>
      <c r="B516">
        <v>2016</v>
      </c>
      <c r="C516" s="17" t="s">
        <v>3921</v>
      </c>
      <c r="D516" t="s">
        <v>46</v>
      </c>
      <c r="E516" t="s">
        <v>46</v>
      </c>
      <c r="F516" t="s">
        <v>3850</v>
      </c>
      <c r="G516" t="s">
        <v>3947</v>
      </c>
      <c r="H516" t="s">
        <v>3840</v>
      </c>
      <c r="K516">
        <v>0.48</v>
      </c>
      <c r="L516" t="s">
        <v>3924</v>
      </c>
    </row>
    <row r="517" spans="1:24" hidden="1">
      <c r="A517" t="s">
        <v>243</v>
      </c>
      <c r="B517">
        <v>2020</v>
      </c>
      <c r="C517" t="s">
        <v>244</v>
      </c>
      <c r="D517" t="s">
        <v>1020</v>
      </c>
      <c r="E517" t="s">
        <v>398</v>
      </c>
      <c r="F517" t="s">
        <v>3850</v>
      </c>
      <c r="G517" t="s">
        <v>3879</v>
      </c>
      <c r="H517" t="s">
        <v>3856</v>
      </c>
      <c r="I517">
        <v>43</v>
      </c>
    </row>
    <row r="518" spans="1:24">
      <c r="A518" t="s">
        <v>4055</v>
      </c>
      <c r="B518">
        <v>2016</v>
      </c>
      <c r="C518" s="17" t="s">
        <v>4056</v>
      </c>
      <c r="D518" t="s">
        <v>46</v>
      </c>
      <c r="E518" t="s">
        <v>46</v>
      </c>
      <c r="F518" t="s">
        <v>3850</v>
      </c>
      <c r="G518" t="s">
        <v>4006</v>
      </c>
      <c r="H518" t="s">
        <v>3840</v>
      </c>
      <c r="K518">
        <v>146081148</v>
      </c>
      <c r="L518" t="s">
        <v>3945</v>
      </c>
      <c r="M518">
        <v>120000000</v>
      </c>
      <c r="N518" t="s">
        <v>3945</v>
      </c>
      <c r="O518">
        <v>0.91</v>
      </c>
      <c r="P518" t="s">
        <v>3859</v>
      </c>
      <c r="S518">
        <v>100000</v>
      </c>
      <c r="T518" t="s">
        <v>3897</v>
      </c>
    </row>
    <row r="519" spans="1:24">
      <c r="A519" t="s">
        <v>3901</v>
      </c>
      <c r="B519" t="s">
        <v>46</v>
      </c>
      <c r="C519" s="2" t="s">
        <v>3902</v>
      </c>
      <c r="D519" t="s">
        <v>46</v>
      </c>
      <c r="E519" t="s">
        <v>46</v>
      </c>
      <c r="F519" t="s">
        <v>3850</v>
      </c>
      <c r="G519" t="s">
        <v>4006</v>
      </c>
      <c r="H519" t="s">
        <v>3840</v>
      </c>
      <c r="K519" s="30" t="s">
        <v>4101</v>
      </c>
      <c r="L519" t="s">
        <v>4102</v>
      </c>
      <c r="M519" s="30" t="s">
        <v>4103</v>
      </c>
      <c r="N519" t="s">
        <v>4104</v>
      </c>
      <c r="O519" s="30" t="s">
        <v>4105</v>
      </c>
      <c r="P519" t="s">
        <v>4106</v>
      </c>
      <c r="Q519" s="30" t="s">
        <v>3910</v>
      </c>
      <c r="R519" t="s">
        <v>3911</v>
      </c>
      <c r="W519" s="30" t="s">
        <v>3912</v>
      </c>
    </row>
    <row r="520" spans="1:24" hidden="1">
      <c r="A520" t="s">
        <v>510</v>
      </c>
      <c r="B520">
        <v>2019</v>
      </c>
      <c r="C520" s="17" t="s">
        <v>511</v>
      </c>
      <c r="D520" t="s">
        <v>854</v>
      </c>
      <c r="E520" t="s">
        <v>441</v>
      </c>
      <c r="F520" t="s">
        <v>3850</v>
      </c>
      <c r="G520" t="s">
        <v>3879</v>
      </c>
      <c r="H520" t="s">
        <v>3856</v>
      </c>
      <c r="I520">
        <v>60</v>
      </c>
    </row>
    <row r="521" spans="1:24" hidden="1">
      <c r="A521" t="s">
        <v>3882</v>
      </c>
      <c r="B521">
        <v>2020</v>
      </c>
      <c r="C521" s="17" t="s">
        <v>3883</v>
      </c>
      <c r="D521" t="s">
        <v>46</v>
      </c>
      <c r="E521" t="s">
        <v>46</v>
      </c>
      <c r="F521" t="s">
        <v>3842</v>
      </c>
      <c r="G521" t="s">
        <v>3863</v>
      </c>
      <c r="H521" t="s">
        <v>3846</v>
      </c>
      <c r="K521">
        <v>0.12</v>
      </c>
      <c r="L521" t="s">
        <v>3858</v>
      </c>
      <c r="S521">
        <v>25000</v>
      </c>
      <c r="T521" t="s">
        <v>3897</v>
      </c>
    </row>
    <row r="522" spans="1:24" hidden="1">
      <c r="A522" t="s">
        <v>3882</v>
      </c>
      <c r="B522">
        <v>2020</v>
      </c>
      <c r="C522" s="17" t="s">
        <v>3883</v>
      </c>
      <c r="D522" t="s">
        <v>46</v>
      </c>
      <c r="E522" t="s">
        <v>46</v>
      </c>
      <c r="F522" t="s">
        <v>3842</v>
      </c>
      <c r="G522" t="s">
        <v>3863</v>
      </c>
      <c r="H522" t="s">
        <v>3846</v>
      </c>
      <c r="K522">
        <v>0.15</v>
      </c>
      <c r="L522" t="s">
        <v>3858</v>
      </c>
      <c r="S522">
        <v>13000</v>
      </c>
      <c r="T522" t="s">
        <v>3897</v>
      </c>
    </row>
    <row r="523" spans="1:24" s="4" customFormat="1" hidden="1">
      <c r="A523" t="s">
        <v>3882</v>
      </c>
      <c r="B523">
        <v>2020</v>
      </c>
      <c r="C523" s="17" t="s">
        <v>3883</v>
      </c>
      <c r="D523" t="s">
        <v>46</v>
      </c>
      <c r="E523" t="s">
        <v>46</v>
      </c>
      <c r="F523" t="s">
        <v>3842</v>
      </c>
      <c r="G523" t="s">
        <v>3863</v>
      </c>
      <c r="H523" t="s">
        <v>3846</v>
      </c>
      <c r="I523"/>
      <c r="J523"/>
      <c r="K523">
        <v>0.31</v>
      </c>
      <c r="L523" t="s">
        <v>3858</v>
      </c>
      <c r="M523"/>
      <c r="N523"/>
      <c r="O523"/>
      <c r="P523"/>
      <c r="Q523"/>
      <c r="R523"/>
      <c r="S523">
        <v>1500</v>
      </c>
      <c r="T523" t="s">
        <v>3897</v>
      </c>
      <c r="U523"/>
      <c r="V523"/>
      <c r="W523"/>
    </row>
    <row r="524" spans="1:24" hidden="1">
      <c r="A524" t="s">
        <v>3877</v>
      </c>
      <c r="B524">
        <v>2016</v>
      </c>
      <c r="C524" s="17" t="s">
        <v>3878</v>
      </c>
      <c r="D524" t="s">
        <v>46</v>
      </c>
      <c r="E524" t="s">
        <v>46</v>
      </c>
      <c r="F524" t="s">
        <v>3842</v>
      </c>
      <c r="G524" t="s">
        <v>4107</v>
      </c>
      <c r="H524" t="s">
        <v>3846</v>
      </c>
      <c r="K524">
        <v>4</v>
      </c>
      <c r="L524" s="88" t="s">
        <v>3880</v>
      </c>
      <c r="M524">
        <v>4</v>
      </c>
      <c r="N524" s="88" t="s">
        <v>3880</v>
      </c>
      <c r="X524" t="s">
        <v>4108</v>
      </c>
    </row>
    <row r="525" spans="1:24" hidden="1">
      <c r="A525" t="s">
        <v>3901</v>
      </c>
      <c r="B525" t="s">
        <v>46</v>
      </c>
      <c r="C525" s="2" t="s">
        <v>3902</v>
      </c>
      <c r="D525" t="s">
        <v>46</v>
      </c>
      <c r="E525" t="s">
        <v>46</v>
      </c>
      <c r="F525" t="s">
        <v>3842</v>
      </c>
      <c r="G525" t="s">
        <v>3845</v>
      </c>
      <c r="H525" t="s">
        <v>3846</v>
      </c>
      <c r="K525" s="30" t="s">
        <v>4109</v>
      </c>
      <c r="L525" t="s">
        <v>3961</v>
      </c>
      <c r="M525" s="30" t="s">
        <v>4110</v>
      </c>
      <c r="N525" t="s">
        <v>3909</v>
      </c>
      <c r="O525" s="30" t="s">
        <v>4111</v>
      </c>
      <c r="P525" t="s">
        <v>4112</v>
      </c>
      <c r="Q525" s="30" t="s">
        <v>4113</v>
      </c>
      <c r="R525" s="30" t="s">
        <v>4114</v>
      </c>
      <c r="W525" s="30" t="s">
        <v>4084</v>
      </c>
    </row>
    <row r="526" spans="1:24" hidden="1">
      <c r="A526" t="s">
        <v>4115</v>
      </c>
      <c r="B526">
        <v>2019</v>
      </c>
      <c r="C526" s="17" t="s">
        <v>4116</v>
      </c>
      <c r="D526" t="s">
        <v>46</v>
      </c>
      <c r="E526" t="s">
        <v>46</v>
      </c>
      <c r="F526" t="s">
        <v>3850</v>
      </c>
      <c r="G526" t="s">
        <v>4117</v>
      </c>
      <c r="H526" t="s">
        <v>3886</v>
      </c>
      <c r="K526">
        <v>235849</v>
      </c>
      <c r="L526" t="s">
        <v>3961</v>
      </c>
      <c r="M526">
        <v>9114</v>
      </c>
      <c r="N526" t="s">
        <v>3961</v>
      </c>
      <c r="O526">
        <v>5.5</v>
      </c>
      <c r="P526" t="s">
        <v>4118</v>
      </c>
      <c r="Q526">
        <v>970</v>
      </c>
      <c r="V526">
        <v>1000</v>
      </c>
    </row>
    <row r="527" spans="1:24">
      <c r="A527" t="s">
        <v>4119</v>
      </c>
      <c r="B527">
        <v>2018</v>
      </c>
      <c r="C527" s="17" t="s">
        <v>4120</v>
      </c>
      <c r="D527" t="s">
        <v>46</v>
      </c>
      <c r="E527" t="s">
        <v>46</v>
      </c>
      <c r="F527" t="s">
        <v>3850</v>
      </c>
      <c r="G527" t="s">
        <v>3997</v>
      </c>
      <c r="H527" t="s">
        <v>3840</v>
      </c>
      <c r="K527">
        <v>575490.30000000005</v>
      </c>
      <c r="L527" t="s">
        <v>3945</v>
      </c>
      <c r="O527" s="90">
        <v>41.658000000000001</v>
      </c>
      <c r="P527" t="s">
        <v>3859</v>
      </c>
      <c r="S527">
        <f>1226400/365</f>
        <v>3360</v>
      </c>
    </row>
    <row r="528" spans="1:24" hidden="1">
      <c r="A528" t="s">
        <v>4049</v>
      </c>
      <c r="B528">
        <v>2018</v>
      </c>
      <c r="C528" s="17" t="s">
        <v>4050</v>
      </c>
      <c r="D528" t="s">
        <v>46</v>
      </c>
      <c r="E528" t="s">
        <v>46</v>
      </c>
      <c r="F528" t="s">
        <v>3988</v>
      </c>
      <c r="G528" t="s">
        <v>4121</v>
      </c>
      <c r="H528" t="s">
        <v>3886</v>
      </c>
      <c r="K528">
        <v>19230000</v>
      </c>
      <c r="L528" t="s">
        <v>3945</v>
      </c>
      <c r="M528">
        <v>0.11</v>
      </c>
      <c r="N528" t="s">
        <v>3946</v>
      </c>
      <c r="O528">
        <v>0.28000000000000003</v>
      </c>
      <c r="P528" t="s">
        <v>4122</v>
      </c>
      <c r="S528">
        <v>50000</v>
      </c>
    </row>
    <row r="529" spans="1:23" hidden="1">
      <c r="A529" t="s">
        <v>4052</v>
      </c>
      <c r="B529">
        <v>2020</v>
      </c>
      <c r="C529" s="17" t="s">
        <v>4053</v>
      </c>
      <c r="D529" t="s">
        <v>46</v>
      </c>
      <c r="E529" t="s">
        <v>46</v>
      </c>
      <c r="F529" t="s">
        <v>3988</v>
      </c>
      <c r="G529" t="s">
        <v>4121</v>
      </c>
      <c r="H529" t="s">
        <v>3886</v>
      </c>
      <c r="K529">
        <v>24588195</v>
      </c>
      <c r="L529" t="s">
        <v>4054</v>
      </c>
      <c r="M529">
        <v>0.2</v>
      </c>
      <c r="N529" t="s">
        <v>3946</v>
      </c>
      <c r="O529">
        <v>72400</v>
      </c>
      <c r="P529" t="s">
        <v>3955</v>
      </c>
      <c r="S529">
        <v>30000</v>
      </c>
    </row>
    <row r="530" spans="1:23" hidden="1">
      <c r="A530" t="s">
        <v>4052</v>
      </c>
      <c r="B530">
        <v>2020</v>
      </c>
      <c r="C530" s="17" t="s">
        <v>4053</v>
      </c>
      <c r="D530" t="s">
        <v>46</v>
      </c>
      <c r="E530" t="s">
        <v>46</v>
      </c>
      <c r="F530" t="s">
        <v>3988</v>
      </c>
      <c r="G530" t="s">
        <v>4123</v>
      </c>
      <c r="H530" t="s">
        <v>3915</v>
      </c>
      <c r="K530">
        <v>30141910</v>
      </c>
      <c r="L530" t="s">
        <v>4124</v>
      </c>
      <c r="M530">
        <v>0.27</v>
      </c>
      <c r="N530" t="s">
        <v>3946</v>
      </c>
      <c r="O530">
        <v>280000</v>
      </c>
      <c r="P530" t="s">
        <v>3955</v>
      </c>
      <c r="S530">
        <v>30000</v>
      </c>
    </row>
    <row r="531" spans="1:23">
      <c r="A531" t="s">
        <v>535</v>
      </c>
      <c r="B531">
        <v>2015</v>
      </c>
      <c r="C531" t="s">
        <v>536</v>
      </c>
      <c r="D531" t="s">
        <v>534</v>
      </c>
      <c r="E531" t="s">
        <v>45</v>
      </c>
      <c r="F531" t="s">
        <v>3850</v>
      </c>
      <c r="G531" t="s">
        <v>3985</v>
      </c>
      <c r="H531" t="s">
        <v>3840</v>
      </c>
      <c r="I531">
        <v>90</v>
      </c>
      <c r="J531" t="s">
        <v>3852</v>
      </c>
    </row>
    <row r="532" spans="1:23">
      <c r="A532" t="s">
        <v>532</v>
      </c>
      <c r="B532">
        <v>2006</v>
      </c>
      <c r="C532" s="17" t="s">
        <v>533</v>
      </c>
      <c r="D532" t="s">
        <v>534</v>
      </c>
      <c r="E532" t="s">
        <v>45</v>
      </c>
      <c r="F532" t="s">
        <v>3850</v>
      </c>
      <c r="G532" t="s">
        <v>4125</v>
      </c>
      <c r="H532" t="s">
        <v>3840</v>
      </c>
      <c r="I532">
        <v>95</v>
      </c>
    </row>
    <row r="533" spans="1:23">
      <c r="A533" t="s">
        <v>843</v>
      </c>
      <c r="B533">
        <v>2021</v>
      </c>
      <c r="C533" s="17" t="s">
        <v>844</v>
      </c>
      <c r="D533" t="s">
        <v>845</v>
      </c>
      <c r="E533" t="s">
        <v>45</v>
      </c>
      <c r="F533" t="s">
        <v>3850</v>
      </c>
      <c r="G533" t="s">
        <v>4006</v>
      </c>
      <c r="H533" t="s">
        <v>3840</v>
      </c>
      <c r="I533">
        <v>98</v>
      </c>
    </row>
    <row r="534" spans="1:23">
      <c r="A534" t="s">
        <v>3901</v>
      </c>
      <c r="B534" t="s">
        <v>46</v>
      </c>
      <c r="C534" s="2" t="s">
        <v>3902</v>
      </c>
      <c r="D534" t="s">
        <v>46</v>
      </c>
      <c r="E534" t="s">
        <v>46</v>
      </c>
      <c r="F534" t="s">
        <v>3850</v>
      </c>
      <c r="G534" t="s">
        <v>3997</v>
      </c>
      <c r="H534" t="s">
        <v>3840</v>
      </c>
      <c r="K534" s="30" t="s">
        <v>4064</v>
      </c>
      <c r="L534" t="s">
        <v>4065</v>
      </c>
      <c r="M534" s="30" t="s">
        <v>4126</v>
      </c>
      <c r="N534" t="s">
        <v>4127</v>
      </c>
      <c r="O534" s="30" t="s">
        <v>4062</v>
      </c>
      <c r="P534" t="s">
        <v>4128</v>
      </c>
      <c r="Q534" s="30" t="s">
        <v>3910</v>
      </c>
      <c r="R534" t="s">
        <v>3911</v>
      </c>
      <c r="W534" s="30" t="s">
        <v>3912</v>
      </c>
    </row>
    <row r="535" spans="1:23">
      <c r="A535" t="s">
        <v>3901</v>
      </c>
      <c r="B535" t="s">
        <v>46</v>
      </c>
      <c r="C535" s="2" t="s">
        <v>3902</v>
      </c>
      <c r="D535" t="s">
        <v>46</v>
      </c>
      <c r="E535" t="s">
        <v>46</v>
      </c>
      <c r="F535" t="s">
        <v>3850</v>
      </c>
      <c r="G535" t="s">
        <v>4129</v>
      </c>
      <c r="H535" t="s">
        <v>3840</v>
      </c>
      <c r="K535" s="30" t="s">
        <v>4130</v>
      </c>
      <c r="L535" t="s">
        <v>3961</v>
      </c>
      <c r="M535" s="30" t="s">
        <v>4131</v>
      </c>
      <c r="N535" t="s">
        <v>3909</v>
      </c>
      <c r="Q535" s="30" t="s">
        <v>4132</v>
      </c>
      <c r="R535" t="s">
        <v>4133</v>
      </c>
      <c r="W535" s="30" t="s">
        <v>4134</v>
      </c>
    </row>
    <row r="536" spans="1:23">
      <c r="A536" t="s">
        <v>439</v>
      </c>
      <c r="B536">
        <v>2019</v>
      </c>
      <c r="C536" s="17" t="s">
        <v>3981</v>
      </c>
      <c r="D536" t="s">
        <v>46</v>
      </c>
      <c r="E536" t="s">
        <v>46</v>
      </c>
      <c r="F536" t="s">
        <v>3850</v>
      </c>
      <c r="G536" t="s">
        <v>4036</v>
      </c>
      <c r="H536" t="s">
        <v>3840</v>
      </c>
      <c r="K536" t="s">
        <v>4135</v>
      </c>
      <c r="L536" t="s">
        <v>3983</v>
      </c>
      <c r="U536" s="30">
        <v>50000</v>
      </c>
      <c r="V536" s="30" t="s">
        <v>3984</v>
      </c>
    </row>
    <row r="537" spans="1:23">
      <c r="A537" t="s">
        <v>439</v>
      </c>
      <c r="B537">
        <v>2019</v>
      </c>
      <c r="C537" s="17" t="s">
        <v>3981</v>
      </c>
      <c r="D537" t="s">
        <v>46</v>
      </c>
      <c r="E537" t="s">
        <v>46</v>
      </c>
      <c r="F537" t="s">
        <v>3850</v>
      </c>
      <c r="G537" t="s">
        <v>4136</v>
      </c>
      <c r="H537" t="s">
        <v>3840</v>
      </c>
      <c r="K537" t="s">
        <v>4137</v>
      </c>
      <c r="L537" t="s">
        <v>3983</v>
      </c>
      <c r="U537" s="30">
        <v>50000</v>
      </c>
      <c r="V537" s="30" t="s">
        <v>3984</v>
      </c>
    </row>
    <row r="538" spans="1:23">
      <c r="A538" t="s">
        <v>4049</v>
      </c>
      <c r="B538">
        <v>2018</v>
      </c>
      <c r="C538" s="17" t="s">
        <v>4050</v>
      </c>
      <c r="D538" t="s">
        <v>46</v>
      </c>
      <c r="E538" t="s">
        <v>46</v>
      </c>
      <c r="F538" t="s">
        <v>3988</v>
      </c>
      <c r="G538" t="s">
        <v>4121</v>
      </c>
      <c r="H538" t="s">
        <v>3840</v>
      </c>
      <c r="M538">
        <v>150000</v>
      </c>
      <c r="N538" t="s">
        <v>3909</v>
      </c>
      <c r="O538">
        <v>0.36</v>
      </c>
      <c r="P538" s="84" t="s">
        <v>3859</v>
      </c>
      <c r="S538">
        <v>4500</v>
      </c>
    </row>
    <row r="539" spans="1:23" hidden="1">
      <c r="A539" t="s">
        <v>3943</v>
      </c>
      <c r="B539">
        <v>2021</v>
      </c>
      <c r="C539" s="17" t="s">
        <v>3944</v>
      </c>
      <c r="D539" t="s">
        <v>46</v>
      </c>
      <c r="E539" t="s">
        <v>46</v>
      </c>
      <c r="F539" t="s">
        <v>3850</v>
      </c>
      <c r="G539" t="s">
        <v>3894</v>
      </c>
      <c r="H539" t="s">
        <v>3872</v>
      </c>
      <c r="I539" t="s">
        <v>46</v>
      </c>
      <c r="O539">
        <v>0.54</v>
      </c>
      <c r="P539" t="s">
        <v>3859</v>
      </c>
    </row>
    <row r="540" spans="1:23" hidden="1">
      <c r="A540" s="55" t="s">
        <v>4138</v>
      </c>
      <c r="B540" s="55">
        <v>2015</v>
      </c>
      <c r="C540" s="56" t="s">
        <v>286</v>
      </c>
      <c r="D540" s="55" t="s">
        <v>46</v>
      </c>
      <c r="E540" s="55" t="s">
        <v>46</v>
      </c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>
        <v>80000</v>
      </c>
      <c r="T540" s="55"/>
      <c r="U540" s="55">
        <v>265000</v>
      </c>
      <c r="V540" s="55"/>
      <c r="W540" s="55"/>
    </row>
    <row r="541" spans="1:23" hidden="1">
      <c r="A541" t="s">
        <v>692</v>
      </c>
      <c r="B541">
        <v>2009</v>
      </c>
      <c r="C541" s="17" t="s">
        <v>693</v>
      </c>
      <c r="D541" t="s">
        <v>694</v>
      </c>
      <c r="E541" t="s">
        <v>63</v>
      </c>
      <c r="F541" t="s">
        <v>3850</v>
      </c>
      <c r="G541" t="s">
        <v>4139</v>
      </c>
      <c r="H541" t="s">
        <v>3856</v>
      </c>
      <c r="I541">
        <v>62</v>
      </c>
      <c r="O541">
        <v>0.22320000000000001</v>
      </c>
    </row>
    <row r="542" spans="1:23" ht="15.5" hidden="1">
      <c r="A542" t="s">
        <v>4140</v>
      </c>
      <c r="B542">
        <v>1969</v>
      </c>
      <c r="C542" s="83" t="s">
        <v>4141</v>
      </c>
      <c r="D542" t="s">
        <v>46</v>
      </c>
      <c r="E542" t="s">
        <v>46</v>
      </c>
      <c r="F542" t="s">
        <v>3988</v>
      </c>
      <c r="G542" t="s">
        <v>4142</v>
      </c>
      <c r="H542" t="s">
        <v>3886</v>
      </c>
      <c r="M542" t="s">
        <v>4143</v>
      </c>
      <c r="O542" t="s">
        <v>4144</v>
      </c>
    </row>
    <row r="543" spans="1:23" hidden="1">
      <c r="A543" t="s">
        <v>3901</v>
      </c>
      <c r="B543" t="s">
        <v>46</v>
      </c>
      <c r="C543" s="2" t="s">
        <v>3902</v>
      </c>
      <c r="D543" t="s">
        <v>46</v>
      </c>
      <c r="E543" t="s">
        <v>46</v>
      </c>
      <c r="F543" t="s">
        <v>3850</v>
      </c>
      <c r="G543" t="s">
        <v>3957</v>
      </c>
      <c r="H543" t="s">
        <v>3958</v>
      </c>
      <c r="K543" t="s">
        <v>4145</v>
      </c>
      <c r="L543" t="s">
        <v>4146</v>
      </c>
      <c r="M543" s="30" t="s">
        <v>4147</v>
      </c>
      <c r="N543" t="s">
        <v>4148</v>
      </c>
      <c r="O543" s="30" t="s">
        <v>4149</v>
      </c>
      <c r="P543" t="s">
        <v>3909</v>
      </c>
      <c r="Q543" s="30" t="s">
        <v>3910</v>
      </c>
      <c r="R543" t="s">
        <v>3911</v>
      </c>
      <c r="W543" s="30" t="s">
        <v>3912</v>
      </c>
    </row>
    <row r="544" spans="1:23" hidden="1">
      <c r="A544" t="s">
        <v>241</v>
      </c>
      <c r="B544">
        <v>2013</v>
      </c>
      <c r="C544" s="17" t="s">
        <v>242</v>
      </c>
      <c r="D544" t="s">
        <v>813</v>
      </c>
      <c r="E544" t="s">
        <v>63</v>
      </c>
      <c r="F544" t="s">
        <v>3842</v>
      </c>
      <c r="G544" t="s">
        <v>3849</v>
      </c>
      <c r="H544" t="s">
        <v>3846</v>
      </c>
      <c r="J544" t="s">
        <v>3835</v>
      </c>
    </row>
    <row r="545" spans="1:22" hidden="1">
      <c r="A545" t="s">
        <v>241</v>
      </c>
      <c r="B545">
        <v>2013</v>
      </c>
      <c r="C545" s="17" t="s">
        <v>242</v>
      </c>
      <c r="D545" t="s">
        <v>468</v>
      </c>
      <c r="E545" t="s">
        <v>63</v>
      </c>
      <c r="F545" t="s">
        <v>3842</v>
      </c>
      <c r="G545" t="s">
        <v>3849</v>
      </c>
      <c r="H545" t="s">
        <v>3846</v>
      </c>
      <c r="J545" t="s">
        <v>3835</v>
      </c>
    </row>
    <row r="546" spans="1:22" hidden="1">
      <c r="A546" t="s">
        <v>241</v>
      </c>
      <c r="B546">
        <v>2013</v>
      </c>
      <c r="C546" s="17" t="s">
        <v>242</v>
      </c>
      <c r="D546" t="s">
        <v>503</v>
      </c>
      <c r="E546" t="s">
        <v>63</v>
      </c>
      <c r="F546" t="s">
        <v>3842</v>
      </c>
      <c r="G546" t="s">
        <v>3849</v>
      </c>
      <c r="H546" t="s">
        <v>3846</v>
      </c>
      <c r="J546" t="s">
        <v>3835</v>
      </c>
    </row>
    <row r="547" spans="1:22" hidden="1">
      <c r="A547" t="s">
        <v>241</v>
      </c>
      <c r="B547">
        <v>2013</v>
      </c>
      <c r="C547" s="17" t="s">
        <v>242</v>
      </c>
      <c r="D547" t="s">
        <v>1003</v>
      </c>
      <c r="E547" t="s">
        <v>63</v>
      </c>
      <c r="F547" t="s">
        <v>3842</v>
      </c>
      <c r="G547" t="s">
        <v>3849</v>
      </c>
      <c r="H547" t="s">
        <v>3846</v>
      </c>
      <c r="J547" t="s">
        <v>3835</v>
      </c>
    </row>
    <row r="548" spans="1:22" hidden="1">
      <c r="A548" t="s">
        <v>4019</v>
      </c>
      <c r="B548">
        <v>2017</v>
      </c>
      <c r="C548" s="17" t="s">
        <v>4020</v>
      </c>
      <c r="D548" t="s">
        <v>46</v>
      </c>
      <c r="E548" t="s">
        <v>46</v>
      </c>
      <c r="F548" t="s">
        <v>3850</v>
      </c>
      <c r="G548" t="s">
        <v>3957</v>
      </c>
      <c r="H548" t="s">
        <v>3958</v>
      </c>
      <c r="I548" t="s">
        <v>46</v>
      </c>
      <c r="J548" t="s">
        <v>46</v>
      </c>
      <c r="K548" t="s">
        <v>4150</v>
      </c>
      <c r="L548" t="s">
        <v>4151</v>
      </c>
      <c r="M548" t="s">
        <v>4152</v>
      </c>
      <c r="N548" t="s">
        <v>4151</v>
      </c>
    </row>
    <row r="549" spans="1:22" hidden="1">
      <c r="A549" t="s">
        <v>439</v>
      </c>
      <c r="B549">
        <v>2018</v>
      </c>
      <c r="C549" s="86" t="s">
        <v>440</v>
      </c>
      <c r="D549" t="s">
        <v>854</v>
      </c>
      <c r="E549" t="s">
        <v>441</v>
      </c>
      <c r="F549" t="s">
        <v>3850</v>
      </c>
      <c r="G549" t="s">
        <v>3957</v>
      </c>
      <c r="H549" t="s">
        <v>3958</v>
      </c>
      <c r="I549">
        <f>(38+99)/2</f>
        <v>68.5</v>
      </c>
      <c r="J549" t="s">
        <v>4088</v>
      </c>
      <c r="U549" s="30">
        <v>50000</v>
      </c>
      <c r="V549" s="30" t="s">
        <v>3984</v>
      </c>
    </row>
    <row r="550" spans="1:22" hidden="1">
      <c r="A550" t="s">
        <v>692</v>
      </c>
      <c r="B550">
        <v>2009</v>
      </c>
      <c r="C550" s="17" t="s">
        <v>693</v>
      </c>
      <c r="D550" t="s">
        <v>694</v>
      </c>
      <c r="E550" t="s">
        <v>63</v>
      </c>
      <c r="F550" t="s">
        <v>3850</v>
      </c>
      <c r="G550" t="s">
        <v>4139</v>
      </c>
      <c r="H550" t="s">
        <v>3856</v>
      </c>
      <c r="I550">
        <v>64</v>
      </c>
      <c r="O550">
        <v>9.3600000000000003E-2</v>
      </c>
    </row>
    <row r="551" spans="1:22" hidden="1">
      <c r="A551" t="s">
        <v>243</v>
      </c>
      <c r="B551">
        <v>2020</v>
      </c>
      <c r="C551" t="s">
        <v>244</v>
      </c>
      <c r="D551" t="s">
        <v>854</v>
      </c>
      <c r="E551" t="s">
        <v>398</v>
      </c>
      <c r="F551" t="s">
        <v>3850</v>
      </c>
      <c r="G551" t="s">
        <v>3879</v>
      </c>
      <c r="H551" t="s">
        <v>3856</v>
      </c>
      <c r="I551">
        <v>70</v>
      </c>
    </row>
    <row r="552" spans="1:22" hidden="1">
      <c r="A552" t="s">
        <v>241</v>
      </c>
      <c r="B552">
        <v>2013</v>
      </c>
      <c r="C552" s="17" t="s">
        <v>242</v>
      </c>
      <c r="D552" t="s">
        <v>508</v>
      </c>
      <c r="E552" t="s">
        <v>63</v>
      </c>
      <c r="F552" t="s">
        <v>3842</v>
      </c>
      <c r="G552" t="s">
        <v>3849</v>
      </c>
      <c r="H552" t="s">
        <v>3846</v>
      </c>
      <c r="J552" t="s">
        <v>3835</v>
      </c>
    </row>
    <row r="553" spans="1:22" hidden="1">
      <c r="A553" t="s">
        <v>241</v>
      </c>
      <c r="B553">
        <v>2013</v>
      </c>
      <c r="C553" s="17" t="s">
        <v>242</v>
      </c>
      <c r="D553" t="s">
        <v>849</v>
      </c>
      <c r="E553" t="s">
        <v>63</v>
      </c>
      <c r="F553" t="s">
        <v>3842</v>
      </c>
      <c r="G553" t="s">
        <v>3849</v>
      </c>
      <c r="H553" t="s">
        <v>3846</v>
      </c>
      <c r="J553" t="s">
        <v>3835</v>
      </c>
    </row>
    <row r="554" spans="1:22" hidden="1">
      <c r="A554" t="s">
        <v>245</v>
      </c>
      <c r="B554">
        <v>2021</v>
      </c>
      <c r="C554" s="17" t="s">
        <v>246</v>
      </c>
      <c r="D554" t="s">
        <v>854</v>
      </c>
      <c r="F554" t="s">
        <v>3850</v>
      </c>
      <c r="G554" t="s">
        <v>4153</v>
      </c>
      <c r="H554" t="s">
        <v>3856</v>
      </c>
      <c r="I554">
        <v>89</v>
      </c>
    </row>
    <row r="555" spans="1:22" hidden="1">
      <c r="A555" t="s">
        <v>535</v>
      </c>
      <c r="B555">
        <v>2015</v>
      </c>
      <c r="C555" t="s">
        <v>536</v>
      </c>
      <c r="D555" t="s">
        <v>534</v>
      </c>
      <c r="E555" t="s">
        <v>45</v>
      </c>
      <c r="F555" t="s">
        <v>3850</v>
      </c>
      <c r="G555" t="s">
        <v>3997</v>
      </c>
      <c r="H555" t="s">
        <v>3856</v>
      </c>
      <c r="I555">
        <v>90</v>
      </c>
      <c r="J555" t="s">
        <v>3852</v>
      </c>
    </row>
    <row r="556" spans="1:22" hidden="1">
      <c r="A556" s="30" t="s">
        <v>478</v>
      </c>
      <c r="B556" s="30">
        <v>2019</v>
      </c>
      <c r="C556" s="17" t="s">
        <v>479</v>
      </c>
      <c r="D556" t="s">
        <v>468</v>
      </c>
      <c r="E556" t="s">
        <v>45</v>
      </c>
      <c r="F556" t="s">
        <v>3850</v>
      </c>
      <c r="G556" t="s">
        <v>3957</v>
      </c>
      <c r="H556" t="s">
        <v>3958</v>
      </c>
      <c r="I556">
        <v>92</v>
      </c>
    </row>
    <row r="557" spans="1:22" hidden="1">
      <c r="A557" t="s">
        <v>218</v>
      </c>
      <c r="B557">
        <v>2020</v>
      </c>
      <c r="C557" s="17" t="s">
        <v>219</v>
      </c>
      <c r="D557" t="s">
        <v>205</v>
      </c>
      <c r="E557" t="s">
        <v>45</v>
      </c>
      <c r="F557" t="s">
        <v>3850</v>
      </c>
      <c r="G557" t="s">
        <v>3957</v>
      </c>
      <c r="H557" t="s">
        <v>3958</v>
      </c>
      <c r="I557">
        <v>96</v>
      </c>
    </row>
    <row r="558" spans="1:22" hidden="1">
      <c r="A558" t="s">
        <v>4154</v>
      </c>
      <c r="B558">
        <v>2020</v>
      </c>
      <c r="C558" s="17" t="s">
        <v>4155</v>
      </c>
      <c r="D558" t="s">
        <v>46</v>
      </c>
      <c r="E558" t="s">
        <v>46</v>
      </c>
      <c r="F558" t="s">
        <v>3832</v>
      </c>
      <c r="G558" t="s">
        <v>3844</v>
      </c>
      <c r="H558" t="s">
        <v>3841</v>
      </c>
      <c r="Q558">
        <v>170</v>
      </c>
      <c r="S558">
        <v>1221</v>
      </c>
      <c r="T558" t="s">
        <v>4156</v>
      </c>
    </row>
    <row r="559" spans="1:22" hidden="1">
      <c r="A559" t="s">
        <v>3882</v>
      </c>
      <c r="B559">
        <v>2020</v>
      </c>
      <c r="C559" s="17" t="s">
        <v>3883</v>
      </c>
      <c r="D559" t="s">
        <v>46</v>
      </c>
      <c r="E559" t="s">
        <v>46</v>
      </c>
      <c r="F559" t="s">
        <v>3842</v>
      </c>
      <c r="G559" t="s">
        <v>4157</v>
      </c>
      <c r="H559" t="s">
        <v>3915</v>
      </c>
      <c r="O559">
        <v>0.03</v>
      </c>
      <c r="P559" t="s">
        <v>3859</v>
      </c>
    </row>
    <row r="560" spans="1:22" hidden="1">
      <c r="A560" t="s">
        <v>4158</v>
      </c>
      <c r="B560">
        <v>2020</v>
      </c>
      <c r="C560" s="17" t="s">
        <v>4159</v>
      </c>
      <c r="D560" t="s">
        <v>46</v>
      </c>
      <c r="E560" t="s">
        <v>46</v>
      </c>
      <c r="F560" t="s">
        <v>3842</v>
      </c>
      <c r="G560" t="s">
        <v>3845</v>
      </c>
      <c r="H560" t="s">
        <v>3846</v>
      </c>
      <c r="O560">
        <v>0.96</v>
      </c>
      <c r="P560" t="s">
        <v>3859</v>
      </c>
    </row>
    <row r="561" spans="1:23" hidden="1">
      <c r="A561" t="s">
        <v>3901</v>
      </c>
      <c r="B561" t="s">
        <v>46</v>
      </c>
      <c r="C561" s="2" t="s">
        <v>3902</v>
      </c>
      <c r="D561" t="s">
        <v>46</v>
      </c>
      <c r="E561" t="s">
        <v>46</v>
      </c>
      <c r="F561" t="s">
        <v>3842</v>
      </c>
      <c r="G561" t="s">
        <v>3876</v>
      </c>
      <c r="H561" t="s">
        <v>3915</v>
      </c>
      <c r="K561" s="30" t="s">
        <v>4160</v>
      </c>
      <c r="L561" t="s">
        <v>3961</v>
      </c>
      <c r="M561" s="30" t="s">
        <v>4161</v>
      </c>
      <c r="N561" t="s">
        <v>3909</v>
      </c>
      <c r="O561" s="30" t="s">
        <v>4162</v>
      </c>
      <c r="P561" t="s">
        <v>3909</v>
      </c>
      <c r="Q561" s="30" t="s">
        <v>4163</v>
      </c>
      <c r="W561" s="30" t="s">
        <v>4084</v>
      </c>
    </row>
    <row r="562" spans="1:23" hidden="1">
      <c r="A562" t="s">
        <v>47</v>
      </c>
      <c r="B562">
        <v>2006</v>
      </c>
      <c r="C562" s="17" t="s">
        <v>48</v>
      </c>
      <c r="D562" t="s">
        <v>44</v>
      </c>
      <c r="E562" t="s">
        <v>45</v>
      </c>
      <c r="F562" t="s">
        <v>3850</v>
      </c>
      <c r="G562" t="s">
        <v>4164</v>
      </c>
      <c r="H562" t="s">
        <v>3856</v>
      </c>
      <c r="I562">
        <v>93.6</v>
      </c>
    </row>
    <row r="563" spans="1:23" hidden="1">
      <c r="A563" t="s">
        <v>843</v>
      </c>
      <c r="B563">
        <v>2021</v>
      </c>
      <c r="C563" s="17" t="s">
        <v>844</v>
      </c>
      <c r="D563" t="s">
        <v>845</v>
      </c>
      <c r="E563" t="s">
        <v>45</v>
      </c>
      <c r="F563" t="s">
        <v>3850</v>
      </c>
      <c r="G563" t="s">
        <v>3997</v>
      </c>
      <c r="H563" t="s">
        <v>3856</v>
      </c>
      <c r="I563">
        <v>94</v>
      </c>
    </row>
    <row r="564" spans="1:23" hidden="1">
      <c r="A564" t="s">
        <v>510</v>
      </c>
      <c r="B564">
        <v>2019</v>
      </c>
      <c r="C564" s="17" t="s">
        <v>511</v>
      </c>
      <c r="D564" t="s">
        <v>830</v>
      </c>
      <c r="E564" t="s">
        <v>63</v>
      </c>
      <c r="F564" t="s">
        <v>3850</v>
      </c>
      <c r="G564" t="s">
        <v>3879</v>
      </c>
      <c r="H564" t="s">
        <v>3856</v>
      </c>
      <c r="I564">
        <v>95</v>
      </c>
    </row>
    <row r="565" spans="1:23" hidden="1">
      <c r="A565" s="30" t="s">
        <v>502</v>
      </c>
      <c r="B565" s="30">
        <v>2005</v>
      </c>
      <c r="C565" s="17"/>
      <c r="D565" t="s">
        <v>500</v>
      </c>
      <c r="E565" t="s">
        <v>45</v>
      </c>
      <c r="F565" t="s">
        <v>3850</v>
      </c>
      <c r="G565" t="s">
        <v>3957</v>
      </c>
      <c r="H565" t="s">
        <v>3958</v>
      </c>
      <c r="I565">
        <v>99</v>
      </c>
    </row>
    <row r="566" spans="1:23" hidden="1">
      <c r="A566" t="s">
        <v>3882</v>
      </c>
      <c r="B566">
        <v>2020</v>
      </c>
      <c r="C566" s="17" t="s">
        <v>3883</v>
      </c>
      <c r="D566" t="s">
        <v>46</v>
      </c>
      <c r="E566" t="s">
        <v>46</v>
      </c>
      <c r="F566" t="s">
        <v>3832</v>
      </c>
      <c r="G566" t="s">
        <v>4165</v>
      </c>
      <c r="H566" t="s">
        <v>3841</v>
      </c>
      <c r="O566">
        <v>0.6</v>
      </c>
      <c r="P566" t="s">
        <v>3859</v>
      </c>
    </row>
    <row r="567" spans="1:23" hidden="1">
      <c r="A567" t="s">
        <v>439</v>
      </c>
      <c r="B567">
        <v>2018</v>
      </c>
      <c r="C567" s="86" t="s">
        <v>440</v>
      </c>
      <c r="D567" t="s">
        <v>46</v>
      </c>
      <c r="E567" t="s">
        <v>46</v>
      </c>
      <c r="F567" t="s">
        <v>3850</v>
      </c>
      <c r="G567" t="s">
        <v>3957</v>
      </c>
      <c r="H567" t="s">
        <v>3958</v>
      </c>
      <c r="O567">
        <f>(0.7+2.28)/2</f>
        <v>1.4899999999999998</v>
      </c>
      <c r="P567" t="s">
        <v>3859</v>
      </c>
      <c r="U567" s="30">
        <v>50000</v>
      </c>
      <c r="V567" s="30" t="s">
        <v>3984</v>
      </c>
    </row>
    <row r="568" spans="1:23" hidden="1">
      <c r="A568" t="s">
        <v>3943</v>
      </c>
      <c r="B568">
        <v>2021</v>
      </c>
      <c r="C568" s="17" t="s">
        <v>3944</v>
      </c>
      <c r="D568" t="s">
        <v>46</v>
      </c>
      <c r="E568" t="s">
        <v>46</v>
      </c>
      <c r="F568" t="s">
        <v>3842</v>
      </c>
      <c r="G568" t="s">
        <v>16</v>
      </c>
      <c r="H568" t="s">
        <v>3846</v>
      </c>
      <c r="O568">
        <v>2.6520000000000001</v>
      </c>
      <c r="P568" t="s">
        <v>3859</v>
      </c>
    </row>
    <row r="569" spans="1:23">
      <c r="A569" t="s">
        <v>4049</v>
      </c>
      <c r="B569">
        <v>2018</v>
      </c>
      <c r="C569" s="17" t="s">
        <v>4050</v>
      </c>
      <c r="D569" t="s">
        <v>46</v>
      </c>
      <c r="E569" t="s">
        <v>46</v>
      </c>
      <c r="F569" t="s">
        <v>3988</v>
      </c>
      <c r="G569" t="s">
        <v>4166</v>
      </c>
      <c r="H569" t="s">
        <v>3840</v>
      </c>
      <c r="M569">
        <v>360000</v>
      </c>
      <c r="N569" t="s">
        <v>3909</v>
      </c>
      <c r="O569">
        <v>0.77</v>
      </c>
      <c r="P569" s="84" t="s">
        <v>3859</v>
      </c>
      <c r="S569">
        <v>4500</v>
      </c>
    </row>
    <row r="570" spans="1:23" hidden="1">
      <c r="A570" t="s">
        <v>4167</v>
      </c>
      <c r="B570">
        <v>2017</v>
      </c>
      <c r="C570" s="17" t="s">
        <v>4168</v>
      </c>
      <c r="D570" t="s">
        <v>46</v>
      </c>
      <c r="E570" t="s">
        <v>46</v>
      </c>
      <c r="F570" t="s">
        <v>3850</v>
      </c>
      <c r="G570" t="s">
        <v>3957</v>
      </c>
      <c r="H570" t="s">
        <v>3958</v>
      </c>
      <c r="O570">
        <v>0.03</v>
      </c>
      <c r="P570" t="s">
        <v>3859</v>
      </c>
    </row>
    <row r="571" spans="1:23">
      <c r="A571" t="s">
        <v>3943</v>
      </c>
      <c r="B571">
        <v>2021</v>
      </c>
      <c r="C571" s="17" t="s">
        <v>3944</v>
      </c>
      <c r="D571" t="s">
        <v>46</v>
      </c>
      <c r="E571" t="s">
        <v>46</v>
      </c>
      <c r="F571" t="s">
        <v>3850</v>
      </c>
      <c r="G571" t="s">
        <v>4169</v>
      </c>
      <c r="H571" t="s">
        <v>3840</v>
      </c>
      <c r="O571">
        <v>0.18</v>
      </c>
      <c r="P571" t="s">
        <v>3859</v>
      </c>
    </row>
    <row r="572" spans="1:23" hidden="1">
      <c r="A572" t="s">
        <v>532</v>
      </c>
      <c r="B572">
        <v>2006</v>
      </c>
      <c r="C572" s="17" t="s">
        <v>533</v>
      </c>
      <c r="D572" t="s">
        <v>534</v>
      </c>
      <c r="E572" t="s">
        <v>45</v>
      </c>
      <c r="F572" t="s">
        <v>3850</v>
      </c>
      <c r="G572" t="s">
        <v>4170</v>
      </c>
      <c r="H572" t="s">
        <v>3856</v>
      </c>
      <c r="I572">
        <v>95</v>
      </c>
    </row>
    <row r="573" spans="1:23" hidden="1">
      <c r="A573" t="s">
        <v>532</v>
      </c>
      <c r="B573">
        <v>2006</v>
      </c>
      <c r="C573" s="17" t="s">
        <v>533</v>
      </c>
      <c r="D573" t="s">
        <v>534</v>
      </c>
      <c r="E573" t="s">
        <v>45</v>
      </c>
      <c r="F573" t="s">
        <v>3850</v>
      </c>
      <c r="G573" t="s">
        <v>4171</v>
      </c>
      <c r="H573" t="s">
        <v>3856</v>
      </c>
      <c r="I573">
        <v>95</v>
      </c>
    </row>
    <row r="574" spans="1:23" hidden="1">
      <c r="A574" t="s">
        <v>846</v>
      </c>
      <c r="B574">
        <v>2021</v>
      </c>
      <c r="C574" s="86" t="s">
        <v>847</v>
      </c>
      <c r="D574" t="s">
        <v>845</v>
      </c>
      <c r="E574" t="s">
        <v>45</v>
      </c>
      <c r="F574" t="s">
        <v>3850</v>
      </c>
      <c r="G574" t="s">
        <v>4172</v>
      </c>
      <c r="H574" t="s">
        <v>3856</v>
      </c>
      <c r="I574">
        <v>95</v>
      </c>
    </row>
    <row r="575" spans="1:23" hidden="1">
      <c r="A575" t="s">
        <v>831</v>
      </c>
      <c r="B575">
        <v>2017</v>
      </c>
      <c r="C575" s="17" t="s">
        <v>832</v>
      </c>
      <c r="D575" t="s">
        <v>46</v>
      </c>
      <c r="E575" t="s">
        <v>46</v>
      </c>
      <c r="F575" t="s">
        <v>3850</v>
      </c>
      <c r="G575" t="s">
        <v>4173</v>
      </c>
      <c r="H575" t="s">
        <v>3856</v>
      </c>
      <c r="I575" t="s">
        <v>46</v>
      </c>
      <c r="M575">
        <v>0.85</v>
      </c>
      <c r="N575" t="s">
        <v>3858</v>
      </c>
      <c r="O575">
        <v>0.18</v>
      </c>
      <c r="P575" t="s">
        <v>4174</v>
      </c>
      <c r="W575">
        <v>3.5</v>
      </c>
    </row>
    <row r="576" spans="1:23">
      <c r="A576" t="s">
        <v>3901</v>
      </c>
      <c r="B576" t="s">
        <v>46</v>
      </c>
      <c r="C576" s="2" t="s">
        <v>3902</v>
      </c>
      <c r="D576" t="s">
        <v>46</v>
      </c>
      <c r="E576" t="s">
        <v>46</v>
      </c>
      <c r="F576" t="s">
        <v>3850</v>
      </c>
      <c r="G576" t="s">
        <v>3851</v>
      </c>
      <c r="H576" t="s">
        <v>3840</v>
      </c>
      <c r="Q576" s="30" t="s">
        <v>3910</v>
      </c>
      <c r="R576" t="s">
        <v>3911</v>
      </c>
      <c r="W576" s="30"/>
    </row>
    <row r="577" spans="1:20" hidden="1">
      <c r="A577" t="s">
        <v>3882</v>
      </c>
      <c r="B577">
        <v>2020</v>
      </c>
      <c r="C577" s="17" t="s">
        <v>3883</v>
      </c>
      <c r="D577" t="s">
        <v>46</v>
      </c>
      <c r="E577" t="s">
        <v>46</v>
      </c>
      <c r="F577" t="s">
        <v>3850</v>
      </c>
      <c r="G577" t="s">
        <v>3879</v>
      </c>
      <c r="H577" t="s">
        <v>3856</v>
      </c>
      <c r="M577">
        <v>0.33</v>
      </c>
      <c r="N577" t="s">
        <v>3858</v>
      </c>
      <c r="S577">
        <v>1500</v>
      </c>
      <c r="T577" t="s">
        <v>3897</v>
      </c>
    </row>
    <row r="578" spans="1:20" hidden="1">
      <c r="A578" t="s">
        <v>3882</v>
      </c>
      <c r="B578">
        <v>2020</v>
      </c>
      <c r="C578" s="17" t="s">
        <v>3883</v>
      </c>
      <c r="D578" t="s">
        <v>46</v>
      </c>
      <c r="E578" t="s">
        <v>46</v>
      </c>
      <c r="F578" t="s">
        <v>3850</v>
      </c>
      <c r="G578" t="s">
        <v>3879</v>
      </c>
      <c r="H578" t="s">
        <v>3856</v>
      </c>
      <c r="M578">
        <v>0.17</v>
      </c>
      <c r="N578" t="s">
        <v>3858</v>
      </c>
      <c r="S578">
        <v>13000</v>
      </c>
      <c r="T578" t="s">
        <v>3897</v>
      </c>
    </row>
    <row r="579" spans="1:20" hidden="1">
      <c r="A579" t="s">
        <v>3882</v>
      </c>
      <c r="B579">
        <v>2020</v>
      </c>
      <c r="C579" s="17" t="s">
        <v>3883</v>
      </c>
      <c r="D579" t="s">
        <v>46</v>
      </c>
      <c r="E579" t="s">
        <v>46</v>
      </c>
      <c r="F579" t="s">
        <v>3850</v>
      </c>
      <c r="G579" t="s">
        <v>3879</v>
      </c>
      <c r="H579" t="s">
        <v>3856</v>
      </c>
      <c r="M579">
        <v>0.14000000000000001</v>
      </c>
      <c r="N579" t="s">
        <v>3858</v>
      </c>
      <c r="S579">
        <v>25000</v>
      </c>
      <c r="T579" t="s">
        <v>3897</v>
      </c>
    </row>
    <row r="580" spans="1:20" hidden="1">
      <c r="A580" t="s">
        <v>3882</v>
      </c>
      <c r="B580">
        <v>2020</v>
      </c>
      <c r="C580" s="17" t="s">
        <v>3883</v>
      </c>
      <c r="D580" t="s">
        <v>46</v>
      </c>
      <c r="E580" t="s">
        <v>46</v>
      </c>
      <c r="F580" t="s">
        <v>3850</v>
      </c>
      <c r="G580" t="s">
        <v>3879</v>
      </c>
      <c r="H580" t="s">
        <v>3856</v>
      </c>
      <c r="M580">
        <v>0.11</v>
      </c>
      <c r="N580" t="s">
        <v>3858</v>
      </c>
      <c r="S580">
        <v>47000</v>
      </c>
      <c r="T580" t="s">
        <v>3897</v>
      </c>
    </row>
    <row r="581" spans="1:20" hidden="1">
      <c r="A581" t="s">
        <v>4175</v>
      </c>
      <c r="B581">
        <v>2014</v>
      </c>
      <c r="C581" t="s">
        <v>4176</v>
      </c>
      <c r="D581" t="s">
        <v>46</v>
      </c>
      <c r="E581" t="s">
        <v>46</v>
      </c>
      <c r="F581" t="s">
        <v>3850</v>
      </c>
      <c r="G581" t="s">
        <v>3855</v>
      </c>
      <c r="H581" t="s">
        <v>3856</v>
      </c>
      <c r="O581">
        <v>0.45</v>
      </c>
      <c r="P581" t="s">
        <v>3859</v>
      </c>
    </row>
    <row r="582" spans="1:20" hidden="1">
      <c r="A582" t="s">
        <v>4158</v>
      </c>
      <c r="B582">
        <v>2020</v>
      </c>
      <c r="C582" s="17" t="s">
        <v>4159</v>
      </c>
      <c r="D582" t="s">
        <v>46</v>
      </c>
      <c r="E582" t="s">
        <v>46</v>
      </c>
      <c r="F582" t="s">
        <v>3850</v>
      </c>
      <c r="G582" t="s">
        <v>3879</v>
      </c>
      <c r="H582" t="s">
        <v>3856</v>
      </c>
      <c r="O582">
        <v>0.48</v>
      </c>
      <c r="P582" t="s">
        <v>3859</v>
      </c>
    </row>
    <row r="583" spans="1:20" hidden="1">
      <c r="A583" t="s">
        <v>3882</v>
      </c>
      <c r="B583">
        <v>2020</v>
      </c>
      <c r="C583" s="17" t="s">
        <v>3883</v>
      </c>
      <c r="D583" t="s">
        <v>46</v>
      </c>
      <c r="E583" t="s">
        <v>46</v>
      </c>
      <c r="F583" t="s">
        <v>3850</v>
      </c>
      <c r="G583" t="s">
        <v>3879</v>
      </c>
      <c r="H583" t="s">
        <v>3856</v>
      </c>
      <c r="O583">
        <v>0.29499999999999998</v>
      </c>
      <c r="P583" t="s">
        <v>3859</v>
      </c>
    </row>
    <row r="584" spans="1:20" hidden="1">
      <c r="A584" t="s">
        <v>3943</v>
      </c>
      <c r="B584">
        <v>2021</v>
      </c>
      <c r="C584" s="17" t="s">
        <v>3944</v>
      </c>
      <c r="D584" t="s">
        <v>46</v>
      </c>
      <c r="E584" t="s">
        <v>46</v>
      </c>
      <c r="F584" t="s">
        <v>3850</v>
      </c>
      <c r="G584" t="s">
        <v>3855</v>
      </c>
      <c r="H584" t="s">
        <v>3856</v>
      </c>
      <c r="O584">
        <v>3.5649999999999999</v>
      </c>
      <c r="P584" t="s">
        <v>3859</v>
      </c>
    </row>
    <row r="585" spans="1:20" hidden="1">
      <c r="A585" t="s">
        <v>70</v>
      </c>
      <c r="B585">
        <v>2021</v>
      </c>
      <c r="C585" s="17" t="s">
        <v>71</v>
      </c>
      <c r="D585" t="s">
        <v>69</v>
      </c>
      <c r="F585" t="s">
        <v>3850</v>
      </c>
      <c r="G585" t="s">
        <v>3957</v>
      </c>
      <c r="H585" t="s">
        <v>3958</v>
      </c>
      <c r="I585">
        <v>68</v>
      </c>
    </row>
    <row r="586" spans="1:20" hidden="1">
      <c r="A586" t="s">
        <v>70</v>
      </c>
      <c r="B586">
        <v>2021</v>
      </c>
      <c r="C586" s="17" t="s">
        <v>71</v>
      </c>
      <c r="D586" t="s">
        <v>240</v>
      </c>
      <c r="F586" t="s">
        <v>3850</v>
      </c>
      <c r="G586" t="s">
        <v>3957</v>
      </c>
      <c r="H586" t="s">
        <v>3958</v>
      </c>
      <c r="I586">
        <v>64</v>
      </c>
    </row>
    <row r="587" spans="1:20" hidden="1">
      <c r="A587" t="s">
        <v>70</v>
      </c>
      <c r="B587">
        <v>2021</v>
      </c>
      <c r="C587" s="17" t="s">
        <v>71</v>
      </c>
      <c r="D587" t="s">
        <v>841</v>
      </c>
      <c r="F587" t="s">
        <v>3850</v>
      </c>
      <c r="G587" t="s">
        <v>3957</v>
      </c>
      <c r="H587" t="s">
        <v>3958</v>
      </c>
      <c r="I587">
        <v>70</v>
      </c>
    </row>
    <row r="588" spans="1:20" hidden="1">
      <c r="A588" t="s">
        <v>70</v>
      </c>
      <c r="B588">
        <v>2021</v>
      </c>
      <c r="C588" s="17" t="s">
        <v>71</v>
      </c>
      <c r="D588" t="s">
        <v>751</v>
      </c>
      <c r="F588" t="s">
        <v>3850</v>
      </c>
      <c r="G588" t="s">
        <v>3957</v>
      </c>
      <c r="H588" t="s">
        <v>3958</v>
      </c>
      <c r="I588">
        <v>70</v>
      </c>
    </row>
    <row r="589" spans="1:20" hidden="1">
      <c r="A589" t="s">
        <v>70</v>
      </c>
      <c r="B589">
        <v>2021</v>
      </c>
      <c r="C589" s="17" t="s">
        <v>71</v>
      </c>
      <c r="D589" t="s">
        <v>849</v>
      </c>
      <c r="F589" t="s">
        <v>3850</v>
      </c>
      <c r="G589" t="s">
        <v>3957</v>
      </c>
      <c r="H589" t="s">
        <v>3958</v>
      </c>
      <c r="I589">
        <v>62</v>
      </c>
    </row>
    <row r="590" spans="1:20" hidden="1">
      <c r="A590" t="s">
        <v>70</v>
      </c>
      <c r="B590">
        <v>2021</v>
      </c>
      <c r="C590" s="17" t="s">
        <v>71</v>
      </c>
      <c r="D590" t="s">
        <v>1081</v>
      </c>
      <c r="F590" t="s">
        <v>3850</v>
      </c>
      <c r="G590" t="s">
        <v>3957</v>
      </c>
      <c r="H590" t="s">
        <v>3958</v>
      </c>
      <c r="I590">
        <v>68</v>
      </c>
    </row>
    <row r="591" spans="1:20" hidden="1">
      <c r="A591" t="s">
        <v>432</v>
      </c>
      <c r="B591">
        <v>2009</v>
      </c>
      <c r="C591" s="17" t="s">
        <v>433</v>
      </c>
      <c r="D591" t="s">
        <v>356</v>
      </c>
      <c r="F591" t="s">
        <v>3850</v>
      </c>
      <c r="G591" t="s">
        <v>3957</v>
      </c>
      <c r="H591" t="s">
        <v>3958</v>
      </c>
      <c r="I591">
        <v>100</v>
      </c>
    </row>
    <row r="592" spans="1:20" hidden="1">
      <c r="A592" t="s">
        <v>432</v>
      </c>
      <c r="B592">
        <v>2009</v>
      </c>
      <c r="C592" s="17" t="s">
        <v>433</v>
      </c>
      <c r="D592" t="s">
        <v>854</v>
      </c>
      <c r="F592" t="s">
        <v>3850</v>
      </c>
      <c r="G592" t="s">
        <v>3957</v>
      </c>
      <c r="H592" t="s">
        <v>3958</v>
      </c>
      <c r="I592">
        <v>100</v>
      </c>
    </row>
    <row r="593" spans="1:20" hidden="1">
      <c r="A593" t="s">
        <v>432</v>
      </c>
      <c r="B593">
        <v>2009</v>
      </c>
      <c r="C593" s="17" t="s">
        <v>433</v>
      </c>
      <c r="D593" t="s">
        <v>1020</v>
      </c>
      <c r="F593" t="s">
        <v>3850</v>
      </c>
      <c r="G593" t="s">
        <v>3957</v>
      </c>
      <c r="H593" t="s">
        <v>3958</v>
      </c>
      <c r="I593">
        <v>53</v>
      </c>
    </row>
    <row r="594" spans="1:20" hidden="1">
      <c r="A594" t="s">
        <v>247</v>
      </c>
      <c r="B594">
        <v>2007</v>
      </c>
      <c r="C594" s="17" t="s">
        <v>248</v>
      </c>
      <c r="D594" t="s">
        <v>240</v>
      </c>
      <c r="F594" t="s">
        <v>3850</v>
      </c>
      <c r="G594" t="s">
        <v>3957</v>
      </c>
      <c r="H594" t="s">
        <v>3958</v>
      </c>
      <c r="I594">
        <v>70</v>
      </c>
    </row>
    <row r="595" spans="1:20" hidden="1">
      <c r="A595" t="s">
        <v>247</v>
      </c>
      <c r="B595">
        <v>2007</v>
      </c>
      <c r="C595" s="17" t="s">
        <v>248</v>
      </c>
      <c r="D595" t="s">
        <v>512</v>
      </c>
      <c r="F595" t="s">
        <v>3850</v>
      </c>
      <c r="G595" t="s">
        <v>3957</v>
      </c>
      <c r="H595" t="s">
        <v>3958</v>
      </c>
      <c r="I595">
        <v>65</v>
      </c>
    </row>
    <row r="596" spans="1:20" hidden="1">
      <c r="A596" t="s">
        <v>4177</v>
      </c>
      <c r="B596">
        <v>2017</v>
      </c>
      <c r="C596" t="s">
        <v>4178</v>
      </c>
      <c r="D596" t="s">
        <v>4179</v>
      </c>
      <c r="E596" t="s">
        <v>4179</v>
      </c>
      <c r="F596" t="s">
        <v>3850</v>
      </c>
      <c r="G596" t="s">
        <v>3957</v>
      </c>
      <c r="H596" t="s">
        <v>3958</v>
      </c>
      <c r="I596" t="s">
        <v>46</v>
      </c>
      <c r="J596" t="s">
        <v>46</v>
      </c>
      <c r="K596">
        <v>755000</v>
      </c>
      <c r="L596" t="s">
        <v>3945</v>
      </c>
      <c r="M596">
        <v>6934</v>
      </c>
      <c r="N596" t="s">
        <v>3945</v>
      </c>
      <c r="S596">
        <v>23000</v>
      </c>
      <c r="T596" t="s">
        <v>4180</v>
      </c>
    </row>
    <row r="1048573" spans="3:3">
      <c r="C1048573" s="17"/>
    </row>
  </sheetData>
  <autoFilter ref="A1:W596" xr:uid="{0908E900-2255-4217-AB9A-4EAB0A3C2E67}">
    <filterColumn colId="7">
      <filters>
        <filter val="T-Others"/>
      </filters>
    </filterColumn>
  </autoFilter>
  <hyperlinks>
    <hyperlink ref="C183" r:id="rId1" xr:uid="{B1CCC666-01F4-4625-9CAD-275AF4E679CE}"/>
    <hyperlink ref="C239" r:id="rId2" xr:uid="{1363FC50-B6D9-442C-A4BE-208FB82A22FA}"/>
    <hyperlink ref="C80" r:id="rId3" xr:uid="{D4A816BB-DE95-430C-8D16-4AE12D752B8F}"/>
    <hyperlink ref="C116" r:id="rId4" xr:uid="{D3B7F5BC-E621-4188-969B-96BC57D3C826}"/>
    <hyperlink ref="C235" r:id="rId5" xr:uid="{94F826B4-FC54-4583-87B1-654391DF2199}"/>
    <hyperlink ref="C18" r:id="rId6" xr:uid="{B15833E1-6679-44AE-ABE0-C4743D8F1073}"/>
    <hyperlink ref="C233" r:id="rId7" xr:uid="{D282435C-82F3-4B4A-9258-3779E48AEADA}"/>
    <hyperlink ref="C131" r:id="rId8" xr:uid="{906389F1-60AD-49CC-8CE6-703EBA9B8D6A}"/>
    <hyperlink ref="C92" r:id="rId9" xr:uid="{BEC68AEB-3207-41CA-9C37-E325F74FDE50}"/>
    <hyperlink ref="C129" r:id="rId10" xr:uid="{6935D9E9-2E1C-4B72-8B36-1C641355DB8A}"/>
    <hyperlink ref="C145" r:id="rId11" xr:uid="{8744C1E7-0795-452D-8D7F-690E2F6B1C22}"/>
    <hyperlink ref="C67" r:id="rId12" xr:uid="{862B2B97-A6B4-4B51-8D74-17FB3FCB49D5}"/>
    <hyperlink ref="C163" r:id="rId13" xr:uid="{9DC939C5-9D91-4145-B704-ECFB40CCC8C4}"/>
    <hyperlink ref="C176" r:id="rId14" xr:uid="{288C626F-FDA9-4EF5-A4EE-FA4EFA335EB3}"/>
    <hyperlink ref="C88" r:id="rId15" xr:uid="{47CD2295-54B0-4284-85EF-F6DDF9FA56AC}"/>
    <hyperlink ref="C50" r:id="rId16" xr:uid="{EAA7330E-6100-4930-840F-88CCBBF4F1A9}"/>
    <hyperlink ref="C121" r:id="rId17" xr:uid="{5DEC3FBC-41EA-4A41-84E6-28EF95BDF9D9}"/>
    <hyperlink ref="C196" r:id="rId18" xr:uid="{D1F34E82-6998-4190-AFCD-7C2061109E31}"/>
    <hyperlink ref="C61" r:id="rId19" xr:uid="{A0E49E2E-F913-4F1C-9C76-8DC2ACDA9BE6}"/>
    <hyperlink ref="C86" r:id="rId20" xr:uid="{0605104C-DBE8-4F9B-9F8E-610661E21AF2}"/>
    <hyperlink ref="C89" r:id="rId21" xr:uid="{B31EE2C5-3A49-4FE7-A16D-56877F698798}"/>
    <hyperlink ref="C156" r:id="rId22" xr:uid="{5DF102C8-DA78-4B52-B479-64039B47E407}"/>
    <hyperlink ref="C49" r:id="rId23" xr:uid="{D63FF4ED-E4C9-4B6E-8176-609EBAE027A6}"/>
    <hyperlink ref="C229" r:id="rId24" xr:uid="{24BEC2B2-8132-44F6-9DB5-0477B1165D75}"/>
    <hyperlink ref="C154" r:id="rId25" xr:uid="{767A8FE8-99CB-4983-98B6-81F96804D44D}"/>
    <hyperlink ref="C43" r:id="rId26" xr:uid="{17DEEBB6-BD0A-44E0-8527-B04DBD616744}"/>
    <hyperlink ref="C90" r:id="rId27" xr:uid="{ABE935C8-604F-4968-B8F0-5A399CF29677}"/>
    <hyperlink ref="C74" r:id="rId28" xr:uid="{8AFF194D-2A41-4E2F-8C98-67DAFED68674}"/>
    <hyperlink ref="C182" r:id="rId29" xr:uid="{D93F24B5-2BCE-43A7-BEE3-1891699C6D7D}"/>
    <hyperlink ref="C81" r:id="rId30" xr:uid="{48B4736F-82B1-4C7E-B48A-528F15B120AF}"/>
    <hyperlink ref="C60" r:id="rId31" xr:uid="{377EFA0B-75A7-4D3E-BD37-A165F2C0D548}"/>
    <hyperlink ref="C217" r:id="rId32" xr:uid="{7D1081F8-C0F7-4A0C-95A1-82F02EDF703A}"/>
    <hyperlink ref="C143" r:id="rId33" xr:uid="{B4BCA5C8-6369-4F96-8E4B-5C7E0C1C822A}"/>
    <hyperlink ref="C285" r:id="rId34" xr:uid="{E5E57B82-CAA8-44A4-BE59-49BED3E71F27}"/>
    <hyperlink ref="C46" r:id="rId35" xr:uid="{B23A8F27-A27B-4E6C-A655-82B302B7D3E4}"/>
    <hyperlink ref="C113" r:id="rId36" xr:uid="{9CF1400D-9169-4DC7-9300-459C29C39D54}"/>
    <hyperlink ref="C58" r:id="rId37" xr:uid="{8B9E074A-96C9-452D-9492-5D9565EE497D}"/>
    <hyperlink ref="C184" r:id="rId38" xr:uid="{5D3D581D-2407-4818-9E46-1A69AA9D5AD6}"/>
    <hyperlink ref="C135" r:id="rId39" xr:uid="{443261BF-FD33-478B-9A97-31B6A5BBE8E8}"/>
    <hyperlink ref="C200" r:id="rId40" xr:uid="{758055FE-CBE4-4331-A996-E2FEF8CF75D9}"/>
    <hyperlink ref="C122" r:id="rId41" xr:uid="{70F3538D-4189-40EE-8996-CF3D2779517F}"/>
    <hyperlink ref="C136" r:id="rId42" xr:uid="{34977E13-33AF-41C5-AE0A-1D0B2FC0A557}"/>
    <hyperlink ref="C38" r:id="rId43" xr:uid="{87947E94-D903-462A-BAB7-41157C72DFB7}"/>
    <hyperlink ref="C112" r:id="rId44" xr:uid="{297F5FA1-43CE-4ED7-8452-E57932B5067D}"/>
    <hyperlink ref="C100" r:id="rId45" xr:uid="{E8163AAD-3DEA-422B-B7ED-1B2420F2F7DA}"/>
    <hyperlink ref="C257" r:id="rId46" xr:uid="{B024107B-C629-4366-B78C-BE8F3FAA4EA7}"/>
    <hyperlink ref="C369" r:id="rId47" xr:uid="{3F4AF542-4F39-44EE-920D-4DE0EAB2FD1D}"/>
    <hyperlink ref="C240" r:id="rId48" xr:uid="{3B0B69B8-361B-48BA-9F61-F8CF3A6ED33F}"/>
    <hyperlink ref="C390" r:id="rId49" xr:uid="{ED9C2543-08E6-4E17-9500-D1D00B5FE1D3}"/>
    <hyperlink ref="C15" r:id="rId50" xr:uid="{DA5A2F30-D5EC-4BD3-A428-D45DA1C24258}"/>
    <hyperlink ref="C64" r:id="rId51" xr:uid="{53C8FD35-F1D6-4858-B3A9-B5B0FBB7705E}"/>
    <hyperlink ref="C69" r:id="rId52" xr:uid="{5593755C-193E-423B-99D3-B1B7A9FA9FC5}"/>
    <hyperlink ref="C82" r:id="rId53" xr:uid="{60FFB3FB-F424-4745-9160-268EC09F0804}"/>
    <hyperlink ref="C325" r:id="rId54" xr:uid="{5DD8029A-8B50-47CF-9589-DAA6A52DB919}"/>
    <hyperlink ref="C199" r:id="rId55" xr:uid="{86A0BA61-AA66-4933-8B81-60229DE239CA}"/>
    <hyperlink ref="C302" r:id="rId56" xr:uid="{2D51E814-E5B2-462C-BD93-7D44E6EE4890}"/>
    <hyperlink ref="C35" r:id="rId57" xr:uid="{5F27B64D-6C9F-4F62-98CC-80589B451DD1}"/>
    <hyperlink ref="C107" r:id="rId58" xr:uid="{71BC485A-C72C-4BBD-AB13-E8FB1F76427B}"/>
    <hyperlink ref="C109" r:id="rId59" xr:uid="{B959FD7B-1EE8-4860-80E6-365A3C514725}"/>
    <hyperlink ref="C313" r:id="rId60" xr:uid="{F6E8F142-01FC-4199-82DD-F89B338019BE}"/>
    <hyperlink ref="C71" r:id="rId61" xr:uid="{7ADA7B07-3E65-4B7D-BB45-B83E9B63E2AB}"/>
    <hyperlink ref="C238" r:id="rId62" xr:uid="{4C55504A-AD38-480C-8051-D2BAFFC4EEE3}"/>
    <hyperlink ref="C339" r:id="rId63" xr:uid="{482367D0-22FD-4397-AC17-6D3C794E563F}"/>
    <hyperlink ref="C65" r:id="rId64" xr:uid="{494EEA34-3784-42A3-81DB-AF05E097DF91}"/>
    <hyperlink ref="C181" r:id="rId65" xr:uid="{FF972333-E3CE-497C-B06F-0F1B5DEAB2E8}"/>
    <hyperlink ref="C72" r:id="rId66" xr:uid="{C57BE390-C334-4D8A-AE5B-A1F6EE183CE9}"/>
    <hyperlink ref="C262" r:id="rId67" xr:uid="{B09C82F6-5ED5-4ACB-AEFA-E6AEAA368E05}"/>
    <hyperlink ref="C12" r:id="rId68" xr:uid="{ACC4E30C-E54C-4540-856F-6F67648BE98A}"/>
    <hyperlink ref="C237" r:id="rId69" xr:uid="{C89C72C2-1DF0-4A59-B4D7-1E53BE697554}"/>
    <hyperlink ref="C280" r:id="rId70" xr:uid="{2C7749E7-F16A-441C-804C-FE6324680F28}"/>
    <hyperlink ref="C119" r:id="rId71" xr:uid="{D52BD50C-792B-49BF-ABD5-007187A229F6}"/>
    <hyperlink ref="C266" r:id="rId72" xr:uid="{3FB6E491-01CA-4361-80EC-BAF8D16EA80B}"/>
    <hyperlink ref="C265" r:id="rId73" xr:uid="{0C452C9B-8A58-471A-9D67-FDE82B993A6D}"/>
    <hyperlink ref="C329" r:id="rId74" xr:uid="{9C4F9D94-59EF-4CE3-B540-9FA421072900}"/>
    <hyperlink ref="C337" r:id="rId75" xr:uid="{2C42431B-B08E-4228-B09A-441BC8225CB7}"/>
    <hyperlink ref="C279" r:id="rId76" xr:uid="{ED744CFE-F7CE-4018-ACF1-1BBCD4A95D15}"/>
    <hyperlink ref="C296" r:id="rId77" xr:uid="{88E5FCF1-0035-4440-AD37-44C3F4C9BC87}"/>
    <hyperlink ref="C51" r:id="rId78" xr:uid="{BF1914C2-4DC2-468E-A043-053BC83E5301}"/>
    <hyperlink ref="C91" r:id="rId79" xr:uid="{3A30E366-3010-47CF-8C2B-5433E7D668C0}"/>
    <hyperlink ref="C68" r:id="rId80" xr:uid="{F605F64D-FDE9-47D8-B748-15E18B62B339}"/>
    <hyperlink ref="C395" r:id="rId81" xr:uid="{0E2C9189-7C29-44E0-B0EA-C7ED80E3591E}"/>
    <hyperlink ref="C75" r:id="rId82" xr:uid="{460DB04E-DC01-4A87-BCCD-36A4D85FADB2}"/>
    <hyperlink ref="C213" r:id="rId83" xr:uid="{29C1D71E-2197-42C4-969F-35CD35A32848}"/>
    <hyperlink ref="C333" r:id="rId84" xr:uid="{EF5328F3-6EFC-496C-9E2C-7D64D25ABA40}"/>
    <hyperlink ref="C73" r:id="rId85" xr:uid="{E82FDBCD-1ED5-4944-AF0E-972CD94F79D8}"/>
    <hyperlink ref="C160" r:id="rId86" xr:uid="{9ADF0C84-3AF0-48AC-8CEA-A41CC636EB0E}"/>
    <hyperlink ref="C197" r:id="rId87" xr:uid="{1EDC4730-2DF7-4899-8E34-1635667F1C2E}"/>
    <hyperlink ref="C378" r:id="rId88" xr:uid="{C09B288B-92E7-4638-8A3B-6E44C77E7E82}"/>
    <hyperlink ref="C331" r:id="rId89" xr:uid="{E6D76318-7F48-4FFF-891F-D096EF3686B6}"/>
    <hyperlink ref="C211" r:id="rId90" xr:uid="{8CC9E626-55D7-44FF-BACD-12A1F0BCBEFD}"/>
    <hyperlink ref="C281" r:id="rId91" xr:uid="{AA5E6E3E-A203-4C64-8D8E-55AE534C41CE}"/>
    <hyperlink ref="C103" r:id="rId92" xr:uid="{ED9FC1EB-9326-4518-8CAE-DE3F5D68351F}"/>
    <hyperlink ref="C161" r:id="rId93" xr:uid="{64A4FCD5-E656-4A24-A56C-ACD1F082AEC0}"/>
    <hyperlink ref="C219" r:id="rId94" xr:uid="{190F0990-E637-4D49-9B1E-0BDB03651D16}"/>
    <hyperlink ref="C212" r:id="rId95" xr:uid="{0B0A6599-FD6F-4CE6-8B73-678AD6BD718B}"/>
    <hyperlink ref="C230" r:id="rId96" xr:uid="{35D3C4FF-46B2-4E7F-94E8-2342F53AE06F}"/>
    <hyperlink ref="C201" r:id="rId97" xr:uid="{88160471-2BFD-4115-91B1-A0D88265798A}"/>
    <hyperlink ref="C36" r:id="rId98" xr:uid="{CEF389D2-01EB-4F3E-8AED-E6056BFAA615}"/>
    <hyperlink ref="C155" r:id="rId99" xr:uid="{B011B5B7-2D21-4AF6-9C8A-C97DF2C98A64}"/>
    <hyperlink ref="C310" r:id="rId100" xr:uid="{3DC8E9FE-CE2E-4903-96E8-1DD92E0331F9}"/>
    <hyperlink ref="C256" r:id="rId101" xr:uid="{5D877888-94F8-4DFE-8FEE-94FFCD2C1D24}"/>
    <hyperlink ref="C289" r:id="rId102" xr:uid="{A7BB53EE-2AC2-498B-8E03-18E428B3A838}"/>
    <hyperlink ref="C66" r:id="rId103" xr:uid="{0EEEF368-F123-4CCE-A025-7EB4897C68F4}"/>
    <hyperlink ref="C187" r:id="rId104" xr:uid="{A504C8C2-AAE0-4756-A0CA-555B441DB5AA}"/>
    <hyperlink ref="C311" r:id="rId105" xr:uid="{6F475ECC-04BA-4EA8-83E6-1984F237AB90}"/>
    <hyperlink ref="C263" r:id="rId106" xr:uid="{F42C71DB-DDF2-4DFC-A5C0-7AEDB2ABA039}"/>
    <hyperlink ref="C290" r:id="rId107" xr:uid="{F934F5DE-E8A1-45AB-A264-A7A9F19EAA9E}"/>
    <hyperlink ref="C31" r:id="rId108" xr:uid="{48EA6562-7788-44E1-A03E-96153D1EB05A}"/>
    <hyperlink ref="C95" r:id="rId109" xr:uid="{9F7464D1-DE4C-473E-9614-46A4485A6175}"/>
    <hyperlink ref="C130" r:id="rId110" xr:uid="{BD134547-2A8E-49CA-B2E7-4D017E6DDC3C}"/>
    <hyperlink ref="C114" r:id="rId111" xr:uid="{B6A3F1B7-D19D-42EC-B2D1-59534FAB4771}"/>
    <hyperlink ref="C132" r:id="rId112" xr:uid="{AF5F9805-BD04-44BF-BC75-2CAECB5CF52D}"/>
    <hyperlink ref="C94" r:id="rId113" xr:uid="{A20B6490-BFD2-4757-8343-AE679AA81908}"/>
    <hyperlink ref="C144" r:id="rId114" xr:uid="{B5FB1CC0-C7A4-459B-B3E7-8A13A00B27AD}"/>
    <hyperlink ref="C220" r:id="rId115" xr:uid="{7FB3AE61-97B8-4892-B8F8-C3478A95F7AD}"/>
    <hyperlink ref="C178" r:id="rId116" xr:uid="{A2A7CF78-55EE-495E-BA8F-09244281C4CD}"/>
    <hyperlink ref="C149" r:id="rId117" xr:uid="{1AD19DDE-6DED-45A9-8EF1-513801F6C676}"/>
    <hyperlink ref="C45" r:id="rId118" xr:uid="{3682EE09-C4A9-45A2-9B27-656E238FC423}"/>
    <hyperlink ref="C87" r:id="rId119" xr:uid="{B37196B8-B72B-4CD0-B3D2-4251A0A9B42E}"/>
    <hyperlink ref="C77" r:id="rId120" xr:uid="{BE15C5F5-4CC0-45D3-A48A-593E134A985E}"/>
    <hyperlink ref="C102" r:id="rId121" xr:uid="{CAE81976-AA32-4845-89CA-ADA9EC5631C0}"/>
    <hyperlink ref="C332" r:id="rId122" xr:uid="{8FBEF1F6-7AE7-4CAE-8109-E07B19305142}"/>
    <hyperlink ref="C330" r:id="rId123" xr:uid="{B55B4570-5B51-4727-97A3-25FE2E28D75B}"/>
    <hyperlink ref="C148" r:id="rId124" xr:uid="{937EB6F0-EC22-412E-9B4A-52053B644448}"/>
    <hyperlink ref="C370" r:id="rId125" xr:uid="{31A05229-8797-4C80-84C3-2467B5EAB8D3}"/>
    <hyperlink ref="C368" r:id="rId126" xr:uid="{37E74D5D-EDC1-4499-8E1E-2A602DD05C06}"/>
    <hyperlink ref="C315" r:id="rId127" xr:uid="{228A61DD-4FB9-4A56-A61A-DC1C6EDD642F}"/>
    <hyperlink ref="C267" r:id="rId128" xr:uid="{8736F6F2-6EEE-4C22-93CC-5D07F0C8D5BD}"/>
    <hyperlink ref="C359" r:id="rId129" xr:uid="{C5314813-CC88-40D8-B118-F4717033FE3B}"/>
    <hyperlink ref="C267" r:id="rId130" xr:uid="{80B52FA9-868B-4858-B34A-D6BE02E72CFA}"/>
    <hyperlink ref="C372" r:id="rId131" xr:uid="{4FD53D78-5507-49EC-9548-37DCD551BF09}"/>
    <hyperlink ref="C377" r:id="rId132" xr:uid="{F1663696-1483-4C36-9A71-DA5263BF8A4A}"/>
    <hyperlink ref="C362" r:id="rId133" xr:uid="{329A101D-A3B6-430D-84C2-3E1223E6A6F1}"/>
    <hyperlink ref="C467" r:id="rId134" xr:uid="{A2FCEF53-9384-4818-B8F8-580DFE45CD66}"/>
    <hyperlink ref="C272" r:id="rId135" xr:uid="{1F30329F-4485-40C6-9952-02CD4F1487DD}"/>
    <hyperlink ref="C9" r:id="rId136" xr:uid="{CAA8D8C7-E6C1-4666-B287-83623B6227EF}"/>
    <hyperlink ref="C397" r:id="rId137" xr:uid="{E41B03E0-038F-4BC2-8B20-E30D19766C0A}"/>
    <hyperlink ref="C360" r:id="rId138" xr:uid="{598E5D11-6A6F-4D23-BE6C-0AEE96F35F2D}"/>
    <hyperlink ref="C137" r:id="rId139" xr:uid="{995CCE58-5573-4B95-BEEE-11103A231F19}"/>
    <hyperlink ref="C110" r:id="rId140" xr:uid="{3C630AE1-CF33-40B5-BACE-9A66A83B0F55}"/>
    <hyperlink ref="C317" r:id="rId141" xr:uid="{5F30CEAE-7248-4A79-A710-2DAA2159BC8D}"/>
    <hyperlink ref="C140" r:id="rId142" xr:uid="{7E78C0D9-C608-4020-8E85-267A115E7F67}"/>
    <hyperlink ref="C358" r:id="rId143" xr:uid="{D7FEE2FA-2A0A-438F-B99E-06D04CD4CFCF}"/>
    <hyperlink ref="C335" r:id="rId144" xr:uid="{23B413C3-7C9D-478A-B18E-098D7DE3A996}"/>
    <hyperlink ref="C153" r:id="rId145" xr:uid="{D2676426-871C-4279-BFA3-219675FBD20B}"/>
    <hyperlink ref="C282" r:id="rId146" xr:uid="{99B1B9C6-1465-457E-AFF8-C74A3F2FDB34}"/>
    <hyperlink ref="C59" r:id="rId147" xr:uid="{6081788B-B17E-467F-9BE1-EF722690D82B}"/>
    <hyperlink ref="C261" r:id="rId148" xr:uid="{6F48FA7B-DC33-412D-AAD0-D2CA4AF5C9D9}"/>
    <hyperlink ref="C282" r:id="rId149" xr:uid="{CD965B15-6DEC-488C-A05A-647DFB7F4A0C}"/>
    <hyperlink ref="C297" r:id="rId150" xr:uid="{DCD88BC2-67EA-40C8-924B-A7E963E8FCCB}"/>
    <hyperlink ref="C158" r:id="rId151" xr:uid="{046BA056-EA9D-4BCA-BDD2-CF2C48FFEBAC}"/>
    <hyperlink ref="C454" r:id="rId152" xr:uid="{79FAC0A1-3DFB-4D89-9C4A-4A83FA81C520}"/>
    <hyperlink ref="C528" r:id="rId153" xr:uid="{A6189A07-996B-4B24-A1E2-FA6E01F0AA56}"/>
    <hyperlink ref="C456" r:id="rId154" xr:uid="{08C8169D-FD6B-47C1-9B4F-8336CA5F149A}"/>
    <hyperlink ref="C529" r:id="rId155" xr:uid="{AB85216A-0A52-42EF-BFBD-DF77F4DCBBDD}"/>
    <hyperlink ref="C166" r:id="rId156" xr:uid="{1ADED1CA-7B1E-4FEF-BFCC-809603E34016}"/>
    <hyperlink ref="C123" r:id="rId157" xr:uid="{824D3107-D277-476C-8406-A6171E777480}"/>
    <hyperlink ref="C221" r:id="rId158" xr:uid="{607DCDA9-03A9-4F64-ACA1-41153B1047C3}"/>
    <hyperlink ref="C340" r:id="rId159" xr:uid="{152B272A-FBCF-4E4B-9779-846F979446B0}"/>
    <hyperlink ref="C396" r:id="rId160" xr:uid="{46A46D7B-DFB6-49FB-8BE3-CD1C831D50C2}"/>
    <hyperlink ref="C412" r:id="rId161" xr:uid="{29F38DC8-AE27-4056-9CC1-C3635CF68B0E}"/>
    <hyperlink ref="C334" r:id="rId162" xr:uid="{33990511-C3B1-48E4-8691-6D4EF672FD6A}"/>
    <hyperlink ref="C411" r:id="rId163" xr:uid="{16703A2E-BC3B-4AC0-BF79-83497F249C4D}"/>
    <hyperlink ref="C495" r:id="rId164" xr:uid="{3AB5D7A6-CD40-4460-9182-CAF99A2884C6}"/>
    <hyperlink ref="C361" r:id="rId165" xr:uid="{468B4930-2523-4E39-9C73-D086ABAACD0B}"/>
    <hyperlink ref="C494" r:id="rId166" xr:uid="{AE265B6F-14DF-482F-B9E2-89A489D10687}"/>
    <hyperlink ref="C550" r:id="rId167" xr:uid="{0B479958-A50C-4D5E-954B-AA7E87EACFEC}"/>
    <hyperlink ref="C541" r:id="rId168" xr:uid="{894CDC7D-EC4B-4759-9AE6-F693D2CD13B0}"/>
    <hyperlink ref="C125" r:id="rId169" xr:uid="{82D96AE3-BC76-409C-BD19-F895A3D81BDF}"/>
    <hyperlink ref="C562" r:id="rId170" xr:uid="{3E2B61AA-3E11-4466-9325-F380E964484A}"/>
    <hyperlink ref="C79" r:id="rId171" xr:uid="{4EFA8AC2-2388-4C03-9107-2A1368DED772}"/>
    <hyperlink ref="C404" r:id="rId172" xr:uid="{19AF8171-620C-4ED7-A31B-6C64B9A735CE}"/>
    <hyperlink ref="C63" r:id="rId173" xr:uid="{4FCD065D-B976-45C8-97AD-54CED56471C7}"/>
    <hyperlink ref="C398" r:id="rId174" xr:uid="{2890A3AC-6FC6-4EEB-802F-198255B81C79}"/>
    <hyperlink ref="C76" r:id="rId175" xr:uid="{AFB8ACF6-643B-46C8-9469-C7785B9A7134}"/>
    <hyperlink ref="C406" r:id="rId176" xr:uid="{F3BEB8B5-B46A-4D1D-B6E0-FF5F3D2233FE}"/>
    <hyperlink ref="C42" r:id="rId177" xr:uid="{4E1E2ACF-A8E9-40FC-AD44-C4097711616E}"/>
    <hyperlink ref="C389" r:id="rId178" xr:uid="{94B29F51-685C-415D-858C-F4F0B69EDBBB}"/>
    <hyperlink ref="C44" r:id="rId179" xr:uid="{5F19A282-D3D8-4C42-AA22-63853F84DA3F}"/>
    <hyperlink ref="C410" r:id="rId180" xr:uid="{6430EFBE-3D5A-41D6-B64A-0A6D764A86CD}"/>
    <hyperlink ref="C48" r:id="rId181" xr:uid="{6248A107-B948-4628-AD15-1621E4F376AA}"/>
    <hyperlink ref="C409" r:id="rId182" xr:uid="{BABFFE15-F15C-4591-8779-F639AF5E6E3B}"/>
    <hyperlink ref="C468" r:id="rId183" xr:uid="{6C08C40E-F019-4C4E-A851-0E7C8169EDFF}"/>
    <hyperlink ref="C444" r:id="rId184" xr:uid="{DC91178F-82A0-4C5B-A07F-99C676716C5A}"/>
    <hyperlink ref="C471" r:id="rId185" xr:uid="{822850D1-562C-4A84-96FA-25B21CDC2E8D}"/>
    <hyperlink ref="C445" r:id="rId186" xr:uid="{05A0B5D8-91E0-4017-BA84-59D62AB5CC06}"/>
    <hyperlink ref="C472" r:id="rId187" xr:uid="{26BB3C32-2D69-4A6A-BCD3-1C9287E98E08}"/>
    <hyperlink ref="C228" r:id="rId188" xr:uid="{5DE842A1-5598-468D-8AF5-40E0D9DF19AE}"/>
    <hyperlink ref="C374" r:id="rId189" xr:uid="{5A9A542E-A2C9-49B4-BF94-28D0B6B14D07}"/>
    <hyperlink ref="C127" r:id="rId190" xr:uid="{FEDAE5DF-A220-4317-B952-8CCD495C3B62}"/>
    <hyperlink ref="C484" r:id="rId191" xr:uid="{E488F1B9-7CAC-40D6-BB2D-609087849459}"/>
    <hyperlink ref="C142" r:id="rId192" xr:uid="{0D682656-0E3A-4D57-8FBF-AFA593788962}"/>
    <hyperlink ref="C487" r:id="rId193" xr:uid="{C298EA7E-A183-46B4-AA07-0A2D67B430A5}"/>
    <hyperlink ref="C222" r:id="rId194" xr:uid="{6082F4CC-95B0-4719-8C71-D73EA0485F82}"/>
    <hyperlink ref="C488" r:id="rId195" xr:uid="{CD766B6D-2CB0-477D-9590-5D0C6EB11928}"/>
    <hyperlink ref="C224" r:id="rId196" xr:uid="{CED2EEE1-6E9F-4379-9004-F3B7D5371762}"/>
    <hyperlink ref="C474" r:id="rId197" xr:uid="{D001BE1D-4019-4F96-B5FA-F93E8448ABAD}"/>
    <hyperlink ref="C420" r:id="rId198" xr:uid="{1A08F99B-2950-4275-AE3A-870DFF973566}"/>
    <hyperlink ref="C379" r:id="rId199" xr:uid="{04AD4BB5-89B3-4077-B72C-C4E721F2C0E9}"/>
    <hyperlink ref="C167" r:id="rId200" xr:uid="{F1C682C4-BCF6-43EF-80D7-DFFEB8405C56}"/>
    <hyperlink ref="C227" r:id="rId201" xr:uid="{EEB7BE3A-5760-4314-8F60-2FBE77E2D352}"/>
    <hyperlink ref="C350" r:id="rId202" xr:uid="{6592E95E-36CA-450E-978E-6705D1E76C40}"/>
    <hyperlink ref="C417" r:id="rId203" xr:uid="{B24321FE-079D-47CC-9C76-C22101CA1D47}"/>
    <hyperlink ref="C320" r:id="rId204" xr:uid="{BA80E8F5-F428-4FB3-893D-6DDBF5A5BE10}"/>
    <hyperlink ref="C476" r:id="rId205" xr:uid="{AFDFF406-174E-4188-B6E6-1E4641E90070}"/>
    <hyperlink ref="C231" r:id="rId206" xr:uid="{A793070F-6414-4166-AD51-ABB2AE32C7EE}"/>
    <hyperlink ref="C371" r:id="rId207" xr:uid="{F73DA759-E3CD-463B-8F2D-59F85ABDD5B3}"/>
    <hyperlink ref="C115" r:id="rId208" xr:uid="{5E0F02C3-FAD4-41D9-A0C5-E27C2162AF8C}"/>
    <hyperlink ref="C466" r:id="rId209" xr:uid="{C24DEA0F-103B-4E3D-A6C2-347244599B5A}"/>
    <hyperlink ref="C244" r:id="rId210" xr:uid="{9EFF0DAF-6BC6-4566-AF18-78C246EA44CF}"/>
    <hyperlink ref="C485" r:id="rId211" xr:uid="{69952D16-2156-4703-BBAE-92F38C0D3306}"/>
    <hyperlink ref="C326" r:id="rId212" xr:uid="{A003331C-431E-404C-A368-AC06B94BC482}"/>
    <hyperlink ref="C480" r:id="rId213" xr:uid="{7F994F4C-6FCB-49EA-9E05-12927FB73181}"/>
    <hyperlink ref="C443" r:id="rId214" xr:uid="{58835C86-B347-46D1-A110-00FC22A8A1D4}"/>
    <hyperlink ref="C478" r:id="rId215" xr:uid="{A2E4840C-07EA-414A-9EFD-9E51398E0595}"/>
    <hyperlink ref="C202" r:id="rId216" xr:uid="{537CA641-BC8D-4E08-9F27-0781C4F057A9}"/>
    <hyperlink ref="C245" r:id="rId217" xr:uid="{A541AE86-6CF7-4128-B652-313373C5F52E}"/>
    <hyperlink ref="C273" r:id="rId218" xr:uid="{CEE278BB-B548-459B-BB0C-1E932F82D71B}"/>
    <hyperlink ref="C171" r:id="rId219" xr:uid="{30D4EA62-45BB-4850-A5BB-E430997BF6BE}"/>
    <hyperlink ref="C349" r:id="rId220" xr:uid="{FBAE0CCA-0686-49F5-9E71-9C8FEB40F095}"/>
    <hyperlink ref="C380" r:id="rId221" xr:uid="{12963F68-C410-4EE1-88CE-D2A68B78CC5C}"/>
    <hyperlink ref="C418" r:id="rId222" xr:uid="{0E33DB7D-E800-4516-B2B2-A3BD703B6D74}"/>
    <hyperlink ref="C351" r:id="rId223" xr:uid="{1B0356A4-3121-406C-98AD-E6F231F03A20}"/>
    <hyperlink ref="C308" r:id="rId224" xr:uid="{DFAEF5BC-828B-49F4-AFF5-4F34B148B5FA}"/>
    <hyperlink ref="C473" r:id="rId225" xr:uid="{6B63478D-7398-4168-B062-AF9FFD289BAD}"/>
    <hyperlink ref="C174" r:id="rId226" xr:uid="{778493FC-748D-4CF1-B414-3EF2375AB0CF}"/>
    <hyperlink ref="C391" r:id="rId227" xr:uid="{B0494FF1-E57C-4E6C-8067-9A23F4CAFE6D}"/>
    <hyperlink ref="C128" r:id="rId228" xr:uid="{F0B1A3AC-31EF-4117-B725-DD950A51B8E2}"/>
    <hyperlink ref="C469" r:id="rId229" xr:uid="{21DDAFEB-18F3-492B-A25D-150D716F7AB1}"/>
    <hyperlink ref="C312" r:id="rId230" xr:uid="{60E7A716-48FD-47B6-A27A-DADDFEC595C4}"/>
    <hyperlink ref="C477" r:id="rId231" xr:uid="{BA4173FA-DCA9-40C3-9F0B-FFCD4E290D6C}"/>
    <hyperlink ref="C446" r:id="rId232" xr:uid="{7A48ED9B-F9BD-4357-BAF8-FD56A70D68F1}"/>
    <hyperlink ref="C489" r:id="rId233" xr:uid="{55522025-5C17-473D-86D2-7A8AC47498D7}"/>
    <hyperlink ref="C146" r:id="rId234" xr:uid="{EA0D9A10-C39D-4E0E-A2EA-1BCCEBABA50D}"/>
    <hyperlink ref="C479" r:id="rId235" xr:uid="{15539E5A-0067-44A1-824C-14AC35CF831F}"/>
    <hyperlink ref="C225" r:id="rId236" xr:uid="{C2461AF2-AEFC-487B-933C-C8EF74F325C5}"/>
    <hyperlink ref="C274" r:id="rId237" xr:uid="{CF7FCA31-1551-4A0F-8E56-0D230E7A5C20}"/>
    <hyperlink ref="C192" r:id="rId238" xr:uid="{745FD266-5ADF-427F-B1EB-6EEB66328A0D}"/>
    <hyperlink ref="C251" r:id="rId239" xr:uid="{0D1D722D-153B-4D11-B654-9C0844BE200C}"/>
    <hyperlink ref="C277" r:id="rId240" xr:uid="{FB2D8C56-2A21-4423-9C41-CE2DBA30F712}"/>
    <hyperlink ref="C319" r:id="rId241" xr:uid="{A8569622-7726-4713-A762-D5D493733F38}"/>
    <hyperlink ref="C321" r:id="rId242" xr:uid="{30836DCD-0C92-4D7F-A75E-8AE290CB0E9F}"/>
    <hyperlink ref="C569" r:id="rId243" xr:uid="{DFC73BA2-B46A-47B9-B082-B9C969762D67}"/>
    <hyperlink ref="C538" r:id="rId244" xr:uid="{54122CF2-80FC-4A83-9913-A697DA311199}"/>
    <hyperlink ref="C530" r:id="rId245" xr:uid="{D1096D22-504B-40C5-964B-71872BFBBFCB}"/>
    <hyperlink ref="C19" r:id="rId246" xr:uid="{9F15223B-45C8-4901-9386-357020212ADE}"/>
    <hyperlink ref="C33" r:id="rId247" xr:uid="{0B715C35-6F9C-4FF3-8E5B-BB1938783B7E}"/>
    <hyperlink ref="C14" r:id="rId248" xr:uid="{4F2666EE-0343-4499-8996-CB13F834C819}"/>
    <hyperlink ref="C6" r:id="rId249" xr:uid="{62955DCE-27B0-45CC-9C42-2AAE4E706ED7}"/>
    <hyperlink ref="C7" r:id="rId250" xr:uid="{1BDC74BE-61AF-45D0-B0AE-57F0EC269127}"/>
    <hyperlink ref="C4" r:id="rId251" xr:uid="{8F5272E7-29AE-46AA-862D-D04F630D3B9D}"/>
    <hyperlink ref="C32" r:id="rId252" xr:uid="{2EFEA74C-02AC-46F8-B77E-274CE227B5A3}"/>
    <hyperlink ref="C3" r:id="rId253" xr:uid="{4215C9A1-0EDE-466B-8971-17C491DC65E5}"/>
    <hyperlink ref="C16" r:id="rId254" xr:uid="{B122A11E-DD93-4D24-AAED-335B1E1F6F48}"/>
    <hyperlink ref="C2" r:id="rId255" xr:uid="{91276CE5-8664-4268-9942-9A8AB862810E}"/>
    <hyperlink ref="C208" r:id="rId256" xr:uid="{7CD70A0E-FEF2-4D60-A8E4-9A14558AF744}"/>
    <hyperlink ref="C168" r:id="rId257" xr:uid="{99044659-7AFB-4302-9388-C9FB23268041}"/>
    <hyperlink ref="C11" r:id="rId258" xr:uid="{F03DE6A2-1FA9-4767-96DC-48B9DE794E7A}"/>
    <hyperlink ref="C8" r:id="rId259" xr:uid="{FAD8808D-E51D-4A43-9FAA-9339FF4CBB23}"/>
    <hyperlink ref="C13" r:id="rId260" xr:uid="{32C55C50-397F-412D-A807-8B76F3CA1F27}"/>
    <hyperlink ref="C10" r:id="rId261" xr:uid="{A7BE0C24-6BAA-4314-9FE6-A15AC3AA204C}"/>
    <hyperlink ref="C133" r:id="rId262" xr:uid="{BBBB1F74-2CB6-4523-8B50-16A68F1D0C33}"/>
    <hyperlink ref="C169" r:id="rId263" xr:uid="{E3E85EFF-D26F-4755-94C7-71C8C83E08E7}"/>
    <hyperlink ref="C39" r:id="rId264" xr:uid="{9534BC4E-44ED-4DDA-B5D7-3405DF1263CE}"/>
    <hyperlink ref="C209" r:id="rId265" xr:uid="{3EF18047-DDC5-4466-A9B1-73F7690B2D34}"/>
    <hyperlink ref="C275" r:id="rId266" xr:uid="{002AA196-5088-48CD-A7F1-B3CB8682A9AD}"/>
    <hyperlink ref="C226" r:id="rId267" xr:uid="{044C4897-4905-4C7D-8960-6CD21D3CCBEC}"/>
    <hyperlink ref="C305" r:id="rId268" xr:uid="{C6A28FCB-1AE2-4D4E-B37B-DE0C4899F869}"/>
    <hyperlink ref="C247" r:id="rId269" xr:uid="{008CAB7C-8C36-435A-BCEA-EA4FFB518564}"/>
    <hyperlink ref="C304" r:id="rId270" xr:uid="{E9799B77-383D-42ED-879F-D50CFE570531}"/>
    <hyperlink ref="C170" r:id="rId271" xr:uid="{9A494EB9-4647-4D1C-9667-4B0559B2DB2A}"/>
    <hyperlink ref="C246" r:id="rId272" xr:uid="{DA105086-45B2-4BC7-85AD-EE4D812F5F7E}"/>
    <hyperlink ref="C40" r:id="rId273" xr:uid="{6979D9FB-917F-4508-9634-C0460007FBC2}"/>
    <hyperlink ref="C17" r:id="rId274" xr:uid="{E3CE35C1-4A42-4518-A6E9-B1648EFFA52C}"/>
    <hyperlink ref="C53" r:id="rId275" xr:uid="{B90FF31A-0E8D-45C0-9196-21A297FA569B}"/>
    <hyperlink ref="C348" r:id="rId276" xr:uid="{0A245BD8-4201-4633-B789-9FD49FEC1135}"/>
    <hyperlink ref="C318" r:id="rId277" xr:uid="{80BE1D68-3BE5-4D7D-ABFE-D3B9EDF5186D}"/>
    <hyperlink ref="C126" r:id="rId278" xr:uid="{AA806500-4C90-4520-BC27-F42B6C64A8F9}"/>
    <hyperlink ref="C544" r:id="rId279" xr:uid="{0A7A0F07-E30E-4B46-9914-222AFB9F56F5}"/>
    <hyperlink ref="C552" r:id="rId280" xr:uid="{8A2AD179-978D-4A7C-A675-A3252F898F6C}"/>
    <hyperlink ref="C250" r:id="rId281" xr:uid="{7465489F-6AAC-40ED-A68B-BD0734B2250D}"/>
    <hyperlink ref="C303" r:id="rId282" xr:uid="{EAD1742C-F3C3-42B8-A332-7112B4AA4579}"/>
    <hyperlink ref="C547" r:id="rId283" xr:uid="{B0684C9D-4701-4F0F-ABFA-A14B74699260}"/>
    <hyperlink ref="C276" r:id="rId284" xr:uid="{D0A7904B-257B-45B6-A0F1-78FDE1B610B4}"/>
    <hyperlink ref="C306" r:id="rId285" xr:uid="{8FF654B0-3E23-4B3C-8615-500235FCAC72}"/>
    <hyperlink ref="C546" r:id="rId286" xr:uid="{E0D82BC3-7201-4CC9-B3E3-38804393235A}"/>
    <hyperlink ref="C249" r:id="rId287" xr:uid="{D44F1792-E2EA-4320-8280-73EC4B7A9298}"/>
    <hyperlink ref="C248" r:id="rId288" xr:uid="{F667F9B7-D76D-4E28-ABA8-2C67FB113965}"/>
    <hyperlink ref="C96" r:id="rId289" xr:uid="{80800EA5-8037-444C-A416-8C80CD25AE93}"/>
    <hyperlink ref="C545" r:id="rId290" xr:uid="{6C64123E-18D5-45ED-BD73-3739EB05ACCF}"/>
    <hyperlink ref="C20" r:id="rId291" xr:uid="{50E66E36-AE8A-43A3-A416-ADE909DAC7E7}"/>
    <hyperlink ref="C553" r:id="rId292" xr:uid="{6D1F8136-44C6-4433-972D-029CF65D26F0}"/>
    <hyperlink ref="C21" r:id="rId293" xr:uid="{DAC28841-2371-4612-BCD6-8326937C40DB}"/>
    <hyperlink ref="C22" r:id="rId294" xr:uid="{D28EEA29-059A-466F-B2EA-E1636C1C886C}"/>
    <hyperlink ref="C172" r:id="rId295" xr:uid="{6FF8C3A8-B0F5-42E7-824A-AC764629DD03}"/>
    <hyperlink ref="C193" r:id="rId296" xr:uid="{0FD2F466-12FE-478C-A38B-3F9A9B741369}"/>
    <hyperlink ref="C464" r:id="rId297" xr:uid="{DB845A38-41C9-442B-A0AB-80EC37D15813}"/>
    <hyperlink ref="C375" r:id="rId298" xr:uid="{8EF931FC-CFF1-419F-8B0E-761A61E1451E}"/>
    <hyperlink ref="C400" r:id="rId299" xr:uid="{8167A379-AC22-4936-86FE-7CE8BCADE285}"/>
    <hyperlink ref="C447" r:id="rId300" xr:uid="{894A99CB-9FC5-4587-8AE4-98A8FDA557BD}"/>
    <hyperlink ref="C570" r:id="rId301" xr:uid="{6BFCBB18-B64D-4395-BD01-ED0A9B79E47C}"/>
    <hyperlink ref="C388" r:id="rId302" xr:uid="{7223DCB4-6582-435A-AF01-E5DCF5043F09}"/>
    <hyperlink ref="C558" r:id="rId303" xr:uid="{49FB8EA8-4143-4FE4-AD38-D8C671AA724B}"/>
    <hyperlink ref="C27" r:id="rId304" xr:uid="{A935290A-6B48-4D22-B88A-1961927F0D91}"/>
    <hyperlink ref="C518" r:id="rId305" xr:uid="{C949A156-E398-4739-BCB1-F517B27A289C}"/>
    <hyperlink ref="C457" r:id="rId306" xr:uid="{7F0C51CB-E8F6-4C38-A48B-A44162C5A066}"/>
    <hyperlink ref="C500" r:id="rId307" xr:uid="{4AB38D56-E46F-4FB8-9BFE-8406D5CCD36D}"/>
    <hyperlink ref="C147" r:id="rId308" xr:uid="{0C6E0002-3A61-4DEA-830A-7E22051B750D}"/>
    <hyperlink ref="C194" r:id="rId309" xr:uid="{2C8FBA45-2395-43CD-B72D-7070E4C12863}"/>
    <hyperlink ref="C520" r:id="rId310" xr:uid="{AF7738A1-E154-46C9-BCD4-49827B7BC5AF}"/>
    <hyperlink ref="C363" r:id="rId311" xr:uid="{D7D12519-D4AC-4059-963C-4169EE2558E6}"/>
    <hyperlink ref="C564" r:id="rId312" xr:uid="{E67D471F-F4DC-4C7B-965D-FE06AA7AD8B7}"/>
    <hyperlink ref="C34" r:id="rId313" xr:uid="{32E3DD8C-156F-4FF2-A436-45C1DFE2EC6E}"/>
    <hyperlink ref="C503" r:id="rId314" xr:uid="{8E657CA2-D90F-463C-A97B-018C706C5904}"/>
    <hyperlink ref="C354" r:id="rId315" xr:uid="{27560F81-7014-4AEC-9D1C-77DA86CAA026}"/>
    <hyperlink ref="C241" r:id="rId316" xr:uid="{610F4107-627F-4CFA-BD08-441978F9B7D5}"/>
    <hyperlink ref="C442" r:id="rId317" xr:uid="{87D30630-5586-4B22-86CF-BC4A9606DFED}"/>
    <hyperlink ref="C392:C394" r:id="rId318" display="https://doi.org/10.1016/j.jwpe.2020.101398" xr:uid="{19D2EF30-F96A-4CBA-A062-53D5862A8238}"/>
    <hyperlink ref="C47" r:id="rId319" xr:uid="{8FDD9018-8329-4DBA-9CFE-13E8834C3813}"/>
    <hyperlink ref="C524" r:id="rId320" xr:uid="{466CD13E-2D31-4975-82D3-9C9F84F5BB20}"/>
    <hyperlink ref="C514" r:id="rId321" xr:uid="{67201460-7A39-4F5E-AB73-A4889FD0804A}"/>
    <hyperlink ref="C526" r:id="rId322" xr:uid="{4CAEC180-7CAE-43BB-8A68-413F20C962B1}"/>
    <hyperlink ref="C560" r:id="rId323" xr:uid="{D6349884-8948-409C-BBB6-AB6CF812D504}"/>
    <hyperlink ref="C582" r:id="rId324" xr:uid="{4687E0CC-9976-4348-92EC-699719ED8A44}"/>
    <hyperlink ref="C338" r:id="rId325" xr:uid="{81ED86DF-A5C0-4C2D-B9DB-42248E95F835}"/>
    <hyperlink ref="C134" r:id="rId326" xr:uid="{0EFAB34E-5525-4099-8CC0-B10C08237602}"/>
    <hyperlink ref="C99" r:id="rId327" xr:uid="{760F39D8-F357-4841-93C1-AF8DFF802E45}"/>
    <hyperlink ref="C52" r:id="rId328" xr:uid="{3503E5D4-FA90-46E6-9AF8-7236DEF6EA0A}"/>
    <hyperlink ref="C578" r:id="rId329" xr:uid="{669923AC-E379-426C-BB7C-C528D4C68B38}"/>
    <hyperlink ref="C521" r:id="rId330" xr:uid="{4B74FD2D-3CB8-47E0-9005-E9A029B9A735}"/>
    <hyperlink ref="C559" r:id="rId331" xr:uid="{9EFE7DBE-5A66-4339-ADA3-6E2D6DF44475}"/>
    <hyperlink ref="C577" r:id="rId332" xr:uid="{DD7786D1-F3DD-40C4-B4ED-E9D4853A9BC1}"/>
    <hyperlink ref="C522" r:id="rId333" xr:uid="{8F71BD1E-0ACB-4CAE-A5D0-E7817F0E2A52}"/>
    <hyperlink ref="C580" r:id="rId334" xr:uid="{80007D5D-5DEB-4297-ABEF-B999A779AFA1}"/>
    <hyperlink ref="C583" r:id="rId335" xr:uid="{17FD5449-C491-4550-B740-0F843361A952}"/>
    <hyperlink ref="C523" r:id="rId336" xr:uid="{50948FAB-03CD-4FD6-AB42-BF54EA1E70D5}"/>
    <hyperlink ref="C579" r:id="rId337" xr:uid="{334498BE-F3E1-43E9-8B42-317AEBEA3102}"/>
    <hyperlink ref="C513" r:id="rId338" xr:uid="{6A16C27A-264F-402C-ADD0-B5E3966F549F}"/>
    <hyperlink ref="C566" r:id="rId339" xr:uid="{C688D985-29B0-46D3-B378-1B2346B62030}"/>
    <hyperlink ref="C568" r:id="rId340" xr:uid="{BC4D97E3-C706-4647-A5B1-D86AE65BF8E8}"/>
    <hyperlink ref="C584" r:id="rId341" xr:uid="{18F016CD-33F5-4912-A669-26042511F742}"/>
    <hyperlink ref="C539" r:id="rId342" xr:uid="{90454893-6D33-4B6B-80DB-803E2E64E3D7}"/>
    <hyperlink ref="C571" r:id="rId343" xr:uid="{335AB8D6-DE7F-49EC-A80B-C00E70266DEF}"/>
    <hyperlink ref="C165" r:id="rId344" xr:uid="{6124C502-4FD9-4DB6-9E6D-D28412B93B5A}"/>
    <hyperlink ref="C527" r:id="rId345" xr:uid="{871416CF-E0F4-492B-9C05-19404A0377DD}"/>
    <hyperlink ref="C381" r:id="rId346" xr:uid="{2B9020C7-8024-4055-96FB-287EAD0DE18D}"/>
    <hyperlink ref="C557" r:id="rId347" xr:uid="{8F82762D-0CBB-4FF1-8CF0-DD8A36B53752}"/>
    <hyperlink ref="C486" r:id="rId348" xr:uid="{340A4C1D-2C03-475B-BBEB-CB4918FFDB6C}"/>
    <hyperlink ref="C463" r:id="rId349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18C22479-BD1B-4189-93B5-2B058253FE56}"/>
    <hyperlink ref="C525" r:id="rId350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B3DAC131-6A16-4637-82A9-A1637936B8D8}"/>
    <hyperlink ref="C561" r:id="rId351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5EF2280E-44BB-4405-BE8B-6CA9F069F7C5}"/>
    <hyperlink ref="C458" r:id="rId352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1F7D8976-9151-465C-9C26-E276474F46B3}"/>
    <hyperlink ref="C459" r:id="rId353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F49BB21C-2C95-41D3-805B-EF90D8F67BB8}"/>
    <hyperlink ref="C519" r:id="rId354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A724D7B8-2E1B-4613-8F49-A5395AC3CC69}"/>
    <hyperlink ref="C576" r:id="rId355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36C3C779-04BB-4CF4-A0C7-AC74884AC300}"/>
    <hyperlink ref="C535" r:id="rId356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D93A37DC-EAC9-4226-A565-8B1D6EC8C5A7}"/>
    <hyperlink ref="C534" r:id="rId357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96526EA9-D5F0-4A38-82AE-40317E75E798}"/>
    <hyperlink ref="C98" r:id="rId358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F6769172-AA47-4A62-ADD2-AA48CB82C91E}"/>
    <hyperlink ref="C543" r:id="rId359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C046D6E2-56C3-407D-8C2A-2C03BB8AA2A2}"/>
    <hyperlink ref="C346" r:id="rId360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2F604587-F5D8-4724-87AE-56F0F06B34C0}"/>
    <hyperlink ref="C179" r:id="rId361" xr:uid="{8EB26EEE-3276-4CD1-B7DD-B17F1F84C06E}"/>
    <hyperlink ref="C190" r:id="rId362" xr:uid="{C9A61F51-4EF7-408B-A203-02B4AAC9D126}"/>
    <hyperlink ref="C207" r:id="rId363" xr:uid="{7E0A89EF-5FEC-41BE-9A20-C590E5A739B8}"/>
    <hyperlink ref="C269" r:id="rId364" xr:uid="{FF2C2E68-1CF9-4A2E-AE4D-63048221CD59}"/>
    <hyperlink ref="C268" r:id="rId365" xr:uid="{BDC6130C-4269-43B2-8051-4D3C172F8C5E}"/>
    <hyperlink ref="C298" r:id="rId366" xr:uid="{451FF4EB-EA89-4A10-96D2-BBFF17DFE191}"/>
    <hyperlink ref="C347" r:id="rId367" xr:uid="{0CA6DA6B-4CD5-438E-82AB-06B4BEE0FDD0}"/>
    <hyperlink ref="C537" r:id="rId368" xr:uid="{89D0AE9A-1958-4C3E-9A32-5FBE954217BF}"/>
    <hyperlink ref="C536" r:id="rId369" xr:uid="{037350D7-CC5B-44A8-B918-BAE92EBEEBE9}"/>
    <hyperlink ref="C492" r:id="rId370" xr:uid="{3FE7DE1B-B4D5-4892-B6D2-04538F0A11BD}"/>
    <hyperlink ref="C470" r:id="rId371" xr:uid="{0C6A8B24-D877-4337-855F-F718B2FF9646}"/>
    <hyperlink ref="C556" r:id="rId372" xr:uid="{BD1EF4BD-4B9E-4310-9C35-4E5F5B9CC3E1}"/>
    <hyperlink ref="C497" r:id="rId373" xr:uid="{8A1D61CE-0D99-4D54-B26E-DF413A1A095F}"/>
    <hyperlink ref="C293" r:id="rId374" xr:uid="{EF405D32-6BB8-4AC4-BFE2-0DFFED834BE7}"/>
    <hyperlink ref="C401" r:id="rId375" xr:uid="{CCC27CCE-350C-4593-9715-CFD407BC5AC9}"/>
    <hyperlink ref="C364" r:id="rId376" xr:uid="{1A4D7121-23C7-4F98-8F3D-BA13E62CB96B}"/>
    <hyperlink ref="C510" r:id="rId377" xr:uid="{7837C7F2-FE21-4F4E-9263-A091CE29A976}"/>
    <hyperlink ref="C138" r:id="rId378" xr:uid="{59375CDE-53B9-4D86-9FC7-729EDA4D5DE9}"/>
    <hyperlink ref="C511" r:id="rId379" xr:uid="{770B00DC-C421-4C1B-B300-85C6BB1E486E}"/>
    <hyperlink ref="C508" r:id="rId380" xr:uid="{65186A3C-89F1-4A57-A7D3-B42A037243D8}"/>
    <hyperlink ref="C509" r:id="rId381" xr:uid="{BF3BE9E5-340C-4903-A614-379524FE53FD}"/>
    <hyperlink ref="C284" r:id="rId382" xr:uid="{86267DB2-379B-4BD6-8B22-8C2900EDA203}"/>
    <hyperlink ref="C352" r:id="rId383" xr:uid="{B14D970E-3D1B-4AC2-AB7A-1C5D1DC36E6F}"/>
    <hyperlink ref="C322" r:id="rId384" xr:uid="{8079F53E-3E01-43C9-831E-F3EE608BB1B7}"/>
    <hyperlink ref="C120" r:id="rId385" xr:uid="{8BD007AD-104D-421F-97D7-6ACB91CD0D21}"/>
    <hyperlink ref="C353" r:id="rId386" xr:uid="{7DF2C655-6835-4711-9124-179198A9C925}"/>
    <hyperlink ref="C516" r:id="rId387" xr:uid="{239DF8D8-668B-43AC-BC08-C764CDBAF30D}"/>
    <hyperlink ref="C437" r:id="rId388" xr:uid="{4BC445DC-6B0F-4199-9205-EE95BD1B3ED5}"/>
    <hyperlink ref="C366" r:id="rId389" xr:uid="{A15690C6-BB24-422B-90A6-2388719B22C8}"/>
    <hyperlink ref="C572" r:id="rId390" xr:uid="{D8A28FF4-860D-4322-BFA3-938B3B243852}"/>
    <hyperlink ref="C532" r:id="rId391" xr:uid="{D955B825-7E03-496A-9FD2-8053A4A1C897}"/>
    <hyperlink ref="C573" r:id="rId392" xr:uid="{DDD71F0A-A0B3-4BE2-AA60-7FA482C3C805}"/>
    <hyperlink ref="C501" r:id="rId393" display="https://www.tdx.cat/bitstream/handle/10803/667011/tvpgm_20190121.pdf?sequence=2&amp;isAllowed=y" xr:uid="{B4F03829-6A58-48FB-85D2-9A5B867D8EA2}"/>
    <hyperlink ref="C493" r:id="rId394" xr:uid="{FFE20ADE-BC3E-48CA-8A1C-4C035C2694CF}"/>
    <hyperlink ref="C483" r:id="rId395" xr:uid="{450A5698-A27D-482F-A4EE-52FBD207E02D}"/>
    <hyperlink ref="C85" r:id="rId396" xr:uid="{5081A8B4-D4B9-4B7F-8D85-DF46C465EA90}"/>
    <hyperlink ref="C23" r:id="rId397" xr:uid="{795B049D-A24A-4BFD-BC6C-5CAE53352242}"/>
    <hyperlink ref="C111" r:id="rId398" xr:uid="{BEB4F7F4-3746-426E-9EC4-02E5AC0A5EE3}"/>
    <hyperlink ref="C30" r:id="rId399" xr:uid="{2E50411D-1537-4365-AC4D-75CBFA332026}"/>
    <hyperlink ref="C465" r:id="rId400" xr:uid="{601D4108-39A3-4C13-B70C-4EB82F02F4D0}"/>
    <hyperlink ref="C117" r:id="rId401" xr:uid="{BE92048D-917D-4260-A6BB-D1EB24F0296A}"/>
    <hyperlink ref="C481" r:id="rId402" xr:uid="{9F784FF1-28F7-4C4D-9888-1D86B34187F1}"/>
    <hyperlink ref="C554" r:id="rId403" xr:uid="{55C0DAF4-F87D-4A3C-8A18-0AC41C77B8CB}"/>
    <hyperlink ref="C563" r:id="rId404" xr:uid="{9FBF261B-31C6-4449-B24F-DA460247DE67}"/>
    <hyperlink ref="C533" r:id="rId405" xr:uid="{CD084010-F88B-4FB0-AFCC-5FD06AF3A12F}"/>
    <hyperlink ref="C402" r:id="rId406" xr:uid="{5FCA6138-4FBD-4D70-B866-5A95BA02E5B0}"/>
    <hyperlink ref="C430" r:id="rId407" xr:uid="{5A62425D-092B-40AF-A20E-91D6CAD04848}"/>
    <hyperlink ref="C427" r:id="rId408" xr:uid="{0E49E32D-CA12-4C4C-A010-2A0A3C8A7FDC}"/>
    <hyperlink ref="C426" r:id="rId409" xr:uid="{BDFA8483-14EA-43D7-8B24-383F0C85333C}"/>
    <hyperlink ref="C422" r:id="rId410" xr:uid="{5E7AC5E2-C522-4D87-B5C0-447ED2684CA9}"/>
    <hyperlink ref="C403" r:id="rId411" xr:uid="{7DFF32E9-5284-464A-8520-80F09435EB12}"/>
    <hyperlink ref="C429" r:id="rId412" xr:uid="{8DBEC394-49FA-436D-9683-59BFA1079018}"/>
    <hyperlink ref="C423" r:id="rId413" xr:uid="{7FB41081-4B76-4469-B409-C4E5A5EE99F1}"/>
    <hyperlink ref="C37" r:id="rId414" xr:uid="{60068889-7D55-47CC-9694-432F960CE6B1}"/>
    <hyperlink ref="C453" r:id="rId415" xr:uid="{E1E752E8-8D66-4A64-B660-4D2B7ADA75FE}"/>
    <hyperlink ref="C575" r:id="rId416" xr:uid="{9610E937-4674-4B28-B1A8-077FEFE503E1}"/>
    <hyperlink ref="C203" r:id="rId417" xr:uid="{66198BA4-1E20-4850-9B55-0F76DDF015CB}"/>
    <hyperlink ref="C376" r:id="rId418" xr:uid="{AFC5B544-AA1D-494D-AA9C-CD16BC668426}"/>
    <hyperlink ref="C215" r:id="rId419" xr:uid="{220523C9-E954-4F86-AAF4-C9B2AF5F592D}"/>
    <hyperlink ref="C373" r:id="rId420" xr:uid="{3BAD71E6-6B56-4AAA-B6FF-96873EB3654B}"/>
    <hyperlink ref="C498" r:id="rId421" xr:uid="{45746079-6286-4D34-92C7-41DF9ADD00A7}"/>
    <hyperlink ref="C253" r:id="rId422" xr:uid="{C5803AB6-A911-4DE4-AA1D-5E8F44A1A92D}"/>
    <hyperlink ref="C504" r:id="rId423" xr:uid="{C9D5B098-8A00-4DE4-998D-323337004185}"/>
    <hyperlink ref="C498" r:id="rId424" xr:uid="{0369059F-5DA3-4001-BC29-D16990B838C4}"/>
    <hyperlink ref="C195" r:id="rId425" xr:uid="{0E21A609-802B-450B-9DD0-BFABDE1B461B}"/>
    <hyperlink ref="C118" r:id="rId426" xr:uid="{FD230228-5A79-4EAC-B17E-3DE647B54A3B}"/>
    <hyperlink ref="C498" r:id="rId427" xr:uid="{D9A770D5-B93B-44F7-9133-1D10F97DBDE8}"/>
    <hyperlink ref="C384" r:id="rId428" xr:uid="{7E189FA9-DD28-48EA-8EB9-23DC79B9CF75}"/>
    <hyperlink ref="C421" r:id="rId429" xr:uid="{40060005-3A50-438E-BAFB-5C2C8DC38946}"/>
    <hyperlink ref="C385" r:id="rId430" xr:uid="{DC95ADAF-FE11-4386-8BEE-DA4EEB7D1AC4}"/>
    <hyperlink ref="C386" r:id="rId431" xr:uid="{83AFE557-4450-4C94-9756-903DDB74F3B8}"/>
    <hyperlink ref="C440" r:id="rId432" xr:uid="{85926DB5-E599-44EF-9150-2ECD7A925406}"/>
    <hyperlink ref="C84" r:id="rId433" xr:uid="{3868B635-89A2-4FAF-B1B6-DEBF8A434970}"/>
    <hyperlink ref="C449" r:id="rId434" xr:uid="{B6C63BD1-2214-48EB-A7AE-6A0ED848E16D}"/>
    <hyperlink ref="C451" r:id="rId435" xr:uid="{5BB81237-069E-4692-A07C-8FFF9B438AC5}"/>
    <hyperlink ref="C450" r:id="rId436" xr:uid="{2AC2C61C-F55F-4AF3-9BFF-AD35109EFB40}"/>
    <hyperlink ref="C452" r:id="rId437" xr:uid="{50EA6D68-DE4D-4051-AB8F-F7F43B1643A4}"/>
    <hyperlink ref="C502" r:id="rId438" xr:uid="{25DE432A-D9E3-4AFE-9CEA-F60037EA83F7}"/>
    <hyperlink ref="C97" r:id="rId439" xr:uid="{C34E9AEC-2A09-4D9F-BD2D-F4044437093C}"/>
    <hyperlink ref="C41" r:id="rId440" xr:uid="{00EF77DB-0DD7-401D-81F1-5A5FE7FDA673}"/>
    <hyperlink ref="C547:C557" r:id="rId441" display="https://doi.org/10.1007/s11356-017-0568-z" xr:uid="{506ADD2B-5A8B-4D60-9060-23D71C0981C1}"/>
    <hyperlink ref="C164" r:id="rId442" xr:uid="{C89C09DD-93CF-44B5-8366-CF6109F8CB03}"/>
    <hyperlink ref="C383" r:id="rId443" xr:uid="{A6E3285F-0953-40C4-84EF-40EBCCEECBEC}"/>
    <hyperlink ref="C438" r:id="rId444" xr:uid="{C0BDC52F-2A8B-4CB1-9FBD-A7FC36E3DE8E}"/>
    <hyperlink ref="C585" r:id="rId445" xr:uid="{276E1A91-C932-498B-9E9A-E141D2D63388}"/>
    <hyperlink ref="C586" r:id="rId446" xr:uid="{4FEF12FC-1A02-4426-941C-6BD5E0079088}"/>
    <hyperlink ref="C587" r:id="rId447" xr:uid="{7B8DF0AC-A6AB-4B09-9BE4-EE864613FE0F}"/>
    <hyperlink ref="C588" r:id="rId448" xr:uid="{F6769CDF-591A-441A-BD17-EADA41F39BED}"/>
    <hyperlink ref="C589" r:id="rId449" xr:uid="{505E7E9E-6A72-443D-A276-CF2EB32F300A}"/>
    <hyperlink ref="C590" r:id="rId450" xr:uid="{C6539688-F14A-4C6C-BFE0-D8C329034BCB}"/>
    <hyperlink ref="C591" r:id="rId451" xr:uid="{B7DA1CED-DE4C-4107-ABCB-E19E1A68FE33}"/>
    <hyperlink ref="C592" r:id="rId452" xr:uid="{703ED93F-EE05-4B41-A8BB-915C7EA8F59B}"/>
    <hyperlink ref="C593" r:id="rId453" xr:uid="{99D20501-1DFF-431E-B37E-DE89F4F51841}"/>
    <hyperlink ref="C594" r:id="rId454" xr:uid="{BA4F187E-FB00-4633-9A0C-33265381E273}"/>
    <hyperlink ref="C595" r:id="rId455" xr:uid="{089EC0EA-33C0-4269-A0E1-4DF80E9FEFEC}"/>
  </hyperlinks>
  <pageMargins left="0.7" right="0.7" top="0.75" bottom="0.75" header="0.3" footer="0.3"/>
  <pageSetup paperSize="9" orientation="portrait" r:id="rId4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974F-8064-446C-9F5B-0245AD2758AE}">
  <sheetPr filterMode="1"/>
  <dimension ref="A1:AJ1048576"/>
  <sheetViews>
    <sheetView zoomScale="70" zoomScaleNormal="70" workbookViewId="0">
      <pane ySplit="1" topLeftCell="A46" activePane="bottomLeft" state="frozen"/>
      <selection pane="bottomLeft" activeCell="D46" sqref="D46"/>
    </sheetView>
  </sheetViews>
  <sheetFormatPr baseColWidth="10" defaultColWidth="8.7265625" defaultRowHeight="14.5"/>
  <cols>
    <col min="1" max="1" width="22" customWidth="1"/>
    <col min="3" max="3" width="113" bestFit="1" customWidth="1"/>
    <col min="4" max="5" width="23.7265625" bestFit="1" customWidth="1"/>
    <col min="6" max="6" width="12" bestFit="1" customWidth="1"/>
    <col min="7" max="7" width="32.7265625" bestFit="1" customWidth="1"/>
    <col min="8" max="8" width="64.26953125" bestFit="1" customWidth="1"/>
    <col min="9" max="9" width="26.26953125" bestFit="1" customWidth="1"/>
    <col min="10" max="10" width="13.453125" customWidth="1"/>
    <col min="11" max="11" width="8.7265625" bestFit="1" customWidth="1"/>
    <col min="17" max="17" width="14.26953125" bestFit="1" customWidth="1"/>
  </cols>
  <sheetData>
    <row r="1" spans="1:36" s="1" customFormat="1" ht="52.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8" t="s">
        <v>12</v>
      </c>
      <c r="M1" s="58" t="s">
        <v>16</v>
      </c>
      <c r="N1" s="58" t="s">
        <v>4181</v>
      </c>
      <c r="O1" s="58" t="s">
        <v>4182</v>
      </c>
      <c r="P1" s="58" t="s">
        <v>18</v>
      </c>
      <c r="Q1" s="58" t="s">
        <v>4183</v>
      </c>
      <c r="R1" s="59" t="s">
        <v>19</v>
      </c>
      <c r="S1" s="59" t="s">
        <v>4184</v>
      </c>
      <c r="T1" s="59" t="s">
        <v>20</v>
      </c>
      <c r="U1" s="59" t="s">
        <v>21</v>
      </c>
      <c r="V1" s="59" t="s">
        <v>22</v>
      </c>
      <c r="W1" s="59" t="s">
        <v>3843</v>
      </c>
      <c r="X1" s="59" t="s">
        <v>3876</v>
      </c>
      <c r="Y1" s="59" t="s">
        <v>3919</v>
      </c>
      <c r="Z1" s="59" t="s">
        <v>4185</v>
      </c>
      <c r="AA1" s="60" t="s">
        <v>27</v>
      </c>
      <c r="AB1" s="60" t="s">
        <v>28</v>
      </c>
      <c r="AC1" s="60" t="s">
        <v>29</v>
      </c>
      <c r="AD1" s="60" t="s">
        <v>30</v>
      </c>
      <c r="AE1" s="60" t="s">
        <v>31</v>
      </c>
      <c r="AF1" s="60" t="s">
        <v>32</v>
      </c>
      <c r="AG1" s="60" t="s">
        <v>4186</v>
      </c>
      <c r="AH1" s="60" t="s">
        <v>4187</v>
      </c>
      <c r="AI1" s="60" t="s">
        <v>4188</v>
      </c>
      <c r="AJ1" s="60" t="s">
        <v>4172</v>
      </c>
    </row>
    <row r="2" spans="1:36">
      <c r="A2" s="30" t="s">
        <v>57</v>
      </c>
      <c r="B2" s="30">
        <v>1986</v>
      </c>
      <c r="C2" s="17" t="s">
        <v>58</v>
      </c>
      <c r="D2" s="30" t="s">
        <v>59</v>
      </c>
      <c r="E2" s="30" t="s">
        <v>60</v>
      </c>
      <c r="F2" s="30"/>
      <c r="G2" s="30"/>
      <c r="H2" s="30"/>
      <c r="I2" s="30"/>
      <c r="J2" s="30"/>
      <c r="K2" s="30"/>
      <c r="L2" s="30">
        <v>84</v>
      </c>
      <c r="M2" s="30"/>
      <c r="N2" s="30"/>
      <c r="O2" s="30" t="s">
        <v>4189</v>
      </c>
      <c r="P2" s="30"/>
      <c r="Q2" s="30"/>
      <c r="R2" s="30"/>
      <c r="S2" s="30"/>
      <c r="T2" s="30"/>
      <c r="U2" s="30"/>
      <c r="V2" s="30">
        <v>22</v>
      </c>
      <c r="W2" s="30">
        <v>33</v>
      </c>
      <c r="X2" s="30">
        <v>70</v>
      </c>
      <c r="Y2" s="30">
        <v>90</v>
      </c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6" ht="18" customHeight="1">
      <c r="A3" s="30" t="s">
        <v>84</v>
      </c>
      <c r="B3" s="30">
        <v>2019</v>
      </c>
      <c r="C3" s="57" t="s">
        <v>85</v>
      </c>
      <c r="D3" s="30" t="s">
        <v>81</v>
      </c>
      <c r="E3" s="30" t="s">
        <v>82</v>
      </c>
      <c r="F3" s="30">
        <v>2012</v>
      </c>
      <c r="G3" s="30"/>
      <c r="H3" s="30" t="s">
        <v>86</v>
      </c>
      <c r="I3" s="61" t="s">
        <v>87</v>
      </c>
      <c r="J3" s="30">
        <v>390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6" ht="11.25" customHeight="1">
      <c r="A4" s="30" t="s">
        <v>84</v>
      </c>
      <c r="B4" s="30">
        <v>2019</v>
      </c>
      <c r="C4" s="57" t="s">
        <v>85</v>
      </c>
      <c r="D4" s="30" t="s">
        <v>81</v>
      </c>
      <c r="E4" s="30" t="s">
        <v>82</v>
      </c>
      <c r="F4" s="30">
        <v>2013</v>
      </c>
      <c r="G4" s="30"/>
      <c r="H4" s="30" t="s">
        <v>88</v>
      </c>
      <c r="I4" s="61" t="s">
        <v>89</v>
      </c>
      <c r="J4" s="30">
        <v>630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6">
      <c r="A5" s="62" t="s">
        <v>90</v>
      </c>
      <c r="B5" s="62" t="s">
        <v>83</v>
      </c>
      <c r="C5" s="62" t="s">
        <v>83</v>
      </c>
      <c r="D5" s="62" t="s">
        <v>81</v>
      </c>
      <c r="E5" s="62" t="s">
        <v>82</v>
      </c>
      <c r="F5" s="62" t="s">
        <v>83</v>
      </c>
      <c r="G5" s="62" t="s">
        <v>83</v>
      </c>
      <c r="H5" s="62" t="s">
        <v>91</v>
      </c>
      <c r="I5" s="62" t="s">
        <v>92</v>
      </c>
      <c r="J5" s="62">
        <v>20000</v>
      </c>
      <c r="K5" s="62" t="s">
        <v>83</v>
      </c>
      <c r="L5" s="62" t="s">
        <v>83</v>
      </c>
      <c r="M5" s="62" t="s">
        <v>83</v>
      </c>
      <c r="N5" s="62" t="s">
        <v>83</v>
      </c>
      <c r="O5" s="62" t="s">
        <v>83</v>
      </c>
      <c r="P5" s="62" t="s">
        <v>83</v>
      </c>
      <c r="Q5" s="62" t="s">
        <v>83</v>
      </c>
      <c r="R5" s="62" t="s">
        <v>83</v>
      </c>
      <c r="S5" s="62" t="s">
        <v>83</v>
      </c>
      <c r="T5" s="62" t="s">
        <v>83</v>
      </c>
      <c r="U5" s="62" t="s">
        <v>83</v>
      </c>
      <c r="V5" s="62" t="s">
        <v>83</v>
      </c>
      <c r="W5" s="62" t="s">
        <v>83</v>
      </c>
      <c r="X5" s="62" t="s">
        <v>83</v>
      </c>
      <c r="Y5" s="62" t="s">
        <v>83</v>
      </c>
      <c r="Z5" s="62" t="s">
        <v>83</v>
      </c>
      <c r="AA5" s="62" t="s">
        <v>83</v>
      </c>
      <c r="AB5" s="62" t="s">
        <v>83</v>
      </c>
      <c r="AC5" s="62" t="s">
        <v>83</v>
      </c>
      <c r="AD5" s="62" t="s">
        <v>83</v>
      </c>
      <c r="AE5" s="62" t="s">
        <v>83</v>
      </c>
      <c r="AF5" s="62" t="s">
        <v>83</v>
      </c>
      <c r="AG5" s="62" t="s">
        <v>83</v>
      </c>
      <c r="AH5" s="62" t="s">
        <v>83</v>
      </c>
      <c r="AI5" s="62" t="s">
        <v>83</v>
      </c>
      <c r="AJ5" s="62" t="s">
        <v>83</v>
      </c>
    </row>
    <row r="6" spans="1:36">
      <c r="A6" s="62" t="s">
        <v>90</v>
      </c>
      <c r="B6" s="62" t="s">
        <v>83</v>
      </c>
      <c r="C6" s="62" t="s">
        <v>83</v>
      </c>
      <c r="D6" s="62" t="s">
        <v>81</v>
      </c>
      <c r="E6" s="62" t="s">
        <v>82</v>
      </c>
      <c r="F6" s="62" t="s">
        <v>83</v>
      </c>
      <c r="G6" s="62" t="s">
        <v>83</v>
      </c>
      <c r="H6" s="62" t="s">
        <v>93</v>
      </c>
      <c r="I6" s="62" t="s">
        <v>94</v>
      </c>
      <c r="J6" s="62">
        <v>22000</v>
      </c>
      <c r="K6" s="62" t="s">
        <v>83</v>
      </c>
      <c r="L6" s="62" t="s">
        <v>83</v>
      </c>
      <c r="M6" s="62" t="s">
        <v>83</v>
      </c>
      <c r="N6" s="62" t="s">
        <v>83</v>
      </c>
      <c r="O6" s="62" t="s">
        <v>83</v>
      </c>
      <c r="P6" s="62" t="s">
        <v>83</v>
      </c>
      <c r="Q6" s="62" t="s">
        <v>83</v>
      </c>
      <c r="R6" s="62" t="s">
        <v>83</v>
      </c>
      <c r="S6" s="62" t="s">
        <v>83</v>
      </c>
      <c r="T6" s="62" t="s">
        <v>83</v>
      </c>
      <c r="U6" s="62" t="s">
        <v>83</v>
      </c>
      <c r="V6" s="62" t="s">
        <v>83</v>
      </c>
      <c r="W6" s="62" t="s">
        <v>83</v>
      </c>
      <c r="X6" s="62" t="s">
        <v>83</v>
      </c>
      <c r="Y6" s="62" t="s">
        <v>83</v>
      </c>
      <c r="Z6" s="62" t="s">
        <v>83</v>
      </c>
      <c r="AA6" s="62" t="s">
        <v>83</v>
      </c>
      <c r="AB6" s="62" t="s">
        <v>83</v>
      </c>
      <c r="AC6" s="62" t="s">
        <v>83</v>
      </c>
      <c r="AD6" s="62" t="s">
        <v>83</v>
      </c>
      <c r="AE6" s="62" t="s">
        <v>83</v>
      </c>
      <c r="AF6" s="62" t="s">
        <v>83</v>
      </c>
      <c r="AG6" s="62" t="s">
        <v>83</v>
      </c>
      <c r="AH6" s="62" t="s">
        <v>83</v>
      </c>
      <c r="AI6" s="62" t="s">
        <v>83</v>
      </c>
      <c r="AJ6" s="62" t="s">
        <v>83</v>
      </c>
    </row>
    <row r="7" spans="1:36">
      <c r="A7" s="62" t="s">
        <v>90</v>
      </c>
      <c r="B7" s="62" t="s">
        <v>83</v>
      </c>
      <c r="C7" s="62" t="s">
        <v>83</v>
      </c>
      <c r="D7" s="62" t="s">
        <v>81</v>
      </c>
      <c r="E7" s="62" t="s">
        <v>82</v>
      </c>
      <c r="F7" s="62" t="s">
        <v>83</v>
      </c>
      <c r="G7" s="62" t="s">
        <v>83</v>
      </c>
      <c r="H7" s="62" t="s">
        <v>95</v>
      </c>
      <c r="I7" s="62" t="s">
        <v>96</v>
      </c>
      <c r="J7" s="62">
        <v>16000</v>
      </c>
      <c r="K7" s="62" t="s">
        <v>83</v>
      </c>
      <c r="L7" s="62" t="s">
        <v>83</v>
      </c>
      <c r="M7" s="62" t="s">
        <v>83</v>
      </c>
      <c r="N7" s="62" t="s">
        <v>83</v>
      </c>
      <c r="O7" s="62" t="s">
        <v>83</v>
      </c>
      <c r="P7" s="62" t="s">
        <v>83</v>
      </c>
      <c r="Q7" s="62" t="s">
        <v>83</v>
      </c>
      <c r="R7" s="62" t="s">
        <v>83</v>
      </c>
      <c r="S7" s="62" t="s">
        <v>83</v>
      </c>
      <c r="T7" s="62" t="s">
        <v>83</v>
      </c>
      <c r="U7" s="62" t="s">
        <v>83</v>
      </c>
      <c r="V7" s="62" t="s">
        <v>83</v>
      </c>
      <c r="W7" s="62" t="s">
        <v>83</v>
      </c>
      <c r="X7" s="62" t="s">
        <v>83</v>
      </c>
      <c r="Y7" s="62" t="s">
        <v>83</v>
      </c>
      <c r="Z7" s="62" t="s">
        <v>83</v>
      </c>
      <c r="AA7" s="62" t="s">
        <v>83</v>
      </c>
      <c r="AB7" s="62" t="s">
        <v>83</v>
      </c>
      <c r="AC7" s="62" t="s">
        <v>83</v>
      </c>
      <c r="AD7" s="62" t="s">
        <v>83</v>
      </c>
      <c r="AE7" s="62" t="s">
        <v>83</v>
      </c>
      <c r="AF7" s="62" t="s">
        <v>83</v>
      </c>
      <c r="AG7" s="62" t="s">
        <v>83</v>
      </c>
      <c r="AH7" s="62" t="s">
        <v>83</v>
      </c>
      <c r="AI7" s="62" t="s">
        <v>83</v>
      </c>
      <c r="AJ7" s="62" t="s">
        <v>83</v>
      </c>
    </row>
    <row r="8" spans="1:36">
      <c r="A8" s="30" t="s">
        <v>97</v>
      </c>
      <c r="B8" s="30">
        <v>2015</v>
      </c>
      <c r="C8" s="30"/>
      <c r="D8" s="30" t="s">
        <v>81</v>
      </c>
      <c r="E8" s="30" t="s">
        <v>82</v>
      </c>
      <c r="F8" s="30"/>
      <c r="G8" s="30"/>
      <c r="H8" s="30" t="s">
        <v>98</v>
      </c>
      <c r="I8" s="61" t="s">
        <v>99</v>
      </c>
      <c r="J8" s="30">
        <v>12480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6">
      <c r="A9" s="30" t="s">
        <v>97</v>
      </c>
      <c r="B9" s="30">
        <v>2015</v>
      </c>
      <c r="C9" s="30"/>
      <c r="D9" s="30" t="s">
        <v>81</v>
      </c>
      <c r="E9" s="30" t="s">
        <v>82</v>
      </c>
      <c r="F9" s="30"/>
      <c r="G9" s="30"/>
      <c r="H9" s="30" t="s">
        <v>100</v>
      </c>
      <c r="I9" s="61" t="s">
        <v>101</v>
      </c>
      <c r="J9" s="30">
        <v>7740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>
      <c r="A10" s="30" t="s">
        <v>97</v>
      </c>
      <c r="B10" s="30">
        <v>2015</v>
      </c>
      <c r="C10" s="30"/>
      <c r="D10" s="30" t="s">
        <v>81</v>
      </c>
      <c r="E10" s="30" t="s">
        <v>82</v>
      </c>
      <c r="F10" s="30"/>
      <c r="G10" s="30"/>
      <c r="H10" s="30" t="s">
        <v>102</v>
      </c>
      <c r="I10" s="61" t="s">
        <v>103</v>
      </c>
      <c r="J10" s="30">
        <v>1510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6">
      <c r="A11" s="30" t="s">
        <v>97</v>
      </c>
      <c r="B11" s="30">
        <v>2015</v>
      </c>
      <c r="C11" s="30"/>
      <c r="D11" s="30" t="s">
        <v>81</v>
      </c>
      <c r="E11" s="30" t="s">
        <v>82</v>
      </c>
      <c r="F11" s="30"/>
      <c r="G11" s="30"/>
      <c r="H11" s="30" t="s">
        <v>104</v>
      </c>
      <c r="I11" s="61" t="s">
        <v>105</v>
      </c>
      <c r="J11" s="30">
        <v>580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6">
      <c r="A12" s="30" t="s">
        <v>97</v>
      </c>
      <c r="B12" s="30">
        <v>2015</v>
      </c>
      <c r="C12" s="30"/>
      <c r="D12" s="30" t="s">
        <v>81</v>
      </c>
      <c r="E12" s="30" t="s">
        <v>82</v>
      </c>
      <c r="F12" s="30"/>
      <c r="G12" s="30"/>
      <c r="H12" s="30" t="s">
        <v>106</v>
      </c>
      <c r="I12" s="61" t="s">
        <v>107</v>
      </c>
      <c r="J12" s="30">
        <v>12680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>
      <c r="A13" s="30" t="s">
        <v>97</v>
      </c>
      <c r="B13" s="30">
        <v>2015</v>
      </c>
      <c r="C13" s="30"/>
      <c r="D13" s="30" t="s">
        <v>81</v>
      </c>
      <c r="E13" s="30" t="s">
        <v>82</v>
      </c>
      <c r="F13" s="30"/>
      <c r="G13" s="30"/>
      <c r="H13" s="30" t="s">
        <v>108</v>
      </c>
      <c r="I13" s="61" t="s">
        <v>109</v>
      </c>
      <c r="J13" s="30">
        <v>7850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6">
      <c r="A14" s="30" t="s">
        <v>97</v>
      </c>
      <c r="B14" s="30">
        <v>2015</v>
      </c>
      <c r="C14" s="30"/>
      <c r="D14" s="30" t="s">
        <v>81</v>
      </c>
      <c r="E14" s="30" t="s">
        <v>82</v>
      </c>
      <c r="F14" s="30"/>
      <c r="G14" s="30"/>
      <c r="H14" s="30" t="s">
        <v>110</v>
      </c>
      <c r="I14" s="61" t="s">
        <v>111</v>
      </c>
      <c r="J14" s="30">
        <v>1630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6">
      <c r="A15" s="30" t="s">
        <v>97</v>
      </c>
      <c r="B15" s="30">
        <v>2015</v>
      </c>
      <c r="C15" s="30"/>
      <c r="D15" s="30" t="s">
        <v>81</v>
      </c>
      <c r="E15" s="30" t="s">
        <v>82</v>
      </c>
      <c r="F15" s="30"/>
      <c r="G15" s="30"/>
      <c r="H15" s="30" t="s">
        <v>112</v>
      </c>
      <c r="I15" s="61" t="s">
        <v>113</v>
      </c>
      <c r="J15" s="30">
        <v>640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6">
      <c r="A16" s="30" t="s">
        <v>97</v>
      </c>
      <c r="B16" s="30">
        <v>2015</v>
      </c>
      <c r="C16" s="30"/>
      <c r="D16" s="30" t="s">
        <v>81</v>
      </c>
      <c r="E16" s="30" t="s">
        <v>82</v>
      </c>
      <c r="F16" s="30"/>
      <c r="G16" s="30"/>
      <c r="H16" s="30" t="s">
        <v>114</v>
      </c>
      <c r="I16" s="61" t="s">
        <v>115</v>
      </c>
      <c r="J16" s="30">
        <v>11870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1:36">
      <c r="A17" s="30" t="s">
        <v>97</v>
      </c>
      <c r="B17" s="30">
        <v>2015</v>
      </c>
      <c r="C17" s="30"/>
      <c r="D17" s="30" t="s">
        <v>81</v>
      </c>
      <c r="E17" s="30" t="s">
        <v>82</v>
      </c>
      <c r="F17" s="30"/>
      <c r="G17" s="30"/>
      <c r="H17" s="30" t="s">
        <v>116</v>
      </c>
      <c r="I17" s="61" t="s">
        <v>117</v>
      </c>
      <c r="J17" s="30">
        <v>8290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>
      <c r="A18" s="30" t="s">
        <v>97</v>
      </c>
      <c r="B18" s="30">
        <v>2015</v>
      </c>
      <c r="C18" s="30"/>
      <c r="D18" s="30" t="s">
        <v>81</v>
      </c>
      <c r="E18" s="30" t="s">
        <v>82</v>
      </c>
      <c r="F18" s="30"/>
      <c r="G18" s="30"/>
      <c r="H18" s="30" t="s">
        <v>118</v>
      </c>
      <c r="I18" s="61" t="s">
        <v>119</v>
      </c>
      <c r="J18" s="30">
        <v>1730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>
      <c r="A19" s="30" t="s">
        <v>97</v>
      </c>
      <c r="B19" s="30">
        <v>2015</v>
      </c>
      <c r="C19" s="30"/>
      <c r="D19" s="30" t="s">
        <v>81</v>
      </c>
      <c r="E19" s="30" t="s">
        <v>82</v>
      </c>
      <c r="F19" s="30"/>
      <c r="G19" s="30"/>
      <c r="H19" s="30" t="s">
        <v>120</v>
      </c>
      <c r="I19" s="61" t="s">
        <v>121</v>
      </c>
      <c r="J19" s="30">
        <v>700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>
      <c r="A20" s="30" t="s">
        <v>97</v>
      </c>
      <c r="B20" s="30">
        <v>2015</v>
      </c>
      <c r="C20" s="30"/>
      <c r="D20" s="30" t="s">
        <v>81</v>
      </c>
      <c r="E20" s="30" t="s">
        <v>82</v>
      </c>
      <c r="F20" s="30"/>
      <c r="G20" s="30"/>
      <c r="H20" s="30" t="s">
        <v>122</v>
      </c>
      <c r="I20" s="61" t="s">
        <v>123</v>
      </c>
      <c r="J20" s="30">
        <v>11950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>
      <c r="A21" s="30" t="s">
        <v>97</v>
      </c>
      <c r="B21" s="30">
        <v>2015</v>
      </c>
      <c r="C21" s="30"/>
      <c r="D21" s="30" t="s">
        <v>81</v>
      </c>
      <c r="E21" s="30" t="s">
        <v>82</v>
      </c>
      <c r="F21" s="30"/>
      <c r="G21" s="30"/>
      <c r="H21" s="30" t="s">
        <v>124</v>
      </c>
      <c r="I21" s="61" t="s">
        <v>125</v>
      </c>
      <c r="J21" s="30">
        <v>8300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1:36">
      <c r="A22" s="30" t="s">
        <v>97</v>
      </c>
      <c r="B22" s="30">
        <v>2015</v>
      </c>
      <c r="C22" s="30"/>
      <c r="D22" s="30" t="s">
        <v>81</v>
      </c>
      <c r="E22" s="30" t="s">
        <v>82</v>
      </c>
      <c r="F22" s="30"/>
      <c r="G22" s="30"/>
      <c r="H22" s="30" t="s">
        <v>126</v>
      </c>
      <c r="I22" s="61" t="s">
        <v>127</v>
      </c>
      <c r="J22" s="30">
        <v>2020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>
      <c r="A23" s="30" t="s">
        <v>97</v>
      </c>
      <c r="B23" s="30">
        <v>2015</v>
      </c>
      <c r="C23" s="30"/>
      <c r="D23" s="30" t="s">
        <v>81</v>
      </c>
      <c r="E23" s="30" t="s">
        <v>82</v>
      </c>
      <c r="F23" s="30"/>
      <c r="G23" s="30"/>
      <c r="H23" s="30" t="s">
        <v>128</v>
      </c>
      <c r="I23" s="61" t="s">
        <v>129</v>
      </c>
      <c r="J23" s="30">
        <v>740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>
      <c r="A24" s="30" t="s">
        <v>130</v>
      </c>
      <c r="B24" s="30" t="s">
        <v>131</v>
      </c>
      <c r="C24" s="30"/>
      <c r="D24" s="30" t="s">
        <v>81</v>
      </c>
      <c r="E24" s="30" t="s">
        <v>82</v>
      </c>
      <c r="F24" s="30"/>
      <c r="G24" s="30"/>
      <c r="H24" s="30" t="s">
        <v>132</v>
      </c>
      <c r="I24" s="30" t="s">
        <v>133</v>
      </c>
      <c r="J24" s="30">
        <v>6500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>
      <c r="A25" s="30" t="s">
        <v>130</v>
      </c>
      <c r="B25" s="30" t="s">
        <v>131</v>
      </c>
      <c r="C25" s="30"/>
      <c r="D25" s="30" t="s">
        <v>81</v>
      </c>
      <c r="E25" s="30" t="s">
        <v>82</v>
      </c>
      <c r="F25" s="30"/>
      <c r="G25" s="30"/>
      <c r="H25" s="30" t="s">
        <v>134</v>
      </c>
      <c r="I25" s="30" t="s">
        <v>135</v>
      </c>
      <c r="J25" s="30">
        <v>5800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>
      <c r="A26" s="30" t="s">
        <v>130</v>
      </c>
      <c r="B26" s="30" t="s">
        <v>131</v>
      </c>
      <c r="C26" s="30"/>
      <c r="D26" s="30" t="s">
        <v>81</v>
      </c>
      <c r="E26" s="30" t="s">
        <v>82</v>
      </c>
      <c r="F26" s="30"/>
      <c r="G26" s="30"/>
      <c r="H26" s="30" t="s">
        <v>136</v>
      </c>
      <c r="I26" s="30">
        <v>5400</v>
      </c>
      <c r="J26" s="30">
        <v>5400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>
      <c r="A27" s="30" t="s">
        <v>130</v>
      </c>
      <c r="B27" s="30" t="s">
        <v>131</v>
      </c>
      <c r="C27" s="30"/>
      <c r="D27" s="30" t="s">
        <v>81</v>
      </c>
      <c r="E27" s="30" t="s">
        <v>82</v>
      </c>
      <c r="F27" s="30"/>
      <c r="G27" s="30"/>
      <c r="H27" s="30">
        <v>5</v>
      </c>
      <c r="I27" s="30">
        <v>5000</v>
      </c>
      <c r="J27" s="30">
        <v>5000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>
      <c r="A28" s="30" t="s">
        <v>130</v>
      </c>
      <c r="B28" s="30" t="s">
        <v>131</v>
      </c>
      <c r="C28" s="30"/>
      <c r="D28" s="30" t="s">
        <v>81</v>
      </c>
      <c r="E28" s="30" t="s">
        <v>82</v>
      </c>
      <c r="F28" s="30"/>
      <c r="G28" s="30"/>
      <c r="H28" s="30" t="s">
        <v>137</v>
      </c>
      <c r="I28" s="30">
        <v>4500</v>
      </c>
      <c r="J28" s="30">
        <v>4500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>
      <c r="A29" s="30" t="s">
        <v>130</v>
      </c>
      <c r="B29" s="30" t="s">
        <v>131</v>
      </c>
      <c r="C29" s="30"/>
      <c r="D29" s="30" t="s">
        <v>81</v>
      </c>
      <c r="E29" s="30" t="s">
        <v>82</v>
      </c>
      <c r="F29" s="30"/>
      <c r="G29" s="30"/>
      <c r="H29" s="30" t="s">
        <v>138</v>
      </c>
      <c r="I29" s="30">
        <v>4200</v>
      </c>
      <c r="J29" s="30">
        <v>4200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>
      <c r="A30" s="30" t="s">
        <v>130</v>
      </c>
      <c r="B30" s="30" t="s">
        <v>131</v>
      </c>
      <c r="C30" s="30"/>
      <c r="D30" s="30" t="s">
        <v>81</v>
      </c>
      <c r="E30" s="30" t="s">
        <v>82</v>
      </c>
      <c r="F30" s="30"/>
      <c r="G30" s="30"/>
      <c r="H30" s="30" t="s">
        <v>139</v>
      </c>
      <c r="I30" s="30">
        <v>4100</v>
      </c>
      <c r="J30" s="30">
        <v>4100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>
      <c r="A31" s="30" t="s">
        <v>130</v>
      </c>
      <c r="B31" s="30" t="s">
        <v>131</v>
      </c>
      <c r="C31" s="30"/>
      <c r="D31" s="30" t="s">
        <v>81</v>
      </c>
      <c r="E31" s="30" t="s">
        <v>82</v>
      </c>
      <c r="F31" s="30"/>
      <c r="G31" s="30"/>
      <c r="H31" s="30">
        <v>4</v>
      </c>
      <c r="I31" s="30">
        <v>4000</v>
      </c>
      <c r="J31" s="30">
        <v>4000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1:36">
      <c r="A32" s="30" t="s">
        <v>130</v>
      </c>
      <c r="B32" s="30" t="s">
        <v>131</v>
      </c>
      <c r="C32" s="30"/>
      <c r="D32" s="30" t="s">
        <v>81</v>
      </c>
      <c r="E32" s="30" t="s">
        <v>82</v>
      </c>
      <c r="F32" s="30"/>
      <c r="G32" s="30"/>
      <c r="H32" s="30" t="s">
        <v>140</v>
      </c>
      <c r="I32" s="30">
        <v>3900</v>
      </c>
      <c r="J32" s="30">
        <v>3900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1:36">
      <c r="A33" s="30" t="s">
        <v>130</v>
      </c>
      <c r="B33" s="30" t="s">
        <v>131</v>
      </c>
      <c r="C33" s="30"/>
      <c r="D33" s="30" t="s">
        <v>81</v>
      </c>
      <c r="E33" s="30" t="s">
        <v>82</v>
      </c>
      <c r="F33" s="30"/>
      <c r="G33" s="30"/>
      <c r="H33" s="30">
        <v>4</v>
      </c>
      <c r="I33" s="30">
        <v>4000</v>
      </c>
      <c r="J33" s="30">
        <v>4000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1:36">
      <c r="A34" s="30" t="s">
        <v>130</v>
      </c>
      <c r="B34" s="30" t="s">
        <v>131</v>
      </c>
      <c r="C34" s="30"/>
      <c r="D34" s="30" t="s">
        <v>81</v>
      </c>
      <c r="E34" s="30" t="s">
        <v>82</v>
      </c>
      <c r="F34" s="30"/>
      <c r="G34" s="30"/>
      <c r="H34" s="30" t="s">
        <v>141</v>
      </c>
      <c r="I34" s="30">
        <v>4300</v>
      </c>
      <c r="J34" s="30">
        <v>4300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1:36">
      <c r="A35" s="30" t="s">
        <v>130</v>
      </c>
      <c r="B35" s="30" t="s">
        <v>131</v>
      </c>
      <c r="C35" s="30"/>
      <c r="D35" s="30" t="s">
        <v>81</v>
      </c>
      <c r="E35" s="30" t="s">
        <v>82</v>
      </c>
      <c r="F35" s="30"/>
      <c r="G35" s="30"/>
      <c r="H35" s="30" t="s">
        <v>142</v>
      </c>
      <c r="I35" s="30">
        <v>4400</v>
      </c>
      <c r="J35" s="30">
        <v>4400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1:36">
      <c r="A36" s="30" t="s">
        <v>130</v>
      </c>
      <c r="B36" s="30" t="s">
        <v>131</v>
      </c>
      <c r="C36" s="30"/>
      <c r="D36" s="30" t="s">
        <v>81</v>
      </c>
      <c r="E36" s="30" t="s">
        <v>82</v>
      </c>
      <c r="F36" s="30"/>
      <c r="G36" s="30"/>
      <c r="H36" s="30" t="s">
        <v>142</v>
      </c>
      <c r="I36" s="30">
        <v>4400</v>
      </c>
      <c r="J36" s="30">
        <v>4400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1:36">
      <c r="A37" s="30" t="s">
        <v>195</v>
      </c>
      <c r="B37" s="30">
        <v>2019</v>
      </c>
      <c r="C37" s="17" t="s">
        <v>196</v>
      </c>
      <c r="D37" s="30" t="s">
        <v>81</v>
      </c>
      <c r="E37" s="30" t="s">
        <v>82</v>
      </c>
      <c r="F37" s="30"/>
      <c r="G37" s="30"/>
      <c r="H37" s="30"/>
      <c r="I37" s="30"/>
      <c r="J37" s="30"/>
      <c r="K37" s="30"/>
      <c r="L37" s="30" t="s">
        <v>198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6">
      <c r="A38" s="30" t="s">
        <v>195</v>
      </c>
      <c r="B38" s="30">
        <v>2019</v>
      </c>
      <c r="C38" s="17" t="s">
        <v>196</v>
      </c>
      <c r="D38" s="30" t="s">
        <v>81</v>
      </c>
      <c r="E38" s="30" t="s">
        <v>82</v>
      </c>
      <c r="F38" s="30"/>
      <c r="G38" s="30"/>
      <c r="H38" s="30"/>
      <c r="I38" s="30"/>
      <c r="J38" s="30"/>
      <c r="K38" s="30"/>
      <c r="L38" s="30" t="s">
        <v>197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6">
      <c r="A39" s="30" t="s">
        <v>151</v>
      </c>
      <c r="B39" s="30">
        <v>1972</v>
      </c>
      <c r="C39" s="17" t="s">
        <v>152</v>
      </c>
      <c r="D39" s="30" t="s">
        <v>81</v>
      </c>
      <c r="E39" s="30" t="s">
        <v>82</v>
      </c>
      <c r="F39" s="30"/>
      <c r="G39" s="30"/>
      <c r="H39" s="30"/>
      <c r="I39" s="30"/>
      <c r="J39" s="30"/>
      <c r="K39" s="30">
        <v>75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6">
      <c r="A40" s="30" t="s">
        <v>177</v>
      </c>
      <c r="B40" s="30">
        <v>2020</v>
      </c>
      <c r="C40" s="17" t="s">
        <v>178</v>
      </c>
      <c r="D40" s="30" t="s">
        <v>81</v>
      </c>
      <c r="E40" s="30" t="s">
        <v>82</v>
      </c>
      <c r="F40" s="30"/>
      <c r="G40" s="30"/>
      <c r="H40" s="30"/>
      <c r="I40" s="30"/>
      <c r="J40" s="30"/>
      <c r="K40" s="30">
        <v>85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>
        <v>60</v>
      </c>
      <c r="AB40" s="30"/>
      <c r="AC40" s="30">
        <v>90</v>
      </c>
      <c r="AD40" s="30"/>
      <c r="AE40" s="30"/>
      <c r="AF40" s="30">
        <v>100</v>
      </c>
      <c r="AG40" s="30"/>
      <c r="AH40" s="30"/>
      <c r="AI40" s="30"/>
      <c r="AJ40" s="30"/>
    </row>
    <row r="41" spans="1:36">
      <c r="A41" s="30" t="s">
        <v>153</v>
      </c>
      <c r="B41" s="30">
        <v>2015</v>
      </c>
      <c r="C41" s="30" t="s">
        <v>154</v>
      </c>
      <c r="D41" s="30" t="s">
        <v>81</v>
      </c>
      <c r="E41" s="30" t="s">
        <v>82</v>
      </c>
      <c r="F41" s="30">
        <v>2015</v>
      </c>
      <c r="G41" s="30" t="s">
        <v>155</v>
      </c>
      <c r="H41" s="30" t="s">
        <v>156</v>
      </c>
      <c r="I41" s="30" t="s">
        <v>157</v>
      </c>
      <c r="J41" s="30">
        <v>14300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36">
      <c r="A42" s="30" t="s">
        <v>153</v>
      </c>
      <c r="B42" s="30">
        <v>2015</v>
      </c>
      <c r="C42" s="30" t="s">
        <v>154</v>
      </c>
      <c r="D42" s="30" t="s">
        <v>81</v>
      </c>
      <c r="E42" s="30" t="s">
        <v>82</v>
      </c>
      <c r="F42" s="30">
        <v>2015</v>
      </c>
      <c r="G42" s="30" t="s">
        <v>158</v>
      </c>
      <c r="H42" s="30" t="s">
        <v>159</v>
      </c>
      <c r="I42" s="30" t="s">
        <v>135</v>
      </c>
      <c r="J42" s="30">
        <v>5800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36">
      <c r="A43" s="30" t="s">
        <v>153</v>
      </c>
      <c r="B43" s="30">
        <v>2015</v>
      </c>
      <c r="C43" s="30" t="s">
        <v>154</v>
      </c>
      <c r="D43" s="30" t="s">
        <v>81</v>
      </c>
      <c r="E43" s="30" t="s">
        <v>82</v>
      </c>
      <c r="F43" s="30">
        <v>2015</v>
      </c>
      <c r="G43" s="30" t="s">
        <v>160</v>
      </c>
      <c r="H43" s="30" t="s">
        <v>161</v>
      </c>
      <c r="I43" s="30" t="s">
        <v>162</v>
      </c>
      <c r="J43" s="30">
        <v>2500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36">
      <c r="A44" s="30" t="s">
        <v>153</v>
      </c>
      <c r="B44" s="30">
        <v>2015</v>
      </c>
      <c r="C44" s="30" t="s">
        <v>154</v>
      </c>
      <c r="D44" s="30" t="s">
        <v>81</v>
      </c>
      <c r="E44" s="30" t="s">
        <v>82</v>
      </c>
      <c r="F44" s="30">
        <v>2015</v>
      </c>
      <c r="G44" s="30" t="s">
        <v>163</v>
      </c>
      <c r="H44" s="30" t="s">
        <v>164</v>
      </c>
      <c r="I44" s="30" t="s">
        <v>165</v>
      </c>
      <c r="J44" s="30">
        <v>200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36">
      <c r="A45" s="30" t="s">
        <v>153</v>
      </c>
      <c r="B45" s="30">
        <v>2015</v>
      </c>
      <c r="C45" s="30" t="s">
        <v>154</v>
      </c>
      <c r="D45" s="30" t="s">
        <v>81</v>
      </c>
      <c r="E45" s="30" t="s">
        <v>82</v>
      </c>
      <c r="F45" s="30">
        <v>2015</v>
      </c>
      <c r="G45" s="30" t="s">
        <v>166</v>
      </c>
      <c r="H45" s="30" t="s">
        <v>167</v>
      </c>
      <c r="I45" s="30" t="s">
        <v>168</v>
      </c>
      <c r="J45" s="30">
        <v>400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36">
      <c r="A46" s="30" t="s">
        <v>153</v>
      </c>
      <c r="B46" s="30">
        <v>2015</v>
      </c>
      <c r="C46" s="30" t="s">
        <v>154</v>
      </c>
      <c r="D46" s="30" t="s">
        <v>81</v>
      </c>
      <c r="E46" s="30" t="s">
        <v>82</v>
      </c>
      <c r="F46" s="30">
        <v>2015</v>
      </c>
      <c r="G46" s="30" t="s">
        <v>169</v>
      </c>
      <c r="H46" s="30" t="s">
        <v>170</v>
      </c>
      <c r="I46" s="30" t="s">
        <v>171</v>
      </c>
      <c r="J46" s="30">
        <v>1700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36">
      <c r="A47" s="30" t="s">
        <v>172</v>
      </c>
      <c r="B47" s="30">
        <v>2015</v>
      </c>
      <c r="C47" s="30"/>
      <c r="D47" s="30" t="s">
        <v>81</v>
      </c>
      <c r="E47" s="30" t="s">
        <v>82</v>
      </c>
      <c r="F47" s="30"/>
      <c r="G47" s="30"/>
      <c r="H47" s="30" t="s">
        <v>173</v>
      </c>
      <c r="I47" s="61" t="s">
        <v>174</v>
      </c>
      <c r="J47" s="30">
        <v>4600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36">
      <c r="A48" s="30" t="s">
        <v>172</v>
      </c>
      <c r="B48" s="30">
        <v>2015</v>
      </c>
      <c r="C48" s="30"/>
      <c r="D48" s="30" t="s">
        <v>81</v>
      </c>
      <c r="E48" s="30" t="s">
        <v>82</v>
      </c>
      <c r="F48" s="30"/>
      <c r="G48" s="30"/>
      <c r="H48" s="30" t="s">
        <v>175</v>
      </c>
      <c r="I48" s="61" t="s">
        <v>176</v>
      </c>
      <c r="J48" s="30">
        <v>4000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>
      <c r="A49" s="30" t="s">
        <v>184</v>
      </c>
      <c r="B49" s="30">
        <v>2003</v>
      </c>
      <c r="C49" s="17" t="s">
        <v>185</v>
      </c>
      <c r="D49" s="30" t="s">
        <v>81</v>
      </c>
      <c r="E49" s="30" t="s">
        <v>82</v>
      </c>
      <c r="F49" s="30"/>
      <c r="G49" s="30"/>
      <c r="H49" s="30"/>
      <c r="I49" s="30"/>
      <c r="J49" s="30"/>
      <c r="K49" s="30">
        <v>80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>
      <c r="A50" s="30" t="s">
        <v>145</v>
      </c>
      <c r="B50" s="30">
        <v>2016</v>
      </c>
      <c r="C50" s="17" t="s">
        <v>146</v>
      </c>
      <c r="D50" s="30" t="s">
        <v>81</v>
      </c>
      <c r="E50" s="30" t="s">
        <v>82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>
        <v>93</v>
      </c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>
      <c r="A51" s="62" t="s">
        <v>79</v>
      </c>
      <c r="B51" s="62">
        <v>2017</v>
      </c>
      <c r="C51" s="40" t="s">
        <v>80</v>
      </c>
      <c r="D51" s="62" t="s">
        <v>81</v>
      </c>
      <c r="E51" s="62" t="s">
        <v>82</v>
      </c>
      <c r="F51" s="62" t="s">
        <v>83</v>
      </c>
      <c r="G51" s="62" t="s">
        <v>83</v>
      </c>
      <c r="H51" s="62" t="s">
        <v>83</v>
      </c>
      <c r="I51" s="62" t="s">
        <v>83</v>
      </c>
      <c r="J51" s="62" t="s">
        <v>83</v>
      </c>
      <c r="K51" s="62" t="s">
        <v>83</v>
      </c>
      <c r="L51" s="62">
        <v>100</v>
      </c>
      <c r="M51" s="62" t="s">
        <v>83</v>
      </c>
      <c r="N51" s="62" t="s">
        <v>83</v>
      </c>
      <c r="O51" s="62" t="s">
        <v>83</v>
      </c>
      <c r="P51" s="62" t="s">
        <v>83</v>
      </c>
      <c r="Q51" s="62" t="s">
        <v>83</v>
      </c>
      <c r="R51" s="62" t="s">
        <v>83</v>
      </c>
      <c r="S51" s="62" t="s">
        <v>83</v>
      </c>
      <c r="T51" s="62" t="s">
        <v>83</v>
      </c>
      <c r="U51" s="62" t="s">
        <v>83</v>
      </c>
      <c r="V51" s="62" t="s">
        <v>83</v>
      </c>
      <c r="W51" s="62" t="s">
        <v>83</v>
      </c>
      <c r="X51" s="62" t="s">
        <v>83</v>
      </c>
      <c r="Y51" s="62" t="s">
        <v>83</v>
      </c>
      <c r="Z51" s="62" t="s">
        <v>83</v>
      </c>
      <c r="AA51" s="62" t="s">
        <v>83</v>
      </c>
      <c r="AB51" s="62" t="s">
        <v>83</v>
      </c>
      <c r="AC51" s="62" t="s">
        <v>83</v>
      </c>
      <c r="AD51" s="62" t="s">
        <v>83</v>
      </c>
      <c r="AE51" s="62" t="s">
        <v>83</v>
      </c>
      <c r="AF51" s="62" t="s">
        <v>83</v>
      </c>
      <c r="AG51" s="62" t="s">
        <v>83</v>
      </c>
      <c r="AH51" s="62" t="s">
        <v>83</v>
      </c>
      <c r="AI51" s="62" t="s">
        <v>83</v>
      </c>
      <c r="AJ51" s="62" t="s">
        <v>83</v>
      </c>
    </row>
    <row r="52" spans="1:36">
      <c r="A52" s="30" t="s">
        <v>179</v>
      </c>
      <c r="B52" s="30">
        <v>2016</v>
      </c>
      <c r="C52" s="17" t="s">
        <v>180</v>
      </c>
      <c r="D52" s="30" t="s">
        <v>81</v>
      </c>
      <c r="E52" s="30" t="s">
        <v>82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>
        <v>99</v>
      </c>
      <c r="AD52" s="30"/>
      <c r="AE52" s="30"/>
      <c r="AF52" s="30"/>
      <c r="AG52" s="30"/>
      <c r="AH52" s="30"/>
      <c r="AI52" s="30"/>
      <c r="AJ52" s="30"/>
    </row>
    <row r="53" spans="1:36">
      <c r="A53" s="30" t="s">
        <v>181</v>
      </c>
      <c r="B53" s="30">
        <v>2019</v>
      </c>
      <c r="C53" s="17" t="s">
        <v>182</v>
      </c>
      <c r="D53" s="30" t="s">
        <v>81</v>
      </c>
      <c r="E53" s="30" t="s">
        <v>82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 t="s">
        <v>183</v>
      </c>
      <c r="AD53" s="30"/>
      <c r="AE53" s="30"/>
      <c r="AF53" s="30"/>
      <c r="AG53" s="30"/>
      <c r="AH53" s="30"/>
      <c r="AI53" s="30"/>
      <c r="AJ53" s="30"/>
    </row>
    <row r="54" spans="1:36">
      <c r="A54" s="30" t="s">
        <v>186</v>
      </c>
      <c r="B54" s="30">
        <v>1974</v>
      </c>
      <c r="C54" s="17" t="s">
        <v>187</v>
      </c>
      <c r="D54" s="30" t="s">
        <v>81</v>
      </c>
      <c r="E54" s="30" t="s">
        <v>82</v>
      </c>
      <c r="F54" s="30"/>
      <c r="G54" s="30"/>
      <c r="H54" s="30"/>
      <c r="I54" s="30"/>
      <c r="J54" s="30"/>
      <c r="K54" s="30">
        <v>63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6">
      <c r="A55" s="30" t="s">
        <v>143</v>
      </c>
      <c r="B55" s="30">
        <v>2013</v>
      </c>
      <c r="C55" s="17" t="s">
        <v>144</v>
      </c>
      <c r="D55" s="30" t="s">
        <v>81</v>
      </c>
      <c r="E55" s="30" t="s">
        <v>82</v>
      </c>
      <c r="F55" s="30"/>
      <c r="G55" s="30"/>
      <c r="H55" s="30" t="s">
        <v>188</v>
      </c>
      <c r="I55" s="63">
        <v>1503288</v>
      </c>
      <c r="J55" s="30" t="s">
        <v>189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1:36">
      <c r="A56" s="30" t="s">
        <v>143</v>
      </c>
      <c r="B56" s="30">
        <v>2013</v>
      </c>
      <c r="C56" s="17" t="s">
        <v>144</v>
      </c>
      <c r="D56" s="30" t="s">
        <v>81</v>
      </c>
      <c r="E56" s="30" t="s">
        <v>82</v>
      </c>
      <c r="F56" s="30"/>
      <c r="G56" s="30"/>
      <c r="H56" s="30" t="s">
        <v>190</v>
      </c>
      <c r="I56" s="63">
        <v>9296986</v>
      </c>
      <c r="J56" s="63">
        <v>9296986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1:36">
      <c r="A57" s="30" t="s">
        <v>143</v>
      </c>
      <c r="B57" s="30">
        <v>2013</v>
      </c>
      <c r="C57" s="17" t="s">
        <v>144</v>
      </c>
      <c r="D57" s="30" t="s">
        <v>81</v>
      </c>
      <c r="E57" s="30" t="s">
        <v>82</v>
      </c>
      <c r="F57" s="30"/>
      <c r="G57" s="30"/>
      <c r="H57" s="30"/>
      <c r="I57" s="30"/>
      <c r="J57" s="30"/>
      <c r="K57" s="30">
        <v>60</v>
      </c>
      <c r="L57" s="30"/>
      <c r="M57" s="30"/>
      <c r="N57" s="30"/>
      <c r="O57" s="30"/>
      <c r="P57" s="30">
        <v>27</v>
      </c>
      <c r="Q57" s="30"/>
      <c r="R57" s="30"/>
      <c r="S57" s="30"/>
      <c r="T57" s="30">
        <v>88</v>
      </c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1:36">
      <c r="A58" s="30" t="s">
        <v>149</v>
      </c>
      <c r="B58" s="30">
        <v>2014</v>
      </c>
      <c r="C58" s="17" t="s">
        <v>150</v>
      </c>
      <c r="D58" s="30" t="s">
        <v>81</v>
      </c>
      <c r="E58" s="30" t="s">
        <v>82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>
        <v>50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1:36">
      <c r="A59" s="30" t="s">
        <v>191</v>
      </c>
      <c r="B59" s="30">
        <v>2019</v>
      </c>
      <c r="C59" s="30" t="s">
        <v>192</v>
      </c>
      <c r="D59" s="30" t="s">
        <v>81</v>
      </c>
      <c r="E59" s="30" t="s">
        <v>82</v>
      </c>
      <c r="F59" s="30"/>
      <c r="G59" s="30" t="s">
        <v>193</v>
      </c>
      <c r="H59" s="30" t="s">
        <v>194</v>
      </c>
      <c r="I59" s="30"/>
      <c r="J59" s="30"/>
      <c r="K59" s="30">
        <v>75</v>
      </c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>
      <c r="A60" s="30" t="s">
        <v>147</v>
      </c>
      <c r="B60" s="30">
        <v>2014</v>
      </c>
      <c r="C60" s="30" t="s">
        <v>148</v>
      </c>
      <c r="D60" s="30" t="s">
        <v>81</v>
      </c>
      <c r="E60" s="30" t="s">
        <v>82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>
        <v>35</v>
      </c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>
      <c r="A61" s="30" t="s">
        <v>199</v>
      </c>
      <c r="B61" s="30">
        <v>2010</v>
      </c>
      <c r="C61" s="30" t="s">
        <v>200</v>
      </c>
      <c r="D61" s="30" t="s">
        <v>201</v>
      </c>
      <c r="E61" s="30" t="s">
        <v>60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 t="s">
        <v>202</v>
      </c>
      <c r="AG61" s="30"/>
      <c r="AH61" s="30"/>
      <c r="AI61" s="30"/>
      <c r="AJ61" s="30"/>
    </row>
    <row r="62" spans="1:36">
      <c r="A62" s="30" t="s">
        <v>4190</v>
      </c>
      <c r="B62" s="30">
        <v>2021</v>
      </c>
      <c r="C62" s="41" t="s">
        <v>1148</v>
      </c>
      <c r="D62" s="30" t="s">
        <v>326</v>
      </c>
      <c r="E62" s="30" t="s">
        <v>221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 t="s">
        <v>4191</v>
      </c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>
      <c r="A63" s="64" t="s">
        <v>4190</v>
      </c>
      <c r="B63" s="30">
        <v>2021</v>
      </c>
      <c r="C63" s="41" t="s">
        <v>4192</v>
      </c>
      <c r="D63" s="30" t="s">
        <v>752</v>
      </c>
      <c r="E63" s="30" t="s">
        <v>221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 t="s">
        <v>4193</v>
      </c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>
      <c r="A64" s="64" t="s">
        <v>4190</v>
      </c>
      <c r="B64" s="30">
        <v>2021</v>
      </c>
      <c r="C64" s="41" t="s">
        <v>4194</v>
      </c>
      <c r="D64" s="30" t="s">
        <v>1147</v>
      </c>
      <c r="E64" s="30" t="s">
        <v>221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 t="s">
        <v>4195</v>
      </c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1:36">
      <c r="A65" s="30" t="s">
        <v>779</v>
      </c>
      <c r="B65" s="30">
        <v>2007</v>
      </c>
      <c r="C65" s="17" t="s">
        <v>780</v>
      </c>
      <c r="D65" s="30" t="s">
        <v>778</v>
      </c>
      <c r="E65" s="30" t="s">
        <v>221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>
        <v>95</v>
      </c>
      <c r="U65" s="30"/>
      <c r="V65" s="30"/>
      <c r="W65" s="30">
        <v>93</v>
      </c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1:36">
      <c r="A66" s="30" t="s">
        <v>287</v>
      </c>
      <c r="B66" s="30">
        <v>2016</v>
      </c>
      <c r="C66" s="41" t="s">
        <v>288</v>
      </c>
      <c r="D66" s="30" t="s">
        <v>254</v>
      </c>
      <c r="E66" s="30" t="s">
        <v>221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1:36">
      <c r="A67" s="30" t="s">
        <v>215</v>
      </c>
      <c r="B67" s="30">
        <v>2018</v>
      </c>
      <c r="C67" s="17" t="s">
        <v>216</v>
      </c>
      <c r="D67" s="30" t="s">
        <v>326</v>
      </c>
      <c r="E67" s="30" t="s">
        <v>326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>
        <v>92</v>
      </c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:36">
      <c r="A68" s="30" t="s">
        <v>471</v>
      </c>
      <c r="B68" s="30">
        <v>2021</v>
      </c>
      <c r="C68" s="41" t="s">
        <v>472</v>
      </c>
      <c r="D68" s="30" t="s">
        <v>468</v>
      </c>
      <c r="E68" s="30" t="s">
        <v>221</v>
      </c>
      <c r="F68" s="30"/>
      <c r="G68" s="30" t="s">
        <v>408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1:36">
      <c r="A69" s="30" t="s">
        <v>287</v>
      </c>
      <c r="B69" s="30">
        <v>2016</v>
      </c>
      <c r="C69" s="41" t="s">
        <v>288</v>
      </c>
      <c r="D69" s="30" t="s">
        <v>752</v>
      </c>
      <c r="E69" s="30" t="s">
        <v>221</v>
      </c>
      <c r="F69" s="30"/>
      <c r="G69" s="30"/>
      <c r="H69" s="30"/>
      <c r="I69" s="30"/>
      <c r="J69" s="30"/>
      <c r="K69" s="30"/>
      <c r="L69" s="30">
        <v>23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1:36">
      <c r="A70" s="30" t="s">
        <v>287</v>
      </c>
      <c r="B70" s="30">
        <v>2016</v>
      </c>
      <c r="C70" s="41" t="s">
        <v>288</v>
      </c>
      <c r="D70" s="30" t="s">
        <v>778</v>
      </c>
      <c r="E70" s="30" t="s">
        <v>221</v>
      </c>
      <c r="F70" s="30"/>
      <c r="G70" s="30"/>
      <c r="H70" s="30"/>
      <c r="I70" s="30"/>
      <c r="J70" s="30"/>
      <c r="K70" s="30"/>
      <c r="L70" s="30">
        <v>52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1:36">
      <c r="A71" s="30" t="s">
        <v>287</v>
      </c>
      <c r="B71" s="30">
        <v>2016</v>
      </c>
      <c r="C71" s="41" t="s">
        <v>288</v>
      </c>
      <c r="D71" s="30" t="s">
        <v>813</v>
      </c>
      <c r="E71" s="30" t="s">
        <v>221</v>
      </c>
      <c r="F71" s="30"/>
      <c r="G71" s="30"/>
      <c r="H71" s="30"/>
      <c r="I71" s="30"/>
      <c r="J71" s="30"/>
      <c r="K71" s="30"/>
      <c r="L71" s="30">
        <v>22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65" t="s">
        <v>83</v>
      </c>
      <c r="AH71" s="65" t="s">
        <v>83</v>
      </c>
      <c r="AI71" s="65" t="s">
        <v>83</v>
      </c>
      <c r="AJ71" s="65" t="s">
        <v>83</v>
      </c>
    </row>
    <row r="72" spans="1:36">
      <c r="A72" s="30" t="s">
        <v>287</v>
      </c>
      <c r="B72" s="30">
        <v>2016</v>
      </c>
      <c r="C72" s="41" t="s">
        <v>288</v>
      </c>
      <c r="D72" s="30" t="s">
        <v>1147</v>
      </c>
      <c r="E72" s="30" t="s">
        <v>221</v>
      </c>
      <c r="F72" s="30"/>
      <c r="G72" s="30"/>
      <c r="H72" s="30"/>
      <c r="I72" s="30"/>
      <c r="J72" s="30"/>
      <c r="K72" s="30"/>
      <c r="L72" s="30">
        <v>20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1:36">
      <c r="A73" s="30" t="s">
        <v>784</v>
      </c>
      <c r="B73" s="30">
        <v>1995</v>
      </c>
      <c r="C73" s="50" t="s">
        <v>785</v>
      </c>
      <c r="D73" s="30" t="s">
        <v>778</v>
      </c>
      <c r="E73" s="30" t="s">
        <v>221</v>
      </c>
      <c r="F73" s="30"/>
      <c r="G73" s="30"/>
      <c r="H73" s="30"/>
      <c r="I73" s="30"/>
      <c r="J73" s="30"/>
      <c r="K73" s="30"/>
      <c r="L73" s="30">
        <v>96</v>
      </c>
      <c r="M73" s="30"/>
      <c r="N73" s="30"/>
      <c r="O73" s="30"/>
      <c r="P73" s="30">
        <v>79</v>
      </c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1:36">
      <c r="A74" s="30" t="s">
        <v>207</v>
      </c>
      <c r="B74" s="30">
        <v>2001</v>
      </c>
      <c r="C74" s="17" t="s">
        <v>208</v>
      </c>
      <c r="D74" s="30" t="s">
        <v>205</v>
      </c>
      <c r="E74" s="30" t="s">
        <v>206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>
        <v>80</v>
      </c>
      <c r="U74" s="30"/>
      <c r="V74" s="30"/>
      <c r="W74" s="30">
        <v>90</v>
      </c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1:36">
      <c r="A75" s="30" t="s">
        <v>786</v>
      </c>
      <c r="B75" s="30">
        <v>2008</v>
      </c>
      <c r="C75" s="17" t="s">
        <v>787</v>
      </c>
      <c r="D75" s="30" t="s">
        <v>778</v>
      </c>
      <c r="E75" s="30" t="s">
        <v>221</v>
      </c>
      <c r="F75" s="30"/>
      <c r="G75" s="30"/>
      <c r="H75" s="30"/>
      <c r="I75" s="30"/>
      <c r="J75" s="30"/>
      <c r="K75" s="30"/>
      <c r="L75" s="30">
        <v>98</v>
      </c>
      <c r="M75" s="30"/>
      <c r="N75" s="30"/>
      <c r="O75" s="30"/>
      <c r="P75" s="30">
        <v>58</v>
      </c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1:36">
      <c r="A76" s="66" t="s">
        <v>199</v>
      </c>
      <c r="B76" s="66">
        <v>2010</v>
      </c>
      <c r="C76" s="66" t="s">
        <v>200</v>
      </c>
      <c r="D76" s="66" t="s">
        <v>240</v>
      </c>
      <c r="E76" s="66" t="s">
        <v>82</v>
      </c>
      <c r="F76" s="66" t="s">
        <v>83</v>
      </c>
      <c r="G76" s="66" t="s">
        <v>83</v>
      </c>
      <c r="H76" s="66" t="s">
        <v>83</v>
      </c>
      <c r="I76" s="66" t="s">
        <v>83</v>
      </c>
      <c r="J76" s="66" t="s">
        <v>83</v>
      </c>
      <c r="K76" s="66" t="s">
        <v>83</v>
      </c>
      <c r="L76" s="66" t="s">
        <v>83</v>
      </c>
      <c r="M76" s="66" t="s">
        <v>83</v>
      </c>
      <c r="N76" s="66" t="s">
        <v>83</v>
      </c>
      <c r="O76" s="66" t="s">
        <v>83</v>
      </c>
      <c r="P76" s="66" t="s">
        <v>83</v>
      </c>
      <c r="Q76" s="66" t="s">
        <v>83</v>
      </c>
      <c r="R76" s="66" t="s">
        <v>83</v>
      </c>
      <c r="S76" s="66" t="s">
        <v>83</v>
      </c>
      <c r="T76" s="66" t="s">
        <v>83</v>
      </c>
      <c r="U76" s="66" t="s">
        <v>83</v>
      </c>
      <c r="V76" s="66" t="s">
        <v>83</v>
      </c>
      <c r="W76" s="66" t="s">
        <v>83</v>
      </c>
      <c r="X76" s="66" t="s">
        <v>83</v>
      </c>
      <c r="Y76" s="66" t="s">
        <v>83</v>
      </c>
      <c r="Z76" s="66" t="s">
        <v>83</v>
      </c>
      <c r="AA76" s="66" t="s">
        <v>83</v>
      </c>
      <c r="AB76" s="66" t="s">
        <v>83</v>
      </c>
      <c r="AC76" s="66" t="s">
        <v>83</v>
      </c>
      <c r="AD76" s="66" t="s">
        <v>83</v>
      </c>
      <c r="AE76" s="66" t="s">
        <v>83</v>
      </c>
      <c r="AF76" s="66">
        <v>0</v>
      </c>
      <c r="AG76" s="66" t="s">
        <v>83</v>
      </c>
      <c r="AH76" s="66" t="s">
        <v>83</v>
      </c>
      <c r="AI76" s="66" t="s">
        <v>83</v>
      </c>
      <c r="AJ76" s="66" t="s">
        <v>83</v>
      </c>
    </row>
    <row r="77" spans="1:36">
      <c r="A77" s="66" t="s">
        <v>199</v>
      </c>
      <c r="B77" s="66">
        <v>2010</v>
      </c>
      <c r="C77" s="66" t="s">
        <v>200</v>
      </c>
      <c r="D77" s="66" t="s">
        <v>253</v>
      </c>
      <c r="E77" s="66" t="s">
        <v>60</v>
      </c>
      <c r="F77" s="66" t="s">
        <v>83</v>
      </c>
      <c r="G77" s="66" t="s">
        <v>83</v>
      </c>
      <c r="H77" s="66" t="s">
        <v>83</v>
      </c>
      <c r="I77" s="66" t="s">
        <v>83</v>
      </c>
      <c r="J77" s="66" t="s">
        <v>83</v>
      </c>
      <c r="K77" s="66" t="s">
        <v>83</v>
      </c>
      <c r="L77" s="66" t="s">
        <v>83</v>
      </c>
      <c r="M77" s="66" t="s">
        <v>83</v>
      </c>
      <c r="N77" s="66" t="s">
        <v>83</v>
      </c>
      <c r="O77" s="66" t="s">
        <v>83</v>
      </c>
      <c r="P77" s="66" t="s">
        <v>83</v>
      </c>
      <c r="Q77" s="66" t="s">
        <v>83</v>
      </c>
      <c r="R77" s="66" t="s">
        <v>83</v>
      </c>
      <c r="S77" s="66" t="s">
        <v>83</v>
      </c>
      <c r="T77" s="66" t="s">
        <v>83</v>
      </c>
      <c r="U77" s="66" t="s">
        <v>83</v>
      </c>
      <c r="V77" s="66" t="s">
        <v>83</v>
      </c>
      <c r="W77" s="66" t="s">
        <v>83</v>
      </c>
      <c r="X77" s="66" t="s">
        <v>83</v>
      </c>
      <c r="Y77" s="66" t="s">
        <v>83</v>
      </c>
      <c r="Z77" s="66" t="s">
        <v>83</v>
      </c>
      <c r="AA77" s="66" t="s">
        <v>83</v>
      </c>
      <c r="AB77" s="66" t="s">
        <v>83</v>
      </c>
      <c r="AC77" s="66" t="s">
        <v>83</v>
      </c>
      <c r="AD77" s="66" t="s">
        <v>83</v>
      </c>
      <c r="AE77" s="66">
        <v>80</v>
      </c>
      <c r="AF77" s="66" t="s">
        <v>83</v>
      </c>
      <c r="AG77" s="66" t="s">
        <v>83</v>
      </c>
      <c r="AH77" s="66" t="s">
        <v>83</v>
      </c>
      <c r="AI77" s="66" t="s">
        <v>83</v>
      </c>
    </row>
    <row r="78" spans="1:36">
      <c r="A78" s="30" t="s">
        <v>280</v>
      </c>
      <c r="B78" s="30">
        <v>1974</v>
      </c>
      <c r="C78" s="17" t="s">
        <v>281</v>
      </c>
      <c r="D78" s="30" t="s">
        <v>254</v>
      </c>
      <c r="E78" s="30" t="s">
        <v>221</v>
      </c>
      <c r="F78" s="30"/>
      <c r="G78" s="30"/>
      <c r="H78" s="30"/>
      <c r="I78" s="30"/>
      <c r="J78" s="30"/>
      <c r="K78" s="30"/>
      <c r="L78" s="30">
        <v>50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1:36">
      <c r="A79" s="30" t="s">
        <v>226</v>
      </c>
      <c r="B79" s="30">
        <v>2018</v>
      </c>
      <c r="C79" s="17" t="s">
        <v>227</v>
      </c>
      <c r="D79" s="30" t="s">
        <v>326</v>
      </c>
      <c r="F79" s="30"/>
      <c r="G79" s="30" t="s">
        <v>344</v>
      </c>
      <c r="H79" s="30"/>
      <c r="I79" s="30">
        <v>340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spans="1:36">
      <c r="A80" s="30" t="s">
        <v>306</v>
      </c>
      <c r="B80" s="30">
        <v>2020</v>
      </c>
      <c r="C80" s="17" t="s">
        <v>307</v>
      </c>
      <c r="D80" s="30" t="s">
        <v>468</v>
      </c>
      <c r="E80" s="30" t="s">
        <v>221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 t="s">
        <v>493</v>
      </c>
      <c r="AD80" s="30"/>
      <c r="AE80" s="30"/>
      <c r="AF80" s="30"/>
      <c r="AG80" s="30"/>
      <c r="AH80" s="30"/>
      <c r="AI80" s="30"/>
      <c r="AJ80" s="30"/>
    </row>
    <row r="81" spans="1:36">
      <c r="A81" s="30" t="s">
        <v>280</v>
      </c>
      <c r="B81" s="30">
        <v>1974</v>
      </c>
      <c r="C81" s="41" t="s">
        <v>281</v>
      </c>
      <c r="D81" s="30" t="s">
        <v>752</v>
      </c>
      <c r="E81" s="30" t="s">
        <v>221</v>
      </c>
      <c r="F81" s="30"/>
      <c r="G81" s="30"/>
      <c r="H81" s="30"/>
      <c r="I81" s="30"/>
      <c r="J81" s="30"/>
      <c r="K81" s="30"/>
      <c r="L81" s="30">
        <v>61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:36">
      <c r="A82" s="30" t="s">
        <v>280</v>
      </c>
      <c r="B82" s="30">
        <v>1974</v>
      </c>
      <c r="C82" s="41" t="s">
        <v>281</v>
      </c>
      <c r="D82" s="30" t="s">
        <v>778</v>
      </c>
      <c r="E82" s="30" t="s">
        <v>221</v>
      </c>
      <c r="F82" s="30"/>
      <c r="G82" s="30"/>
      <c r="H82" s="30"/>
      <c r="I82" s="30"/>
      <c r="J82" s="30"/>
      <c r="K82" s="30"/>
      <c r="L82" s="30">
        <v>57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:36">
      <c r="A83" s="30" t="s">
        <v>280</v>
      </c>
      <c r="B83" s="30">
        <v>1974</v>
      </c>
      <c r="C83" s="41" t="s">
        <v>281</v>
      </c>
      <c r="D83" s="30" t="s">
        <v>813</v>
      </c>
      <c r="E83" s="30" t="s">
        <v>221</v>
      </c>
      <c r="F83" s="30"/>
      <c r="G83" s="30"/>
      <c r="H83" s="30"/>
      <c r="I83" s="30"/>
      <c r="J83" s="30"/>
      <c r="K83" s="30"/>
      <c r="L83" s="30">
        <v>15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65" t="s">
        <v>83</v>
      </c>
      <c r="AH83" s="65" t="s">
        <v>83</v>
      </c>
      <c r="AI83" s="65" t="s">
        <v>83</v>
      </c>
      <c r="AJ83" s="65" t="s">
        <v>83</v>
      </c>
    </row>
    <row r="84" spans="1:36">
      <c r="A84" s="30" t="s">
        <v>280</v>
      </c>
      <c r="B84" s="30">
        <v>1974</v>
      </c>
      <c r="C84" s="41" t="s">
        <v>281</v>
      </c>
      <c r="D84" s="30" t="s">
        <v>1147</v>
      </c>
      <c r="E84" s="30" t="s">
        <v>221</v>
      </c>
      <c r="F84" s="30"/>
      <c r="G84" s="30"/>
      <c r="H84" s="30"/>
      <c r="I84" s="30"/>
      <c r="J84" s="30"/>
      <c r="K84" s="30"/>
      <c r="L84" s="30">
        <v>53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:36">
      <c r="A85" s="30" t="s">
        <v>4196</v>
      </c>
      <c r="B85" s="30">
        <v>2019</v>
      </c>
      <c r="C85" s="17" t="s">
        <v>4197</v>
      </c>
      <c r="D85" s="30" t="s">
        <v>468</v>
      </c>
      <c r="E85" s="30" t="s">
        <v>221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>
        <v>5</v>
      </c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82" t="s">
        <v>83</v>
      </c>
      <c r="AH85" s="30"/>
      <c r="AI85" s="30"/>
      <c r="AJ85" s="82" t="s">
        <v>83</v>
      </c>
    </row>
    <row r="86" spans="1:36">
      <c r="A86" s="30" t="s">
        <v>471</v>
      </c>
      <c r="B86" s="30">
        <v>2021</v>
      </c>
      <c r="C86" s="41" t="s">
        <v>755</v>
      </c>
      <c r="D86" s="30" t="s">
        <v>752</v>
      </c>
      <c r="E86" s="30" t="s">
        <v>221</v>
      </c>
      <c r="F86" s="30"/>
      <c r="G86" s="30" t="s">
        <v>408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:36">
      <c r="A87" s="30" t="s">
        <v>471</v>
      </c>
      <c r="B87" s="30">
        <v>2021</v>
      </c>
      <c r="C87" s="41" t="s">
        <v>815</v>
      </c>
      <c r="D87" s="30" t="s">
        <v>813</v>
      </c>
      <c r="E87" s="30" t="s">
        <v>221</v>
      </c>
      <c r="F87" s="30"/>
      <c r="G87" s="30" t="s">
        <v>408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65" t="s">
        <v>83</v>
      </c>
      <c r="AH87" s="65" t="s">
        <v>83</v>
      </c>
      <c r="AI87" s="65" t="s">
        <v>83</v>
      </c>
      <c r="AJ87" s="65" t="s">
        <v>83</v>
      </c>
    </row>
    <row r="88" spans="1:36">
      <c r="A88" s="30" t="s">
        <v>471</v>
      </c>
      <c r="B88" s="30">
        <v>2021</v>
      </c>
      <c r="C88" s="41" t="s">
        <v>1148</v>
      </c>
      <c r="D88" s="30" t="s">
        <v>1147</v>
      </c>
      <c r="E88" s="30" t="s">
        <v>221</v>
      </c>
      <c r="F88" s="30"/>
      <c r="G88" s="30" t="s">
        <v>408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:36">
      <c r="A89" s="30" t="s">
        <v>788</v>
      </c>
      <c r="B89" s="30">
        <v>1998</v>
      </c>
      <c r="C89" s="17" t="s">
        <v>789</v>
      </c>
      <c r="D89" s="30" t="s">
        <v>778</v>
      </c>
      <c r="E89" s="30" t="s">
        <v>221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>
        <v>88</v>
      </c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67" t="s">
        <v>83</v>
      </c>
      <c r="AH89" s="67" t="s">
        <v>83</v>
      </c>
      <c r="AI89" s="67" t="s">
        <v>83</v>
      </c>
      <c r="AJ89" s="67" t="s">
        <v>83</v>
      </c>
    </row>
    <row r="90" spans="1:36">
      <c r="A90" s="30" t="s">
        <v>260</v>
      </c>
      <c r="B90" s="30">
        <v>1973</v>
      </c>
      <c r="C90" s="17" t="s">
        <v>261</v>
      </c>
      <c r="D90" s="30" t="s">
        <v>254</v>
      </c>
      <c r="E90" s="30" t="s">
        <v>221</v>
      </c>
      <c r="F90" s="30"/>
      <c r="G90" s="30"/>
      <c r="H90" s="30" t="s">
        <v>4198</v>
      </c>
      <c r="I90" s="30"/>
      <c r="J90" s="30"/>
      <c r="K90" s="30"/>
      <c r="L90" s="30"/>
      <c r="M90" s="30"/>
      <c r="N90" s="30"/>
      <c r="O90" s="30">
        <v>25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:36">
      <c r="A91" s="30" t="s">
        <v>260</v>
      </c>
      <c r="B91" s="30">
        <v>1973</v>
      </c>
      <c r="C91" s="17" t="s">
        <v>261</v>
      </c>
      <c r="D91" s="30" t="s">
        <v>254</v>
      </c>
      <c r="E91" s="30" t="s">
        <v>221</v>
      </c>
      <c r="F91" s="30"/>
      <c r="G91" s="30"/>
      <c r="H91" s="30" t="s">
        <v>262</v>
      </c>
      <c r="I91" s="30"/>
      <c r="J91" s="30"/>
      <c r="K91" s="30"/>
      <c r="L91" s="30"/>
      <c r="M91" s="30"/>
      <c r="N91" s="30">
        <v>0</v>
      </c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6">
      <c r="A92" s="30" t="s">
        <v>260</v>
      </c>
      <c r="B92" s="30">
        <v>1973</v>
      </c>
      <c r="C92" s="17" t="s">
        <v>261</v>
      </c>
      <c r="D92" s="30" t="s">
        <v>254</v>
      </c>
      <c r="E92" s="30" t="s">
        <v>221</v>
      </c>
      <c r="F92" s="30"/>
      <c r="G92" s="30"/>
      <c r="H92" s="30" t="s">
        <v>4199</v>
      </c>
      <c r="I92" s="30"/>
      <c r="J92" s="30"/>
      <c r="K92" s="30"/>
      <c r="L92" s="30"/>
      <c r="M92" s="30"/>
      <c r="N92" s="30"/>
      <c r="O92" s="30">
        <v>13</v>
      </c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spans="1:36">
      <c r="A93" s="30" t="s">
        <v>260</v>
      </c>
      <c r="B93" s="30">
        <v>1973</v>
      </c>
      <c r="C93" s="17" t="s">
        <v>261</v>
      </c>
      <c r="D93" s="30" t="s">
        <v>254</v>
      </c>
      <c r="E93" s="30" t="s">
        <v>221</v>
      </c>
      <c r="F93" s="30"/>
      <c r="G93" s="30"/>
      <c r="H93" s="30" t="s">
        <v>4200</v>
      </c>
      <c r="I93" s="30"/>
      <c r="J93" s="30"/>
      <c r="K93" s="30"/>
      <c r="L93" s="30"/>
      <c r="M93" s="30"/>
      <c r="N93" s="30"/>
      <c r="O93" s="30"/>
      <c r="P93" s="30"/>
      <c r="Q93" s="30">
        <v>29</v>
      </c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spans="1:36">
      <c r="A94" s="30" t="s">
        <v>260</v>
      </c>
      <c r="B94" s="30">
        <v>1973</v>
      </c>
      <c r="C94" s="17" t="s">
        <v>261</v>
      </c>
      <c r="D94" s="30" t="s">
        <v>254</v>
      </c>
      <c r="E94" s="30" t="s">
        <v>221</v>
      </c>
      <c r="F94" s="30"/>
      <c r="G94" s="30"/>
      <c r="H94" s="30" t="s">
        <v>4201</v>
      </c>
      <c r="I94" s="30"/>
      <c r="J94" s="30"/>
      <c r="K94" s="30"/>
      <c r="L94" s="30"/>
      <c r="M94" s="30"/>
      <c r="N94" s="30"/>
      <c r="O94" s="30"/>
      <c r="P94" s="30"/>
      <c r="Q94" s="30">
        <v>11</v>
      </c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spans="1:36">
      <c r="A95" s="30" t="s">
        <v>260</v>
      </c>
      <c r="B95" s="30">
        <v>1973</v>
      </c>
      <c r="C95" s="17" t="s">
        <v>261</v>
      </c>
      <c r="D95" s="30" t="s">
        <v>254</v>
      </c>
      <c r="E95" s="30" t="s">
        <v>221</v>
      </c>
      <c r="F95" s="30"/>
      <c r="G95" s="30"/>
      <c r="H95" s="30" t="s">
        <v>4202</v>
      </c>
      <c r="I95" s="30"/>
      <c r="J95" s="30"/>
      <c r="K95" s="30"/>
      <c r="L95" s="30"/>
      <c r="M95" s="30"/>
      <c r="N95" s="30"/>
      <c r="O95" s="30">
        <v>20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spans="1:36">
      <c r="A96" s="30" t="s">
        <v>226</v>
      </c>
      <c r="B96" s="30">
        <v>2018</v>
      </c>
      <c r="C96" s="17" t="s">
        <v>227</v>
      </c>
      <c r="D96" s="30" t="s">
        <v>326</v>
      </c>
      <c r="F96" s="30"/>
      <c r="G96" s="30" t="s">
        <v>345</v>
      </c>
      <c r="H96" s="30"/>
      <c r="I96" s="30">
        <v>330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:36">
      <c r="A97" s="30" t="s">
        <v>226</v>
      </c>
      <c r="B97" s="30">
        <v>2018</v>
      </c>
      <c r="C97" s="17" t="s">
        <v>227</v>
      </c>
      <c r="D97" s="30" t="s">
        <v>326</v>
      </c>
      <c r="F97" s="30"/>
      <c r="G97" s="30" t="s">
        <v>346</v>
      </c>
      <c r="H97" s="30"/>
      <c r="I97" s="30">
        <v>460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:36">
      <c r="A98" s="30" t="s">
        <v>226</v>
      </c>
      <c r="B98" s="30">
        <v>2018</v>
      </c>
      <c r="C98" s="17" t="s">
        <v>227</v>
      </c>
      <c r="D98" s="30" t="s">
        <v>326</v>
      </c>
      <c r="F98" s="30"/>
      <c r="G98" s="30" t="s">
        <v>347</v>
      </c>
      <c r="H98" s="30"/>
      <c r="I98" s="30">
        <v>505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:36">
      <c r="A99" s="30" t="s">
        <v>220</v>
      </c>
      <c r="B99" s="30">
        <v>2018</v>
      </c>
      <c r="C99" s="17" t="s">
        <v>331</v>
      </c>
      <c r="D99" s="30" t="s">
        <v>326</v>
      </c>
      <c r="E99" s="30" t="s">
        <v>221</v>
      </c>
      <c r="F99" s="30"/>
      <c r="G99" s="30">
        <v>0.05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>
        <v>92</v>
      </c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:36">
      <c r="A100" s="82" t="s">
        <v>237</v>
      </c>
      <c r="B100" s="82">
        <v>2018</v>
      </c>
      <c r="C100" s="44" t="s">
        <v>238</v>
      </c>
      <c r="D100" s="30" t="s">
        <v>326</v>
      </c>
      <c r="E100" s="30" t="s">
        <v>326</v>
      </c>
      <c r="F100" s="82" t="s">
        <v>83</v>
      </c>
      <c r="G100" s="82" t="s">
        <v>83</v>
      </c>
      <c r="H100" s="82" t="s">
        <v>83</v>
      </c>
      <c r="I100" s="82" t="s">
        <v>83</v>
      </c>
      <c r="J100" s="82" t="s">
        <v>83</v>
      </c>
      <c r="K100" s="82" t="s">
        <v>355</v>
      </c>
      <c r="L100" s="30"/>
      <c r="M100" s="30"/>
      <c r="N100" s="30"/>
      <c r="O100" s="82" t="s">
        <v>83</v>
      </c>
      <c r="P100" s="30"/>
      <c r="Q100" s="30"/>
      <c r="R100" s="30"/>
      <c r="S100" s="30"/>
      <c r="T100" s="82" t="s">
        <v>83</v>
      </c>
      <c r="U100" s="82" t="s">
        <v>83</v>
      </c>
      <c r="V100" s="82" t="s">
        <v>83</v>
      </c>
      <c r="W100" s="82" t="s">
        <v>83</v>
      </c>
      <c r="X100" s="82" t="s">
        <v>83</v>
      </c>
      <c r="Y100" s="82" t="s">
        <v>83</v>
      </c>
      <c r="Z100" s="82" t="s">
        <v>83</v>
      </c>
      <c r="AA100" s="82" t="s">
        <v>83</v>
      </c>
      <c r="AB100" s="82" t="s">
        <v>83</v>
      </c>
      <c r="AC100" s="82" t="s">
        <v>83</v>
      </c>
      <c r="AD100" s="82" t="s">
        <v>83</v>
      </c>
      <c r="AE100" s="82" t="s">
        <v>83</v>
      </c>
      <c r="AF100" s="30"/>
      <c r="AG100" s="30"/>
      <c r="AH100" s="30"/>
      <c r="AI100" s="30"/>
    </row>
    <row r="101" spans="1:36">
      <c r="A101" s="30" t="s">
        <v>332</v>
      </c>
      <c r="B101" s="30">
        <v>2018</v>
      </c>
      <c r="C101" s="30" t="s">
        <v>333</v>
      </c>
      <c r="D101" s="30" t="s">
        <v>326</v>
      </c>
      <c r="E101" s="30" t="s">
        <v>82</v>
      </c>
      <c r="F101" s="30"/>
      <c r="G101" s="30" t="s">
        <v>334</v>
      </c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 t="s">
        <v>335</v>
      </c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:36">
      <c r="A102" s="30" t="s">
        <v>478</v>
      </c>
      <c r="B102" s="30">
        <v>2019</v>
      </c>
      <c r="C102" s="17" t="s">
        <v>479</v>
      </c>
      <c r="D102" s="30" t="s">
        <v>468</v>
      </c>
      <c r="E102" s="30" t="s">
        <v>221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 t="s">
        <v>480</v>
      </c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:36">
      <c r="A103" s="30" t="s">
        <v>215</v>
      </c>
      <c r="B103" s="30">
        <v>2018</v>
      </c>
      <c r="C103" s="17" t="s">
        <v>216</v>
      </c>
      <c r="D103" s="30" t="s">
        <v>468</v>
      </c>
      <c r="E103" s="30" t="s">
        <v>468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 t="s">
        <v>474</v>
      </c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:36">
      <c r="A104" s="30" t="s">
        <v>226</v>
      </c>
      <c r="B104" s="30">
        <v>2018</v>
      </c>
      <c r="C104" s="17" t="s">
        <v>227</v>
      </c>
      <c r="D104" s="30" t="s">
        <v>468</v>
      </c>
      <c r="E104" s="30" t="s">
        <v>221</v>
      </c>
      <c r="F104" s="30"/>
      <c r="G104" s="30"/>
      <c r="H104" s="30" t="s">
        <v>487</v>
      </c>
      <c r="I104" s="30"/>
      <c r="J104" s="30">
        <v>2630</v>
      </c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:36">
      <c r="A105" s="30" t="s">
        <v>226</v>
      </c>
      <c r="B105" s="30">
        <v>2018</v>
      </c>
      <c r="C105" s="17" t="s">
        <v>227</v>
      </c>
      <c r="D105" s="30" t="s">
        <v>468</v>
      </c>
      <c r="E105" s="30" t="s">
        <v>221</v>
      </c>
      <c r="F105" s="30"/>
      <c r="G105" s="30" t="s">
        <v>303</v>
      </c>
      <c r="H105" s="30" t="s">
        <v>488</v>
      </c>
      <c r="I105" s="30"/>
      <c r="J105" s="30">
        <v>7700</v>
      </c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:36">
      <c r="A106" s="30" t="s">
        <v>226</v>
      </c>
      <c r="B106" s="30">
        <v>2018</v>
      </c>
      <c r="C106" s="17" t="s">
        <v>227</v>
      </c>
      <c r="D106" s="30" t="s">
        <v>468</v>
      </c>
      <c r="E106" s="30" t="s">
        <v>221</v>
      </c>
      <c r="F106" s="30"/>
      <c r="G106" s="30"/>
      <c r="H106" s="30" t="s">
        <v>489</v>
      </c>
      <c r="I106" s="30"/>
      <c r="J106" s="30">
        <v>8500</v>
      </c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:36">
      <c r="A107" s="30" t="s">
        <v>226</v>
      </c>
      <c r="B107" s="30">
        <v>2018</v>
      </c>
      <c r="C107" s="17" t="s">
        <v>227</v>
      </c>
      <c r="D107" s="30" t="s">
        <v>468</v>
      </c>
      <c r="E107" s="30" t="s">
        <v>221</v>
      </c>
      <c r="F107" s="30"/>
      <c r="G107" s="30" t="s">
        <v>304</v>
      </c>
      <c r="H107" s="30" t="s">
        <v>488</v>
      </c>
      <c r="I107" s="30"/>
      <c r="J107" s="30">
        <v>7700</v>
      </c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1:36">
      <c r="A108" s="30" t="s">
        <v>260</v>
      </c>
      <c r="B108" s="30">
        <v>1973</v>
      </c>
      <c r="C108" s="17" t="s">
        <v>261</v>
      </c>
      <c r="D108" s="30" t="s">
        <v>752</v>
      </c>
      <c r="E108" s="30" t="s">
        <v>221</v>
      </c>
      <c r="F108" s="30"/>
      <c r="G108" s="30"/>
      <c r="H108" s="30" t="s">
        <v>4198</v>
      </c>
      <c r="I108" s="30"/>
      <c r="J108" s="30"/>
      <c r="K108" s="30"/>
      <c r="L108" s="30"/>
      <c r="M108" s="30"/>
      <c r="N108" s="30"/>
      <c r="O108" s="30">
        <v>59</v>
      </c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spans="1:36">
      <c r="A109" s="30" t="s">
        <v>260</v>
      </c>
      <c r="B109" s="30">
        <v>1973</v>
      </c>
      <c r="C109" s="17" t="s">
        <v>261</v>
      </c>
      <c r="D109" s="30" t="s">
        <v>752</v>
      </c>
      <c r="E109" s="30" t="s">
        <v>221</v>
      </c>
      <c r="F109" s="30"/>
      <c r="G109" s="30"/>
      <c r="H109" s="30" t="s">
        <v>262</v>
      </c>
      <c r="I109" s="30"/>
      <c r="J109" s="30"/>
      <c r="K109" s="30"/>
      <c r="L109" s="30"/>
      <c r="M109" s="30"/>
      <c r="N109" s="30">
        <v>28</v>
      </c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</row>
    <row r="110" spans="1:36">
      <c r="A110" s="30" t="s">
        <v>260</v>
      </c>
      <c r="B110" s="30">
        <v>1973</v>
      </c>
      <c r="C110" s="17" t="s">
        <v>261</v>
      </c>
      <c r="D110" s="30" t="s">
        <v>752</v>
      </c>
      <c r="E110" s="30" t="s">
        <v>221</v>
      </c>
      <c r="F110" s="30"/>
      <c r="G110" s="30"/>
      <c r="H110" s="30" t="s">
        <v>4199</v>
      </c>
      <c r="I110" s="30"/>
      <c r="J110" s="30"/>
      <c r="K110" s="30"/>
      <c r="L110" s="30"/>
      <c r="M110" s="30"/>
      <c r="N110" s="30"/>
      <c r="O110" s="30">
        <v>67</v>
      </c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spans="1:36">
      <c r="A111" s="30" t="s">
        <v>260</v>
      </c>
      <c r="B111" s="30">
        <v>1973</v>
      </c>
      <c r="C111" s="17" t="s">
        <v>261</v>
      </c>
      <c r="D111" s="30" t="s">
        <v>752</v>
      </c>
      <c r="E111" s="30" t="s">
        <v>221</v>
      </c>
      <c r="F111" s="30"/>
      <c r="G111" s="30"/>
      <c r="H111" s="30" t="s">
        <v>4200</v>
      </c>
      <c r="I111" s="30"/>
      <c r="J111" s="30"/>
      <c r="K111" s="30"/>
      <c r="L111" s="30"/>
      <c r="M111" s="30"/>
      <c r="N111" s="30"/>
      <c r="O111" s="30"/>
      <c r="P111" s="30"/>
      <c r="Q111" s="30">
        <v>66</v>
      </c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spans="1:36">
      <c r="A112" s="30" t="s">
        <v>260</v>
      </c>
      <c r="B112" s="30">
        <v>1973</v>
      </c>
      <c r="C112" s="17" t="s">
        <v>261</v>
      </c>
      <c r="D112" s="30" t="s">
        <v>752</v>
      </c>
      <c r="E112" s="30" t="s">
        <v>221</v>
      </c>
      <c r="F112" s="30"/>
      <c r="G112" s="30"/>
      <c r="H112" s="30" t="s">
        <v>4201</v>
      </c>
      <c r="I112" s="30"/>
      <c r="J112" s="30"/>
      <c r="K112" s="30"/>
      <c r="L112" s="30"/>
      <c r="M112" s="30"/>
      <c r="N112" s="30"/>
      <c r="O112" s="30"/>
      <c r="P112" s="30"/>
      <c r="Q112" s="30">
        <v>43</v>
      </c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spans="1:36">
      <c r="A113" s="30" t="s">
        <v>260</v>
      </c>
      <c r="B113" s="30">
        <v>1973</v>
      </c>
      <c r="C113" s="17" t="s">
        <v>261</v>
      </c>
      <c r="D113" s="30" t="s">
        <v>752</v>
      </c>
      <c r="E113" s="30" t="s">
        <v>221</v>
      </c>
      <c r="F113" s="30"/>
      <c r="G113" s="30"/>
      <c r="H113" s="30" t="s">
        <v>4202</v>
      </c>
      <c r="I113" s="30"/>
      <c r="J113" s="30"/>
      <c r="K113" s="30"/>
      <c r="L113" s="30"/>
      <c r="M113" s="30"/>
      <c r="N113" s="30"/>
      <c r="O113" s="30">
        <v>28</v>
      </c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spans="1:36">
      <c r="A114" s="30" t="s">
        <v>260</v>
      </c>
      <c r="B114" s="30">
        <v>1973</v>
      </c>
      <c r="C114" s="17" t="s">
        <v>261</v>
      </c>
      <c r="D114" s="30" t="s">
        <v>778</v>
      </c>
      <c r="E114" s="30" t="s">
        <v>221</v>
      </c>
      <c r="F114" s="30"/>
      <c r="G114" s="30"/>
      <c r="H114" s="30" t="s">
        <v>4198</v>
      </c>
      <c r="I114" s="30"/>
      <c r="J114" s="30"/>
      <c r="K114" s="30"/>
      <c r="L114" s="30"/>
      <c r="M114" s="30"/>
      <c r="N114" s="30"/>
      <c r="O114" s="30">
        <v>54</v>
      </c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67" t="s">
        <v>83</v>
      </c>
      <c r="AG114" s="67" t="s">
        <v>83</v>
      </c>
      <c r="AH114" s="67" t="s">
        <v>83</v>
      </c>
      <c r="AI114" s="67" t="s">
        <v>83</v>
      </c>
    </row>
    <row r="115" spans="1:36">
      <c r="A115" s="30" t="s">
        <v>260</v>
      </c>
      <c r="B115" s="30">
        <v>1973</v>
      </c>
      <c r="C115" s="17" t="s">
        <v>261</v>
      </c>
      <c r="D115" s="30" t="s">
        <v>778</v>
      </c>
      <c r="E115" s="30" t="s">
        <v>221</v>
      </c>
      <c r="F115" s="30"/>
      <c r="G115" s="30"/>
      <c r="H115" s="30" t="s">
        <v>262</v>
      </c>
      <c r="I115" s="30"/>
      <c r="J115" s="30"/>
      <c r="K115" s="30"/>
      <c r="L115" s="30"/>
      <c r="M115" s="30"/>
      <c r="N115" s="30">
        <v>25</v>
      </c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67" t="s">
        <v>83</v>
      </c>
      <c r="AF115" s="67" t="s">
        <v>83</v>
      </c>
      <c r="AG115" s="67" t="s">
        <v>83</v>
      </c>
      <c r="AH115" s="67" t="s">
        <v>83</v>
      </c>
    </row>
    <row r="116" spans="1:36">
      <c r="A116" s="30" t="s">
        <v>260</v>
      </c>
      <c r="B116" s="30">
        <v>1973</v>
      </c>
      <c r="C116" s="17" t="s">
        <v>261</v>
      </c>
      <c r="D116" s="30" t="s">
        <v>778</v>
      </c>
      <c r="E116" s="30" t="s">
        <v>221</v>
      </c>
      <c r="F116" s="30"/>
      <c r="G116" s="30"/>
      <c r="H116" s="30" t="s">
        <v>4199</v>
      </c>
      <c r="I116" s="30"/>
      <c r="J116" s="30"/>
      <c r="K116" s="30"/>
      <c r="L116" s="30"/>
      <c r="M116" s="30"/>
      <c r="N116" s="30"/>
      <c r="O116" s="30">
        <v>13</v>
      </c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67" t="s">
        <v>83</v>
      </c>
      <c r="AG116" s="67" t="s">
        <v>83</v>
      </c>
      <c r="AH116" s="67" t="s">
        <v>83</v>
      </c>
      <c r="AI116" s="67" t="s">
        <v>83</v>
      </c>
    </row>
    <row r="117" spans="1:36">
      <c r="A117" s="30" t="s">
        <v>260</v>
      </c>
      <c r="B117" s="30">
        <v>1973</v>
      </c>
      <c r="C117" s="17" t="s">
        <v>261</v>
      </c>
      <c r="D117" s="30" t="s">
        <v>778</v>
      </c>
      <c r="E117" s="30" t="s">
        <v>221</v>
      </c>
      <c r="F117" s="30"/>
      <c r="G117" s="30"/>
      <c r="H117" s="30" t="s">
        <v>4200</v>
      </c>
      <c r="I117" s="30"/>
      <c r="J117" s="30"/>
      <c r="K117" s="30"/>
      <c r="L117" s="30"/>
      <c r="M117" s="30"/>
      <c r="N117" s="30"/>
      <c r="O117" s="30"/>
      <c r="P117" s="30"/>
      <c r="Q117" s="30">
        <v>47</v>
      </c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67" t="s">
        <v>83</v>
      </c>
      <c r="AG117" s="67" t="s">
        <v>83</v>
      </c>
      <c r="AH117" s="67" t="s">
        <v>83</v>
      </c>
      <c r="AI117" s="67" t="s">
        <v>83</v>
      </c>
    </row>
    <row r="118" spans="1:36">
      <c r="A118" s="30" t="s">
        <v>260</v>
      </c>
      <c r="B118" s="30">
        <v>1973</v>
      </c>
      <c r="C118" s="17" t="s">
        <v>261</v>
      </c>
      <c r="D118" s="30" t="s">
        <v>778</v>
      </c>
      <c r="E118" s="30" t="s">
        <v>221</v>
      </c>
      <c r="F118" s="30"/>
      <c r="G118" s="30"/>
      <c r="H118" s="30" t="s">
        <v>4201</v>
      </c>
      <c r="I118" s="30"/>
      <c r="J118" s="30"/>
      <c r="K118" s="30"/>
      <c r="L118" s="30"/>
      <c r="M118" s="30"/>
      <c r="N118" s="30"/>
      <c r="O118" s="30"/>
      <c r="P118" s="30"/>
      <c r="Q118" s="30">
        <v>17</v>
      </c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67" t="s">
        <v>83</v>
      </c>
      <c r="AG118" s="67" t="s">
        <v>83</v>
      </c>
      <c r="AH118" s="67" t="s">
        <v>83</v>
      </c>
      <c r="AI118" s="67" t="s">
        <v>83</v>
      </c>
    </row>
    <row r="119" spans="1:36">
      <c r="A119" s="30" t="s">
        <v>260</v>
      </c>
      <c r="B119" s="30">
        <v>1973</v>
      </c>
      <c r="C119" s="17" t="s">
        <v>261</v>
      </c>
      <c r="D119" s="30" t="s">
        <v>778</v>
      </c>
      <c r="E119" s="30" t="s">
        <v>221</v>
      </c>
      <c r="F119" s="30"/>
      <c r="G119" s="30"/>
      <c r="H119" s="30" t="s">
        <v>4202</v>
      </c>
      <c r="I119" s="30"/>
      <c r="J119" s="30"/>
      <c r="K119" s="30"/>
      <c r="L119" s="30"/>
      <c r="M119" s="30"/>
      <c r="N119" s="30"/>
      <c r="O119" s="30">
        <v>36</v>
      </c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67" t="s">
        <v>83</v>
      </c>
      <c r="AG119" s="67" t="s">
        <v>83</v>
      </c>
      <c r="AH119" s="67" t="s">
        <v>83</v>
      </c>
      <c r="AI119" s="67" t="s">
        <v>83</v>
      </c>
    </row>
    <row r="120" spans="1:36">
      <c r="A120" s="30" t="s">
        <v>260</v>
      </c>
      <c r="B120" s="30">
        <v>1973</v>
      </c>
      <c r="C120" s="17" t="s">
        <v>261</v>
      </c>
      <c r="D120" s="30" t="s">
        <v>1147</v>
      </c>
      <c r="E120" s="30" t="s">
        <v>221</v>
      </c>
      <c r="F120" s="30"/>
      <c r="G120" s="30"/>
      <c r="H120" s="30" t="s">
        <v>4198</v>
      </c>
      <c r="I120" s="30"/>
      <c r="J120" s="30"/>
      <c r="K120" s="30"/>
      <c r="L120" s="30"/>
      <c r="M120" s="30"/>
      <c r="N120" s="30"/>
      <c r="O120" s="30">
        <v>68</v>
      </c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spans="1:36">
      <c r="A121" s="30" t="s">
        <v>260</v>
      </c>
      <c r="B121" s="30">
        <v>1973</v>
      </c>
      <c r="C121" s="17" t="s">
        <v>261</v>
      </c>
      <c r="D121" s="30" t="s">
        <v>1147</v>
      </c>
      <c r="E121" s="30" t="s">
        <v>221</v>
      </c>
      <c r="F121" s="30"/>
      <c r="G121" s="30"/>
      <c r="H121" s="30" t="s">
        <v>262</v>
      </c>
      <c r="I121" s="30"/>
      <c r="J121" s="30"/>
      <c r="K121" s="30"/>
      <c r="L121" s="30"/>
      <c r="M121" s="30"/>
      <c r="N121" s="30">
        <v>52</v>
      </c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 spans="1:36">
      <c r="A122" s="30" t="s">
        <v>260</v>
      </c>
      <c r="B122" s="30">
        <v>1973</v>
      </c>
      <c r="C122" s="17" t="s">
        <v>261</v>
      </c>
      <c r="D122" s="30" t="s">
        <v>1147</v>
      </c>
      <c r="E122" s="30" t="s">
        <v>221</v>
      </c>
      <c r="F122" s="30"/>
      <c r="G122" s="30"/>
      <c r="H122" s="30" t="s">
        <v>4199</v>
      </c>
      <c r="I122" s="30"/>
      <c r="J122" s="30"/>
      <c r="K122" s="30"/>
      <c r="L122" s="30"/>
      <c r="M122" s="30"/>
      <c r="N122" s="30"/>
      <c r="O122" s="30">
        <v>43</v>
      </c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spans="1:36">
      <c r="A123" s="30" t="s">
        <v>260</v>
      </c>
      <c r="B123" s="30">
        <v>1973</v>
      </c>
      <c r="C123" s="17" t="s">
        <v>261</v>
      </c>
      <c r="D123" s="30" t="s">
        <v>1147</v>
      </c>
      <c r="E123" s="30" t="s">
        <v>221</v>
      </c>
      <c r="F123" s="30"/>
      <c r="G123" s="30"/>
      <c r="H123" s="30" t="s">
        <v>4200</v>
      </c>
      <c r="I123" s="30"/>
      <c r="J123" s="30"/>
      <c r="K123" s="30"/>
      <c r="L123" s="30"/>
      <c r="M123" s="30"/>
      <c r="N123" s="30"/>
      <c r="O123" s="30"/>
      <c r="P123" s="30"/>
      <c r="Q123" s="30">
        <v>51</v>
      </c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spans="1:36">
      <c r="A124" s="30" t="s">
        <v>260</v>
      </c>
      <c r="B124" s="30">
        <v>1973</v>
      </c>
      <c r="C124" s="17" t="s">
        <v>261</v>
      </c>
      <c r="D124" s="30" t="s">
        <v>1147</v>
      </c>
      <c r="E124" s="30" t="s">
        <v>221</v>
      </c>
      <c r="F124" s="30"/>
      <c r="G124" s="30"/>
      <c r="H124" s="30" t="s">
        <v>4201</v>
      </c>
      <c r="I124" s="30"/>
      <c r="J124" s="30"/>
      <c r="K124" s="30"/>
      <c r="L124" s="30"/>
      <c r="M124" s="30"/>
      <c r="N124" s="30"/>
      <c r="O124" s="30"/>
      <c r="P124" s="30"/>
      <c r="Q124" s="30">
        <v>48</v>
      </c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spans="1:36">
      <c r="A125" s="30" t="s">
        <v>260</v>
      </c>
      <c r="B125" s="30">
        <v>1973</v>
      </c>
      <c r="C125" s="17" t="s">
        <v>261</v>
      </c>
      <c r="D125" s="30" t="s">
        <v>1147</v>
      </c>
      <c r="E125" s="30" t="s">
        <v>221</v>
      </c>
      <c r="F125" s="30"/>
      <c r="G125" s="30"/>
      <c r="H125" s="30" t="s">
        <v>4202</v>
      </c>
      <c r="I125" s="30"/>
      <c r="J125" s="30"/>
      <c r="K125" s="30"/>
      <c r="L125" s="30"/>
      <c r="M125" s="30"/>
      <c r="N125" s="30"/>
      <c r="O125" s="30">
        <v>22</v>
      </c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spans="1:36">
      <c r="A126" s="30" t="s">
        <v>211</v>
      </c>
      <c r="B126" s="30">
        <v>2005</v>
      </c>
      <c r="C126" s="17" t="s">
        <v>212</v>
      </c>
      <c r="D126" s="30" t="s">
        <v>254</v>
      </c>
      <c r="F126" s="30"/>
      <c r="G126" s="30"/>
      <c r="H126" s="30"/>
      <c r="I126" s="30"/>
      <c r="J126" s="30"/>
      <c r="K126" s="30">
        <v>75</v>
      </c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spans="1:36">
      <c r="A127" s="30" t="s">
        <v>211</v>
      </c>
      <c r="B127" s="30">
        <v>2005</v>
      </c>
      <c r="C127" s="17" t="s">
        <v>212</v>
      </c>
      <c r="D127" s="30" t="s">
        <v>254</v>
      </c>
      <c r="F127" s="30"/>
      <c r="G127" s="30"/>
      <c r="H127" s="30"/>
      <c r="I127" s="30"/>
      <c r="J127" s="30"/>
      <c r="K127" s="30">
        <v>30</v>
      </c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spans="1:36">
      <c r="A128" s="30" t="s">
        <v>287</v>
      </c>
      <c r="B128" s="30">
        <v>2016</v>
      </c>
      <c r="C128" s="41" t="s">
        <v>288</v>
      </c>
      <c r="D128" s="30" t="s">
        <v>326</v>
      </c>
      <c r="E128" s="30" t="s">
        <v>221</v>
      </c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1:36">
      <c r="A129" s="66" t="s">
        <v>57</v>
      </c>
      <c r="B129" s="66">
        <v>1986</v>
      </c>
      <c r="C129" s="43" t="s">
        <v>58</v>
      </c>
      <c r="D129" s="66" t="s">
        <v>319</v>
      </c>
      <c r="E129" s="66" t="s">
        <v>60</v>
      </c>
      <c r="F129" s="66" t="s">
        <v>83</v>
      </c>
      <c r="G129" s="66" t="s">
        <v>83</v>
      </c>
      <c r="H129" s="66" t="s">
        <v>83</v>
      </c>
      <c r="I129" s="66" t="s">
        <v>83</v>
      </c>
      <c r="J129" s="66" t="s">
        <v>83</v>
      </c>
      <c r="K129" s="66" t="s">
        <v>83</v>
      </c>
      <c r="L129" s="66">
        <v>74</v>
      </c>
      <c r="M129" s="66" t="s">
        <v>83</v>
      </c>
      <c r="N129" s="66" t="s">
        <v>83</v>
      </c>
      <c r="O129" s="66" t="s">
        <v>4203</v>
      </c>
      <c r="P129" s="66" t="s">
        <v>83</v>
      </c>
      <c r="Q129" s="66" t="s">
        <v>83</v>
      </c>
      <c r="R129" s="66" t="s">
        <v>83</v>
      </c>
      <c r="S129" s="66" t="s">
        <v>83</v>
      </c>
      <c r="T129" s="66" t="s">
        <v>83</v>
      </c>
      <c r="U129" s="66" t="s">
        <v>83</v>
      </c>
      <c r="V129" s="66">
        <v>-13</v>
      </c>
      <c r="W129" s="66">
        <v>59</v>
      </c>
      <c r="X129" s="66">
        <v>70</v>
      </c>
      <c r="Y129" s="66">
        <v>77</v>
      </c>
      <c r="Z129" s="66" t="s">
        <v>83</v>
      </c>
      <c r="AA129" s="66" t="s">
        <v>83</v>
      </c>
      <c r="AB129" s="66" t="s">
        <v>83</v>
      </c>
      <c r="AC129" s="66" t="s">
        <v>83</v>
      </c>
      <c r="AD129" s="66" t="s">
        <v>83</v>
      </c>
      <c r="AE129" s="66" t="s">
        <v>83</v>
      </c>
      <c r="AF129" s="66" t="s">
        <v>83</v>
      </c>
      <c r="AG129" s="66" t="s">
        <v>83</v>
      </c>
      <c r="AH129" s="66" t="s">
        <v>83</v>
      </c>
      <c r="AI129" s="66" t="s">
        <v>83</v>
      </c>
    </row>
    <row r="130" spans="1:36">
      <c r="A130" s="30" t="s">
        <v>342</v>
      </c>
      <c r="B130" s="30">
        <v>2016</v>
      </c>
      <c r="C130" s="17" t="s">
        <v>343</v>
      </c>
      <c r="D130" s="30" t="s">
        <v>326</v>
      </c>
      <c r="E130" s="30" t="s">
        <v>326</v>
      </c>
      <c r="F130" s="30"/>
      <c r="G130" s="30"/>
      <c r="H130" s="30"/>
      <c r="I130" s="30"/>
      <c r="J130" s="30"/>
      <c r="K130" s="30">
        <v>55</v>
      </c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spans="1:36">
      <c r="A131" s="30" t="s">
        <v>211</v>
      </c>
      <c r="B131" s="30">
        <v>2005</v>
      </c>
      <c r="C131" s="17" t="s">
        <v>212</v>
      </c>
      <c r="D131" s="30" t="s">
        <v>752</v>
      </c>
      <c r="E131" s="30" t="s">
        <v>221</v>
      </c>
      <c r="F131" s="30"/>
      <c r="G131" s="30"/>
      <c r="H131" s="30"/>
      <c r="I131" s="30"/>
      <c r="J131" s="30"/>
      <c r="K131" s="30"/>
      <c r="L131" s="30">
        <v>61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1:36">
      <c r="A132" s="30" t="s">
        <v>211</v>
      </c>
      <c r="B132" s="30">
        <v>2005</v>
      </c>
      <c r="C132" s="17" t="s">
        <v>212</v>
      </c>
      <c r="D132" s="30" t="s">
        <v>752</v>
      </c>
      <c r="E132" s="30" t="s">
        <v>221</v>
      </c>
      <c r="F132" s="30"/>
      <c r="G132" s="30"/>
      <c r="H132" s="30"/>
      <c r="I132" s="30"/>
      <c r="J132" s="30"/>
      <c r="K132" s="30"/>
      <c r="L132" s="30" t="s">
        <v>777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1:36">
      <c r="A133" s="30" t="s">
        <v>211</v>
      </c>
      <c r="B133" s="30">
        <v>2005</v>
      </c>
      <c r="C133" s="17" t="s">
        <v>212</v>
      </c>
      <c r="D133" s="30" t="s">
        <v>778</v>
      </c>
      <c r="E133" s="30" t="s">
        <v>221</v>
      </c>
      <c r="F133" s="30"/>
      <c r="G133" s="30"/>
      <c r="H133" s="30"/>
      <c r="I133" s="30"/>
      <c r="J133" s="30"/>
      <c r="K133" s="30"/>
      <c r="L133" s="30">
        <v>83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67" t="s">
        <v>83</v>
      </c>
      <c r="AH133" s="67" t="s">
        <v>83</v>
      </c>
      <c r="AI133" s="67" t="s">
        <v>83</v>
      </c>
      <c r="AJ133" s="67" t="s">
        <v>83</v>
      </c>
    </row>
    <row r="134" spans="1:36">
      <c r="A134" s="30" t="s">
        <v>211</v>
      </c>
      <c r="B134" s="30">
        <v>2005</v>
      </c>
      <c r="C134" s="17" t="s">
        <v>212</v>
      </c>
      <c r="D134" s="30" t="s">
        <v>778</v>
      </c>
      <c r="E134" s="30" t="s">
        <v>221</v>
      </c>
      <c r="F134" s="30"/>
      <c r="G134" s="30"/>
      <c r="H134" s="30"/>
      <c r="I134" s="30"/>
      <c r="J134" s="30"/>
      <c r="K134" s="30"/>
      <c r="L134" s="30">
        <v>94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67" t="s">
        <v>83</v>
      </c>
      <c r="AH134" s="67" t="s">
        <v>83</v>
      </c>
      <c r="AI134" s="67" t="s">
        <v>83</v>
      </c>
      <c r="AJ134" s="67" t="s">
        <v>83</v>
      </c>
    </row>
    <row r="135" spans="1:36">
      <c r="A135" s="30" t="s">
        <v>226</v>
      </c>
      <c r="B135" s="30">
        <v>2018</v>
      </c>
      <c r="C135" s="17" t="s">
        <v>227</v>
      </c>
      <c r="D135" s="30" t="s">
        <v>468</v>
      </c>
      <c r="E135" s="30" t="s">
        <v>221</v>
      </c>
      <c r="F135" s="30"/>
      <c r="G135" s="30"/>
      <c r="H135" s="30" t="s">
        <v>490</v>
      </c>
      <c r="I135" s="30"/>
      <c r="J135" s="30">
        <v>32600</v>
      </c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1:36">
      <c r="A136" s="30" t="s">
        <v>211</v>
      </c>
      <c r="B136" s="30">
        <v>2005</v>
      </c>
      <c r="C136" s="17" t="s">
        <v>212</v>
      </c>
      <c r="D136" s="30" t="s">
        <v>813</v>
      </c>
      <c r="E136" s="30" t="s">
        <v>813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spans="1:36">
      <c r="A137" s="30" t="s">
        <v>211</v>
      </c>
      <c r="B137" s="30">
        <v>2005</v>
      </c>
      <c r="C137" s="17" t="s">
        <v>212</v>
      </c>
      <c r="D137" s="30" t="s">
        <v>813</v>
      </c>
      <c r="E137" s="30" t="s">
        <v>813</v>
      </c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spans="1:36">
      <c r="A138" s="30" t="s">
        <v>211</v>
      </c>
      <c r="B138" s="30">
        <v>2005</v>
      </c>
      <c r="C138" s="17" t="s">
        <v>212</v>
      </c>
      <c r="D138" s="30" t="s">
        <v>1147</v>
      </c>
      <c r="E138" s="30" t="s">
        <v>1147</v>
      </c>
      <c r="F138" s="30"/>
      <c r="G138" s="30"/>
      <c r="H138" s="30"/>
      <c r="I138" s="30"/>
      <c r="J138" s="30"/>
      <c r="K138" s="30">
        <v>71</v>
      </c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spans="1:36">
      <c r="A139" s="30" t="s">
        <v>339</v>
      </c>
      <c r="B139" s="30">
        <v>2015</v>
      </c>
      <c r="C139" s="17" t="s">
        <v>340</v>
      </c>
      <c r="D139" s="30" t="s">
        <v>326</v>
      </c>
      <c r="E139" s="30" t="s">
        <v>326</v>
      </c>
      <c r="F139" s="30"/>
      <c r="G139" s="30"/>
      <c r="H139" s="30"/>
      <c r="I139" s="30"/>
      <c r="J139" s="30"/>
      <c r="K139" s="30">
        <v>31</v>
      </c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spans="1:36">
      <c r="A140" s="30" t="s">
        <v>760</v>
      </c>
      <c r="B140" s="30">
        <v>2016</v>
      </c>
      <c r="C140" s="17" t="s">
        <v>761</v>
      </c>
      <c r="D140" s="30" t="s">
        <v>254</v>
      </c>
      <c r="E140" s="30" t="s">
        <v>254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 t="s">
        <v>4204</v>
      </c>
      <c r="P140" s="30"/>
      <c r="Q140" s="30"/>
      <c r="R140" s="30"/>
      <c r="S140" s="30" t="s">
        <v>4205</v>
      </c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spans="1:36">
      <c r="A141" s="30" t="s">
        <v>760</v>
      </c>
      <c r="B141" s="30">
        <v>2016</v>
      </c>
      <c r="C141" s="17" t="s">
        <v>761</v>
      </c>
      <c r="D141" s="30" t="s">
        <v>752</v>
      </c>
      <c r="E141" s="30" t="s">
        <v>221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 t="s">
        <v>762</v>
      </c>
      <c r="Q141" s="30"/>
      <c r="R141" s="30"/>
      <c r="S141" s="30"/>
      <c r="T141" s="30" t="s">
        <v>763</v>
      </c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1:36">
      <c r="A142" s="30" t="s">
        <v>760</v>
      </c>
      <c r="B142" s="30">
        <v>2016</v>
      </c>
      <c r="C142" s="17" t="s">
        <v>761</v>
      </c>
      <c r="D142" s="30" t="s">
        <v>778</v>
      </c>
      <c r="E142" s="30" t="s">
        <v>221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 t="s">
        <v>795</v>
      </c>
      <c r="Q142" s="30"/>
      <c r="R142" s="30"/>
      <c r="S142" s="30"/>
      <c r="T142" s="30" t="s">
        <v>796</v>
      </c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67" t="s">
        <v>83</v>
      </c>
      <c r="AH142" s="67" t="s">
        <v>83</v>
      </c>
      <c r="AI142" s="67" t="s">
        <v>83</v>
      </c>
      <c r="AJ142" s="67" t="s">
        <v>83</v>
      </c>
    </row>
    <row r="143" spans="1:36">
      <c r="A143" s="30" t="s">
        <v>226</v>
      </c>
      <c r="B143" s="30">
        <v>2018</v>
      </c>
      <c r="C143" s="17" t="s">
        <v>227</v>
      </c>
      <c r="D143" s="30" t="s">
        <v>468</v>
      </c>
      <c r="E143" s="30" t="s">
        <v>221</v>
      </c>
      <c r="F143" s="30"/>
      <c r="G143" s="30"/>
      <c r="H143" s="30" t="s">
        <v>491</v>
      </c>
      <c r="I143" s="30"/>
      <c r="J143" s="30">
        <v>29450</v>
      </c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1:36">
      <c r="A144" s="30" t="s">
        <v>220</v>
      </c>
      <c r="B144" s="30">
        <v>2018</v>
      </c>
      <c r="C144" s="41" t="s">
        <v>473</v>
      </c>
      <c r="D144" s="30" t="s">
        <v>468</v>
      </c>
      <c r="E144" s="30" t="s">
        <v>221</v>
      </c>
      <c r="F144" s="30"/>
      <c r="G144" s="30" t="s">
        <v>222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U144" s="30" t="s">
        <v>474</v>
      </c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1:36">
      <c r="A145" s="30" t="s">
        <v>760</v>
      </c>
      <c r="B145" s="30">
        <v>2016</v>
      </c>
      <c r="C145" s="17" t="s">
        <v>761</v>
      </c>
      <c r="D145" s="30" t="s">
        <v>1147</v>
      </c>
      <c r="E145" s="30" t="s">
        <v>1147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>
        <v>34</v>
      </c>
      <c r="P145" s="30"/>
      <c r="Q145" s="30"/>
      <c r="R145" s="30"/>
      <c r="S145" s="30" t="s">
        <v>4206</v>
      </c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36">
      <c r="A146" s="30" t="s">
        <v>213</v>
      </c>
      <c r="B146" s="30">
        <v>2011</v>
      </c>
      <c r="C146" s="30" t="s">
        <v>214</v>
      </c>
      <c r="D146" s="30" t="s">
        <v>254</v>
      </c>
      <c r="E146" s="30" t="s">
        <v>254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>
        <v>24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>
        <v>55</v>
      </c>
      <c r="AF146" s="30"/>
      <c r="AG146" s="30"/>
      <c r="AH146" s="30"/>
      <c r="AI146" s="30"/>
    </row>
    <row r="147" spans="1:36">
      <c r="A147" s="30" t="s">
        <v>213</v>
      </c>
      <c r="B147" s="30">
        <v>2011</v>
      </c>
      <c r="C147" s="30" t="s">
        <v>214</v>
      </c>
      <c r="D147" s="30" t="s">
        <v>254</v>
      </c>
      <c r="E147" s="30" t="s">
        <v>254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>
        <v>42</v>
      </c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spans="1:36">
      <c r="A148" s="30" t="s">
        <v>285</v>
      </c>
      <c r="B148" s="30">
        <v>2015</v>
      </c>
      <c r="C148" s="41" t="s">
        <v>286</v>
      </c>
      <c r="D148" s="30" t="s">
        <v>326</v>
      </c>
      <c r="E148" s="30" t="s">
        <v>221</v>
      </c>
      <c r="F148" s="30"/>
      <c r="G148" s="30"/>
      <c r="H148" s="30"/>
      <c r="I148" s="30"/>
      <c r="J148" s="30"/>
      <c r="K148" s="30"/>
      <c r="L148" s="30">
        <v>47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1:36">
      <c r="A149" s="30" t="s">
        <v>211</v>
      </c>
      <c r="B149" s="30">
        <v>2005</v>
      </c>
      <c r="C149" s="17" t="s">
        <v>212</v>
      </c>
      <c r="D149" s="30" t="s">
        <v>205</v>
      </c>
      <c r="E149" s="30" t="s">
        <v>206</v>
      </c>
      <c r="F149" s="30"/>
      <c r="G149" s="30"/>
      <c r="H149" s="30"/>
      <c r="I149" s="30"/>
      <c r="J149" s="30"/>
      <c r="K149" s="30"/>
      <c r="L149" s="30">
        <v>70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1:36">
      <c r="A150" s="30" t="s">
        <v>272</v>
      </c>
      <c r="B150" s="30">
        <v>2013</v>
      </c>
      <c r="C150" s="41" t="s">
        <v>273</v>
      </c>
      <c r="D150" s="30" t="s">
        <v>326</v>
      </c>
      <c r="E150" s="30" t="s">
        <v>221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1:36">
      <c r="A151" s="30" t="s">
        <v>213</v>
      </c>
      <c r="B151" s="30">
        <v>2011</v>
      </c>
      <c r="C151" s="30" t="s">
        <v>214</v>
      </c>
      <c r="D151" s="30" t="s">
        <v>752</v>
      </c>
      <c r="E151" s="30" t="s">
        <v>221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>
        <v>18</v>
      </c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>
        <v>53</v>
      </c>
      <c r="AG151" s="30"/>
      <c r="AH151" s="30"/>
      <c r="AI151" s="30"/>
      <c r="AJ151" s="30"/>
    </row>
    <row r="152" spans="1:36">
      <c r="A152" s="30" t="s">
        <v>213</v>
      </c>
      <c r="B152" s="30">
        <v>2011</v>
      </c>
      <c r="C152" s="30" t="s">
        <v>214</v>
      </c>
      <c r="D152" s="30" t="s">
        <v>752</v>
      </c>
      <c r="E152" s="30" t="s">
        <v>221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>
        <v>25</v>
      </c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1:36">
      <c r="A153" s="30" t="s">
        <v>237</v>
      </c>
      <c r="B153" s="30">
        <v>2018</v>
      </c>
      <c r="C153" s="17" t="s">
        <v>238</v>
      </c>
      <c r="D153" s="30" t="s">
        <v>468</v>
      </c>
      <c r="E153" s="30" t="s">
        <v>221</v>
      </c>
      <c r="F153" s="30"/>
      <c r="G153" s="30"/>
      <c r="H153" s="30"/>
      <c r="I153" s="30"/>
      <c r="J153" s="30"/>
      <c r="K153" s="30"/>
      <c r="L153" s="30" t="s">
        <v>499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1:36">
      <c r="A154" s="30" t="s">
        <v>332</v>
      </c>
      <c r="B154" s="30">
        <v>2018</v>
      </c>
      <c r="C154" s="30" t="s">
        <v>333</v>
      </c>
      <c r="D154" s="30" t="s">
        <v>468</v>
      </c>
      <c r="E154" s="30" t="s">
        <v>221</v>
      </c>
      <c r="F154" s="30"/>
      <c r="G154" s="30" t="s">
        <v>334</v>
      </c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>
        <v>100</v>
      </c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1:36">
      <c r="A155" s="30" t="s">
        <v>213</v>
      </c>
      <c r="B155" s="30">
        <v>2011</v>
      </c>
      <c r="C155" s="30" t="s">
        <v>214</v>
      </c>
      <c r="D155" s="30" t="s">
        <v>813</v>
      </c>
      <c r="E155" s="30" t="s">
        <v>813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>
        <v>57</v>
      </c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>
        <v>16</v>
      </c>
      <c r="AF155" s="30"/>
      <c r="AG155" s="30"/>
      <c r="AH155" s="30"/>
      <c r="AI155" s="30"/>
    </row>
    <row r="156" spans="1:36">
      <c r="A156" s="30" t="s">
        <v>213</v>
      </c>
      <c r="B156" s="30">
        <v>2011</v>
      </c>
      <c r="C156" s="30" t="s">
        <v>214</v>
      </c>
      <c r="D156" s="30" t="s">
        <v>813</v>
      </c>
      <c r="E156" s="30" t="s">
        <v>813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 t="s">
        <v>4207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spans="1:36">
      <c r="A157" s="30" t="s">
        <v>213</v>
      </c>
      <c r="B157" s="30">
        <v>2011</v>
      </c>
      <c r="C157" s="30" t="s">
        <v>214</v>
      </c>
      <c r="D157" s="30" t="s">
        <v>1147</v>
      </c>
      <c r="E157" s="30" t="s">
        <v>1147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>
        <v>25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>
        <v>39</v>
      </c>
      <c r="AF157" s="30"/>
      <c r="AG157" s="30"/>
      <c r="AH157" s="30"/>
      <c r="AI157" s="30"/>
    </row>
    <row r="158" spans="1:36">
      <c r="A158" s="30" t="s">
        <v>213</v>
      </c>
      <c r="B158" s="30">
        <v>2011</v>
      </c>
      <c r="C158" s="30" t="s">
        <v>214</v>
      </c>
      <c r="D158" s="30" t="s">
        <v>1147</v>
      </c>
      <c r="E158" s="30" t="s">
        <v>1147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>
        <v>17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spans="1:36">
      <c r="A159" s="30" t="s">
        <v>213</v>
      </c>
      <c r="B159" s="30">
        <v>2011</v>
      </c>
      <c r="C159" s="30" t="s">
        <v>214</v>
      </c>
      <c r="D159" s="30" t="s">
        <v>326</v>
      </c>
      <c r="E159" s="30" t="s">
        <v>326</v>
      </c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>
        <v>24</v>
      </c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>
        <v>45</v>
      </c>
      <c r="AF159" s="30"/>
      <c r="AG159" s="30"/>
      <c r="AH159" s="30"/>
      <c r="AI159" s="30"/>
    </row>
    <row r="160" spans="1:36">
      <c r="A160" s="30" t="s">
        <v>282</v>
      </c>
      <c r="B160" s="30">
        <v>2007</v>
      </c>
      <c r="C160" s="17" t="s">
        <v>283</v>
      </c>
      <c r="D160" s="30" t="s">
        <v>752</v>
      </c>
      <c r="E160" s="30" t="s">
        <v>221</v>
      </c>
      <c r="F160" s="30"/>
      <c r="G160" s="30"/>
      <c r="H160" s="30"/>
      <c r="I160" s="30"/>
      <c r="J160" s="30"/>
      <c r="K160" s="30"/>
      <c r="L160" s="30">
        <v>40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1:36">
      <c r="A161" s="30" t="s">
        <v>282</v>
      </c>
      <c r="B161" s="30">
        <v>2007</v>
      </c>
      <c r="C161" s="17" t="s">
        <v>283</v>
      </c>
      <c r="D161" s="30" t="s">
        <v>778</v>
      </c>
      <c r="E161" s="30" t="s">
        <v>221</v>
      </c>
      <c r="F161" s="30"/>
      <c r="G161" s="30"/>
      <c r="H161" s="30"/>
      <c r="I161" s="30"/>
      <c r="J161" s="30"/>
      <c r="K161" s="30"/>
      <c r="L161" s="30" t="s">
        <v>483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67" t="s">
        <v>83</v>
      </c>
      <c r="AH161" s="67" t="s">
        <v>83</v>
      </c>
      <c r="AI161" s="67" t="s">
        <v>83</v>
      </c>
      <c r="AJ161" s="67" t="s">
        <v>83</v>
      </c>
    </row>
    <row r="162" spans="1:36">
      <c r="A162" s="30" t="s">
        <v>287</v>
      </c>
      <c r="B162" s="30">
        <v>2016</v>
      </c>
      <c r="C162" s="17" t="s">
        <v>288</v>
      </c>
      <c r="D162" s="30" t="s">
        <v>468</v>
      </c>
      <c r="E162" s="30" t="s">
        <v>221</v>
      </c>
      <c r="F162" s="30"/>
      <c r="G162" s="30"/>
      <c r="H162" s="30"/>
      <c r="I162" s="30"/>
      <c r="J162" s="30"/>
      <c r="K162" s="30"/>
      <c r="L162" s="30">
        <v>22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1:36">
      <c r="A163" s="30" t="s">
        <v>213</v>
      </c>
      <c r="B163" s="30">
        <v>2011</v>
      </c>
      <c r="C163" s="30" t="s">
        <v>214</v>
      </c>
      <c r="D163" s="30" t="s">
        <v>205</v>
      </c>
      <c r="E163" s="30" t="s">
        <v>206</v>
      </c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>
        <v>71</v>
      </c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1:36">
      <c r="A164" s="30" t="s">
        <v>213</v>
      </c>
      <c r="B164" s="30">
        <v>2011</v>
      </c>
      <c r="C164" s="30" t="s">
        <v>214</v>
      </c>
      <c r="D164" s="30" t="s">
        <v>205</v>
      </c>
      <c r="E164" s="30" t="s">
        <v>206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>
        <v>45</v>
      </c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1:36">
      <c r="A165" s="30" t="s">
        <v>282</v>
      </c>
      <c r="B165" s="30">
        <v>2007</v>
      </c>
      <c r="C165" s="17" t="s">
        <v>283</v>
      </c>
      <c r="D165" s="30" t="s">
        <v>1147</v>
      </c>
      <c r="E165" s="30" t="s">
        <v>1147</v>
      </c>
      <c r="F165" s="30"/>
      <c r="G165" s="30"/>
      <c r="H165" s="30"/>
      <c r="I165" s="30"/>
      <c r="J165" s="30"/>
      <c r="K165" s="30">
        <v>45</v>
      </c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spans="1:36">
      <c r="A166" s="30" t="s">
        <v>756</v>
      </c>
      <c r="B166" s="30">
        <v>1998</v>
      </c>
      <c r="C166" s="17" t="s">
        <v>757</v>
      </c>
      <c r="D166" s="30" t="s">
        <v>752</v>
      </c>
      <c r="E166" s="30" t="s">
        <v>752</v>
      </c>
      <c r="F166" s="30"/>
      <c r="G166" s="30"/>
      <c r="H166" s="30"/>
      <c r="I166" s="30"/>
      <c r="J166" s="30">
        <v>98</v>
      </c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spans="1:36">
      <c r="A167" s="30" t="s">
        <v>213</v>
      </c>
      <c r="B167" s="30">
        <v>2011</v>
      </c>
      <c r="C167" s="30" t="s">
        <v>214</v>
      </c>
      <c r="D167" s="30" t="s">
        <v>326</v>
      </c>
      <c r="E167" s="30" t="s">
        <v>326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>
        <v>17</v>
      </c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spans="1:36">
      <c r="A168" s="30" t="s">
        <v>339</v>
      </c>
      <c r="B168" s="30">
        <v>2015</v>
      </c>
      <c r="C168" s="17" t="s">
        <v>340</v>
      </c>
      <c r="D168" s="30" t="s">
        <v>752</v>
      </c>
      <c r="E168" s="30" t="s">
        <v>221</v>
      </c>
      <c r="F168" s="30"/>
      <c r="G168" s="30"/>
      <c r="H168" s="30"/>
      <c r="I168" s="30"/>
      <c r="J168" s="30"/>
      <c r="K168" s="30"/>
      <c r="L168" s="30">
        <v>42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1:36">
      <c r="A169" s="30" t="s">
        <v>760</v>
      </c>
      <c r="B169" s="30">
        <v>2016</v>
      </c>
      <c r="C169" s="17" t="s">
        <v>761</v>
      </c>
      <c r="D169" s="30" t="s">
        <v>468</v>
      </c>
      <c r="E169" s="30" t="s">
        <v>468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 t="s">
        <v>4208</v>
      </c>
      <c r="P169" s="30"/>
      <c r="Q169" s="30"/>
      <c r="R169" s="30"/>
      <c r="S169" s="30" t="s">
        <v>4209</v>
      </c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spans="1:36">
      <c r="A170" s="30" t="s">
        <v>339</v>
      </c>
      <c r="B170" s="30">
        <v>2015</v>
      </c>
      <c r="C170" s="17" t="s">
        <v>340</v>
      </c>
      <c r="D170" s="30" t="s">
        <v>1147</v>
      </c>
      <c r="E170" s="30" t="s">
        <v>1147</v>
      </c>
      <c r="F170" s="30"/>
      <c r="G170" s="30"/>
      <c r="H170" s="30"/>
      <c r="I170" s="30"/>
      <c r="J170" s="30"/>
      <c r="K170" s="30">
        <v>50</v>
      </c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spans="1:36">
      <c r="A171" s="30" t="s">
        <v>282</v>
      </c>
      <c r="B171" s="30">
        <v>2007</v>
      </c>
      <c r="C171" s="17" t="s">
        <v>283</v>
      </c>
      <c r="D171" s="30" t="s">
        <v>254</v>
      </c>
      <c r="E171" s="30" t="s">
        <v>60</v>
      </c>
      <c r="F171" s="30"/>
      <c r="G171" s="30"/>
      <c r="H171" s="30"/>
      <c r="I171" s="30"/>
      <c r="J171" s="30"/>
      <c r="K171" s="30"/>
      <c r="L171" s="30">
        <v>60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1:36">
      <c r="A172" s="30" t="s">
        <v>339</v>
      </c>
      <c r="B172" s="30">
        <v>2015</v>
      </c>
      <c r="C172" s="17" t="s">
        <v>340</v>
      </c>
      <c r="D172" s="30" t="s">
        <v>1147</v>
      </c>
      <c r="E172" s="30" t="s">
        <v>1147</v>
      </c>
      <c r="F172" s="30"/>
      <c r="G172" s="30" t="s">
        <v>1149</v>
      </c>
      <c r="H172" s="30"/>
      <c r="I172" s="30">
        <v>44200</v>
      </c>
      <c r="J172" s="30"/>
      <c r="K172" s="30" t="s">
        <v>1150</v>
      </c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spans="1:36">
      <c r="A173" s="30" t="s">
        <v>339</v>
      </c>
      <c r="B173" s="30">
        <v>2015</v>
      </c>
      <c r="C173" s="17" t="s">
        <v>340</v>
      </c>
      <c r="D173" s="30" t="s">
        <v>1147</v>
      </c>
      <c r="E173" s="30" t="s">
        <v>1147</v>
      </c>
      <c r="F173" s="30"/>
      <c r="G173" s="30" t="s">
        <v>1151</v>
      </c>
      <c r="H173" s="30"/>
      <c r="I173" s="30">
        <v>21700</v>
      </c>
      <c r="J173" s="30"/>
      <c r="K173" s="30">
        <v>20</v>
      </c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spans="1:36">
      <c r="A174" s="30" t="s">
        <v>339</v>
      </c>
      <c r="B174" s="30">
        <v>2015</v>
      </c>
      <c r="C174" s="17" t="s">
        <v>340</v>
      </c>
      <c r="D174" s="30" t="s">
        <v>1147</v>
      </c>
      <c r="E174" s="30" t="s">
        <v>1147</v>
      </c>
      <c r="F174" s="30"/>
      <c r="G174" s="30" t="s">
        <v>1152</v>
      </c>
      <c r="H174" s="30"/>
      <c r="I174" s="30">
        <v>24400</v>
      </c>
      <c r="J174" s="30"/>
      <c r="K174" s="30">
        <v>17</v>
      </c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spans="1:36">
      <c r="A175" s="30" t="s">
        <v>362</v>
      </c>
      <c r="B175" s="30">
        <v>2004</v>
      </c>
      <c r="C175" s="30" t="s">
        <v>363</v>
      </c>
      <c r="D175" s="30" t="s">
        <v>356</v>
      </c>
      <c r="E175" s="30" t="s">
        <v>82</v>
      </c>
      <c r="F175" s="30"/>
      <c r="G175" s="30" t="s">
        <v>364</v>
      </c>
      <c r="H175" s="30"/>
      <c r="I175" s="30"/>
      <c r="J175" s="30"/>
      <c r="K175" s="30"/>
      <c r="L175" s="30"/>
      <c r="M175" s="30"/>
      <c r="N175" s="30"/>
      <c r="O175" s="30"/>
      <c r="P175" s="30">
        <v>35</v>
      </c>
      <c r="Q175" s="30"/>
      <c r="R175" s="30"/>
      <c r="S175" s="30"/>
      <c r="T175" s="30">
        <v>84</v>
      </c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>
        <v>88</v>
      </c>
      <c r="AG175" s="30"/>
      <c r="AH175" s="30"/>
      <c r="AI175" s="30"/>
      <c r="AJ175" s="30"/>
    </row>
    <row r="176" spans="1:36">
      <c r="A176" s="30" t="s">
        <v>90</v>
      </c>
      <c r="B176" s="30"/>
      <c r="C176" s="30"/>
      <c r="D176" s="30" t="s">
        <v>356</v>
      </c>
      <c r="E176" s="30" t="s">
        <v>82</v>
      </c>
      <c r="F176" s="30"/>
      <c r="G176" s="30"/>
      <c r="H176" s="30" t="s">
        <v>357</v>
      </c>
      <c r="I176" s="61" t="s">
        <v>358</v>
      </c>
      <c r="J176" s="30">
        <v>2000</v>
      </c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1:36">
      <c r="A177" s="30" t="s">
        <v>90</v>
      </c>
      <c r="B177" s="30"/>
      <c r="C177" s="30"/>
      <c r="D177" s="30" t="s">
        <v>356</v>
      </c>
      <c r="E177" s="30" t="s">
        <v>82</v>
      </c>
      <c r="F177" s="30"/>
      <c r="G177" s="30"/>
      <c r="H177" s="30" t="s">
        <v>359</v>
      </c>
      <c r="I177" s="61" t="s">
        <v>121</v>
      </c>
      <c r="J177" s="30">
        <v>700</v>
      </c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1:36">
      <c r="A178" s="30" t="s">
        <v>90</v>
      </c>
      <c r="B178" s="30"/>
      <c r="C178" s="30"/>
      <c r="D178" s="30" t="s">
        <v>356</v>
      </c>
      <c r="E178" s="30" t="s">
        <v>82</v>
      </c>
      <c r="F178" s="30"/>
      <c r="G178" s="30"/>
      <c r="H178" s="30" t="s">
        <v>360</v>
      </c>
      <c r="I178" s="61" t="s">
        <v>361</v>
      </c>
      <c r="J178" s="30">
        <v>3000</v>
      </c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1:36">
      <c r="A179" s="30" t="s">
        <v>195</v>
      </c>
      <c r="B179" s="30">
        <v>2019</v>
      </c>
      <c r="C179" s="17" t="s">
        <v>196</v>
      </c>
      <c r="D179" s="30" t="s">
        <v>356</v>
      </c>
      <c r="E179" s="30" t="s">
        <v>82</v>
      </c>
      <c r="F179" s="30"/>
      <c r="G179" s="30"/>
      <c r="H179" s="30"/>
      <c r="I179" s="30"/>
      <c r="J179" s="30"/>
      <c r="K179" s="30"/>
      <c r="L179" s="30" t="s">
        <v>451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1:36">
      <c r="A180" s="30" t="s">
        <v>195</v>
      </c>
      <c r="B180" s="30">
        <v>2019</v>
      </c>
      <c r="C180" s="17" t="s">
        <v>196</v>
      </c>
      <c r="D180" s="30" t="s">
        <v>356</v>
      </c>
      <c r="E180" s="30" t="s">
        <v>82</v>
      </c>
      <c r="F180" s="30"/>
      <c r="G180" s="30"/>
      <c r="H180" s="30"/>
      <c r="I180" s="30"/>
      <c r="J180" s="30"/>
      <c r="K180" s="30"/>
      <c r="L180" s="30">
        <v>26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1:36">
      <c r="A181" s="30" t="s">
        <v>366</v>
      </c>
      <c r="B181" s="30">
        <v>2015</v>
      </c>
      <c r="C181" s="30" t="s">
        <v>367</v>
      </c>
      <c r="D181" s="30" t="s">
        <v>356</v>
      </c>
      <c r="E181" s="30" t="s">
        <v>82</v>
      </c>
      <c r="F181" s="30">
        <v>2010</v>
      </c>
      <c r="G181" s="30" t="s">
        <v>368</v>
      </c>
      <c r="H181" s="68" t="s">
        <v>369</v>
      </c>
      <c r="I181" s="68" t="s">
        <v>370</v>
      </c>
      <c r="J181" s="30">
        <v>1100</v>
      </c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1:36">
      <c r="A182" s="30" t="s">
        <v>366</v>
      </c>
      <c r="B182" s="30">
        <v>2015</v>
      </c>
      <c r="C182" s="30" t="s">
        <v>371</v>
      </c>
      <c r="D182" s="30" t="s">
        <v>356</v>
      </c>
      <c r="E182" s="30" t="s">
        <v>82</v>
      </c>
      <c r="F182" s="30">
        <v>2006</v>
      </c>
      <c r="G182" s="30" t="s">
        <v>372</v>
      </c>
      <c r="H182" s="68" t="s">
        <v>373</v>
      </c>
      <c r="I182" s="68" t="s">
        <v>374</v>
      </c>
      <c r="J182" s="30">
        <v>471</v>
      </c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1:36">
      <c r="A183" s="30" t="s">
        <v>366</v>
      </c>
      <c r="B183" s="30">
        <v>2015</v>
      </c>
      <c r="C183" s="30" t="s">
        <v>375</v>
      </c>
      <c r="D183" s="30" t="s">
        <v>356</v>
      </c>
      <c r="E183" s="30" t="s">
        <v>82</v>
      </c>
      <c r="F183" s="30">
        <v>2006</v>
      </c>
      <c r="G183" s="30" t="s">
        <v>334</v>
      </c>
      <c r="H183" s="68" t="s">
        <v>376</v>
      </c>
      <c r="I183" s="68" t="s">
        <v>377</v>
      </c>
      <c r="J183" s="30">
        <v>562</v>
      </c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1:36">
      <c r="A184" s="30" t="s">
        <v>366</v>
      </c>
      <c r="B184" s="30">
        <v>2015</v>
      </c>
      <c r="C184" s="30" t="s">
        <v>378</v>
      </c>
      <c r="D184" s="30" t="s">
        <v>356</v>
      </c>
      <c r="E184" s="30" t="s">
        <v>82</v>
      </c>
      <c r="F184" s="30">
        <v>2010</v>
      </c>
      <c r="G184" s="30" t="s">
        <v>379</v>
      </c>
      <c r="H184" s="68" t="s">
        <v>380</v>
      </c>
      <c r="I184" s="68" t="s">
        <v>381</v>
      </c>
      <c r="J184" s="30">
        <v>331</v>
      </c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1:36">
      <c r="A185" s="30" t="s">
        <v>366</v>
      </c>
      <c r="B185" s="30">
        <v>2015</v>
      </c>
      <c r="C185" s="30" t="s">
        <v>382</v>
      </c>
      <c r="D185" s="30" t="s">
        <v>356</v>
      </c>
      <c r="E185" s="30" t="s">
        <v>82</v>
      </c>
      <c r="F185" s="30">
        <v>2006</v>
      </c>
      <c r="G185" s="30" t="s">
        <v>383</v>
      </c>
      <c r="H185" s="68" t="s">
        <v>384</v>
      </c>
      <c r="I185" s="68" t="s">
        <v>385</v>
      </c>
      <c r="J185" s="30">
        <v>345</v>
      </c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1:36">
      <c r="A186" s="30" t="s">
        <v>366</v>
      </c>
      <c r="B186" s="30">
        <v>2015</v>
      </c>
      <c r="C186" s="30" t="s">
        <v>386</v>
      </c>
      <c r="D186" s="30" t="s">
        <v>356</v>
      </c>
      <c r="E186" s="30" t="s">
        <v>82</v>
      </c>
      <c r="F186" s="30"/>
      <c r="G186" s="30" t="s">
        <v>304</v>
      </c>
      <c r="H186" s="68" t="s">
        <v>387</v>
      </c>
      <c r="I186" s="68">
        <v>1</v>
      </c>
      <c r="J186" s="30">
        <v>1104</v>
      </c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1:36">
      <c r="A187" s="30" t="s">
        <v>366</v>
      </c>
      <c r="B187" s="30">
        <v>2015</v>
      </c>
      <c r="C187" s="30" t="s">
        <v>388</v>
      </c>
      <c r="D187" s="30" t="s">
        <v>356</v>
      </c>
      <c r="E187" s="30" t="s">
        <v>82</v>
      </c>
      <c r="F187" s="30"/>
      <c r="G187" s="30" t="s">
        <v>303</v>
      </c>
      <c r="H187" s="68" t="s">
        <v>389</v>
      </c>
      <c r="I187" s="68" t="s">
        <v>390</v>
      </c>
      <c r="J187" s="30">
        <v>652</v>
      </c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1:36">
      <c r="A188" s="30" t="s">
        <v>366</v>
      </c>
      <c r="B188" s="30">
        <v>2015</v>
      </c>
      <c r="C188" s="30" t="s">
        <v>391</v>
      </c>
      <c r="D188" s="30" t="s">
        <v>356</v>
      </c>
      <c r="E188" s="30" t="s">
        <v>82</v>
      </c>
      <c r="F188" s="30"/>
      <c r="G188" s="30"/>
      <c r="H188" s="30"/>
      <c r="I188" s="30"/>
      <c r="J188" s="30"/>
      <c r="K188" s="30">
        <v>35</v>
      </c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1:36">
      <c r="A189" s="30" t="s">
        <v>392</v>
      </c>
      <c r="B189" s="30">
        <v>2006</v>
      </c>
      <c r="C189" s="30" t="s">
        <v>393</v>
      </c>
      <c r="D189" s="30" t="s">
        <v>356</v>
      </c>
      <c r="E189" s="30" t="s">
        <v>82</v>
      </c>
      <c r="F189" s="30"/>
      <c r="G189" s="30" t="s">
        <v>368</v>
      </c>
      <c r="H189" s="30" t="s">
        <v>394</v>
      </c>
      <c r="I189" s="30" t="s">
        <v>395</v>
      </c>
      <c r="J189" s="30">
        <v>2900</v>
      </c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1:36">
      <c r="A190" s="30" t="s">
        <v>399</v>
      </c>
      <c r="B190" s="30">
        <v>2020</v>
      </c>
      <c r="C190" s="17" t="s">
        <v>400</v>
      </c>
      <c r="D190" s="30" t="s">
        <v>356</v>
      </c>
      <c r="E190" s="30" t="s">
        <v>82</v>
      </c>
      <c r="F190" s="30"/>
      <c r="G190" s="30" t="s">
        <v>401</v>
      </c>
      <c r="H190" s="30" t="s">
        <v>402</v>
      </c>
      <c r="I190" s="30" t="s">
        <v>403</v>
      </c>
      <c r="J190" s="30">
        <v>153152</v>
      </c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1:36">
      <c r="A191" s="30" t="s">
        <v>399</v>
      </c>
      <c r="B191" s="30">
        <v>2020</v>
      </c>
      <c r="C191" s="17" t="s">
        <v>400</v>
      </c>
      <c r="D191" s="30" t="s">
        <v>356</v>
      </c>
      <c r="E191" s="30" t="s">
        <v>82</v>
      </c>
      <c r="F191" s="30"/>
      <c r="G191" s="30" t="s">
        <v>404</v>
      </c>
      <c r="H191" s="30" t="s">
        <v>405</v>
      </c>
      <c r="I191" s="30" t="s">
        <v>406</v>
      </c>
      <c r="J191" s="30" t="s">
        <v>407</v>
      </c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1:36">
      <c r="A192" s="30" t="s">
        <v>399</v>
      </c>
      <c r="B192" s="30">
        <v>2020</v>
      </c>
      <c r="C192" s="17" t="s">
        <v>400</v>
      </c>
      <c r="D192" s="30" t="s">
        <v>356</v>
      </c>
      <c r="E192" s="30" t="s">
        <v>82</v>
      </c>
      <c r="F192" s="30"/>
      <c r="G192" s="30" t="s">
        <v>408</v>
      </c>
      <c r="H192" s="30" t="s">
        <v>409</v>
      </c>
      <c r="I192" s="30" t="s">
        <v>410</v>
      </c>
      <c r="J192" s="30" t="s">
        <v>411</v>
      </c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1:36">
      <c r="A193" s="30" t="s">
        <v>399</v>
      </c>
      <c r="B193" s="30">
        <v>2020</v>
      </c>
      <c r="C193" s="17" t="s">
        <v>400</v>
      </c>
      <c r="D193" s="30" t="s">
        <v>356</v>
      </c>
      <c r="E193" s="30" t="s">
        <v>82</v>
      </c>
      <c r="F193" s="30"/>
      <c r="G193" s="30" t="s">
        <v>401</v>
      </c>
      <c r="H193" s="30" t="s">
        <v>412</v>
      </c>
      <c r="I193" s="30" t="s">
        <v>413</v>
      </c>
      <c r="J193" s="30" t="s">
        <v>414</v>
      </c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1:36">
      <c r="A194" s="30" t="s">
        <v>399</v>
      </c>
      <c r="B194" s="30">
        <v>2020</v>
      </c>
      <c r="C194" s="17" t="s">
        <v>400</v>
      </c>
      <c r="D194" s="30" t="s">
        <v>356</v>
      </c>
      <c r="E194" s="30" t="s">
        <v>82</v>
      </c>
      <c r="F194" s="30"/>
      <c r="G194" s="30" t="s">
        <v>404</v>
      </c>
      <c r="H194" s="30" t="s">
        <v>415</v>
      </c>
      <c r="I194" s="30" t="s">
        <v>416</v>
      </c>
      <c r="J194" s="30" t="s">
        <v>417</v>
      </c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1:36">
      <c r="A195" s="30" t="s">
        <v>399</v>
      </c>
      <c r="B195" s="30">
        <v>2020</v>
      </c>
      <c r="C195" s="17" t="s">
        <v>400</v>
      </c>
      <c r="D195" s="30" t="s">
        <v>356</v>
      </c>
      <c r="E195" s="30" t="s">
        <v>82</v>
      </c>
      <c r="F195" s="30"/>
      <c r="G195" s="30" t="s">
        <v>408</v>
      </c>
      <c r="H195" s="30" t="s">
        <v>418</v>
      </c>
      <c r="I195" s="30" t="s">
        <v>419</v>
      </c>
      <c r="J195" s="30" t="s">
        <v>420</v>
      </c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1:36">
      <c r="A196" s="30" t="s">
        <v>421</v>
      </c>
      <c r="B196" s="30">
        <v>2013</v>
      </c>
      <c r="C196" s="17" t="s">
        <v>422</v>
      </c>
      <c r="D196" s="30" t="s">
        <v>356</v>
      </c>
      <c r="E196" s="30" t="s">
        <v>82</v>
      </c>
      <c r="F196" s="30"/>
      <c r="G196" s="30" t="s">
        <v>423</v>
      </c>
      <c r="H196" s="30" t="s">
        <v>424</v>
      </c>
      <c r="I196" s="69">
        <v>1.9999999999999999E-7</v>
      </c>
      <c r="J196" s="30" t="s">
        <v>425</v>
      </c>
      <c r="K196" s="30">
        <v>50</v>
      </c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1:36">
      <c r="A197" s="30" t="s">
        <v>446</v>
      </c>
      <c r="B197" s="30">
        <v>2011</v>
      </c>
      <c r="C197" s="30"/>
      <c r="D197" s="30" t="s">
        <v>356</v>
      </c>
      <c r="E197" s="30" t="s">
        <v>82</v>
      </c>
      <c r="F197" s="30"/>
      <c r="G197" s="30"/>
      <c r="H197" s="30"/>
      <c r="I197" s="30"/>
      <c r="J197" s="30"/>
      <c r="K197" s="30"/>
      <c r="L197" s="30" t="s">
        <v>447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1:36">
      <c r="A198" s="30" t="s">
        <v>172</v>
      </c>
      <c r="B198" s="30">
        <v>2015</v>
      </c>
      <c r="C198" s="30"/>
      <c r="D198" s="30" t="s">
        <v>356</v>
      </c>
      <c r="E198" s="30" t="s">
        <v>82</v>
      </c>
      <c r="F198" s="30"/>
      <c r="G198" s="30"/>
      <c r="H198" s="30" t="s">
        <v>426</v>
      </c>
      <c r="I198" s="61" t="s">
        <v>427</v>
      </c>
      <c r="J198" s="30">
        <v>1100</v>
      </c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1:36">
      <c r="A199" s="30" t="s">
        <v>172</v>
      </c>
      <c r="B199" s="30">
        <v>2015</v>
      </c>
      <c r="C199" s="30"/>
      <c r="D199" s="30" t="s">
        <v>356</v>
      </c>
      <c r="E199" s="30" t="s">
        <v>82</v>
      </c>
      <c r="F199" s="30"/>
      <c r="G199" s="30"/>
      <c r="H199" s="30" t="s">
        <v>428</v>
      </c>
      <c r="I199" s="61" t="s">
        <v>429</v>
      </c>
      <c r="J199" s="30">
        <v>800</v>
      </c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1:36">
      <c r="A200" s="30" t="s">
        <v>430</v>
      </c>
      <c r="B200" s="30">
        <v>2010</v>
      </c>
      <c r="C200" s="17" t="s">
        <v>431</v>
      </c>
      <c r="D200" s="30" t="s">
        <v>356</v>
      </c>
      <c r="E200" s="30" t="s">
        <v>82</v>
      </c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>
        <v>16</v>
      </c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1:36">
      <c r="A201" s="30" t="s">
        <v>184</v>
      </c>
      <c r="B201" s="30">
        <v>2000</v>
      </c>
      <c r="C201" s="17" t="s">
        <v>438</v>
      </c>
      <c r="D201" s="30" t="s">
        <v>356</v>
      </c>
      <c r="E201" s="30" t="s">
        <v>82</v>
      </c>
      <c r="F201" s="30"/>
      <c r="G201" s="30"/>
      <c r="H201" s="30"/>
      <c r="I201" s="30"/>
      <c r="J201" s="30"/>
      <c r="K201" s="30">
        <v>40</v>
      </c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1:36">
      <c r="A202" s="30" t="s">
        <v>184</v>
      </c>
      <c r="B202" s="30">
        <v>2003</v>
      </c>
      <c r="C202" s="17" t="s">
        <v>185</v>
      </c>
      <c r="D202" s="30" t="s">
        <v>356</v>
      </c>
      <c r="E202" s="30" t="s">
        <v>82</v>
      </c>
      <c r="F202" s="30"/>
      <c r="G202" s="30"/>
      <c r="H202" s="30"/>
      <c r="I202" s="30"/>
      <c r="J202" s="30"/>
      <c r="K202" s="30">
        <v>40</v>
      </c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1:36">
      <c r="A203" s="30" t="s">
        <v>434</v>
      </c>
      <c r="B203" s="30">
        <v>2019</v>
      </c>
      <c r="C203" s="17" t="s">
        <v>435</v>
      </c>
      <c r="D203" s="30" t="s">
        <v>356</v>
      </c>
      <c r="E203" s="30" t="s">
        <v>356</v>
      </c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>
        <v>75</v>
      </c>
      <c r="AC203" s="30"/>
      <c r="AD203" s="30"/>
      <c r="AE203" s="30"/>
      <c r="AF203" s="30"/>
      <c r="AG203" s="30"/>
      <c r="AH203" s="30"/>
      <c r="AI203" s="30"/>
    </row>
    <row r="204" spans="1:36">
      <c r="A204" s="30" t="s">
        <v>143</v>
      </c>
      <c r="B204" s="30">
        <v>2013</v>
      </c>
      <c r="C204" s="17" t="s">
        <v>144</v>
      </c>
      <c r="D204" s="30" t="s">
        <v>356</v>
      </c>
      <c r="E204" s="30" t="s">
        <v>82</v>
      </c>
      <c r="F204" s="30"/>
      <c r="G204" s="30"/>
      <c r="H204" s="30" t="s">
        <v>443</v>
      </c>
      <c r="I204" s="64" t="s">
        <v>427</v>
      </c>
      <c r="J204" s="30">
        <v>1100</v>
      </c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70" t="s">
        <v>83</v>
      </c>
      <c r="AH204" s="30"/>
      <c r="AI204" s="30"/>
      <c r="AJ204" s="70" t="s">
        <v>83</v>
      </c>
    </row>
    <row r="205" spans="1:36">
      <c r="A205" s="30" t="s">
        <v>143</v>
      </c>
      <c r="B205" s="30">
        <v>2013</v>
      </c>
      <c r="C205" s="17" t="s">
        <v>144</v>
      </c>
      <c r="D205" s="30" t="s">
        <v>356</v>
      </c>
      <c r="E205" s="30" t="s">
        <v>82</v>
      </c>
      <c r="F205" s="30"/>
      <c r="G205" s="30"/>
      <c r="H205" s="30"/>
      <c r="I205" s="30"/>
      <c r="J205" s="30"/>
      <c r="K205" s="30">
        <v>70</v>
      </c>
      <c r="L205" s="30"/>
      <c r="M205" s="30"/>
      <c r="N205" s="30"/>
      <c r="O205" s="30"/>
      <c r="P205" s="30">
        <v>25</v>
      </c>
      <c r="Q205" s="30"/>
      <c r="R205" s="30"/>
      <c r="S205" s="30"/>
      <c r="T205" s="30">
        <v>85</v>
      </c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70" t="s">
        <v>83</v>
      </c>
      <c r="AH205" s="30"/>
      <c r="AI205" s="30"/>
      <c r="AJ205" s="70" t="s">
        <v>83</v>
      </c>
    </row>
    <row r="206" spans="1:36">
      <c r="A206" s="30" t="s">
        <v>436</v>
      </c>
      <c r="B206" s="30">
        <v>2018</v>
      </c>
      <c r="C206" s="17" t="s">
        <v>437</v>
      </c>
      <c r="D206" s="30" t="s">
        <v>356</v>
      </c>
      <c r="E206" s="30" t="s">
        <v>356</v>
      </c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>
        <v>80</v>
      </c>
      <c r="AC206" s="30"/>
      <c r="AD206" s="30"/>
      <c r="AE206" s="30"/>
      <c r="AF206" s="70" t="s">
        <v>83</v>
      </c>
      <c r="AG206" s="30"/>
      <c r="AH206" s="30"/>
      <c r="AI206" s="70" t="s">
        <v>83</v>
      </c>
    </row>
    <row r="207" spans="1:36">
      <c r="A207" s="30" t="s">
        <v>191</v>
      </c>
      <c r="B207" s="30">
        <v>2019</v>
      </c>
      <c r="C207" s="30" t="s">
        <v>444</v>
      </c>
      <c r="D207" s="30" t="s">
        <v>356</v>
      </c>
      <c r="E207" s="30" t="s">
        <v>82</v>
      </c>
      <c r="F207" s="30"/>
      <c r="G207" s="30" t="s">
        <v>193</v>
      </c>
      <c r="H207" s="30" t="s">
        <v>445</v>
      </c>
      <c r="I207" s="30"/>
      <c r="J207" s="30"/>
      <c r="K207" s="30">
        <v>45</v>
      </c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70" t="s">
        <v>83</v>
      </c>
      <c r="AH207" s="30"/>
      <c r="AI207" s="30"/>
      <c r="AJ207" s="70" t="s">
        <v>83</v>
      </c>
    </row>
    <row r="208" spans="1:36">
      <c r="A208" s="30" t="s">
        <v>448</v>
      </c>
      <c r="B208" s="30">
        <v>2013</v>
      </c>
      <c r="C208" s="17" t="s">
        <v>449</v>
      </c>
      <c r="D208" s="30" t="s">
        <v>356</v>
      </c>
      <c r="E208" s="30" t="s">
        <v>82</v>
      </c>
      <c r="F208" s="30"/>
      <c r="G208" s="30"/>
      <c r="H208" s="30"/>
      <c r="I208" s="30"/>
      <c r="J208" s="30"/>
      <c r="K208" s="30"/>
      <c r="L208" s="30" t="s">
        <v>450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1:36">
      <c r="A209" s="30" t="s">
        <v>452</v>
      </c>
      <c r="B209" s="30">
        <v>2014</v>
      </c>
      <c r="C209" s="17" t="s">
        <v>453</v>
      </c>
      <c r="D209" s="30" t="s">
        <v>356</v>
      </c>
      <c r="E209" s="30" t="s">
        <v>82</v>
      </c>
      <c r="F209" s="30"/>
      <c r="G209" s="30" t="s">
        <v>408</v>
      </c>
      <c r="H209" s="30" t="s">
        <v>454</v>
      </c>
      <c r="I209" s="30"/>
      <c r="J209" s="63">
        <v>9836869</v>
      </c>
      <c r="K209" s="30">
        <v>55</v>
      </c>
      <c r="L209" s="30" t="s">
        <v>455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1:36">
      <c r="A210" s="30" t="s">
        <v>147</v>
      </c>
      <c r="B210" s="30">
        <v>2014</v>
      </c>
      <c r="C210" s="30" t="s">
        <v>365</v>
      </c>
      <c r="D210" s="30" t="s">
        <v>356</v>
      </c>
      <c r="E210" s="30" t="s">
        <v>82</v>
      </c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>
        <v>82</v>
      </c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1:36">
      <c r="A211" s="70" t="s">
        <v>457</v>
      </c>
      <c r="B211" s="70">
        <v>2019</v>
      </c>
      <c r="C211" s="45" t="s">
        <v>458</v>
      </c>
      <c r="D211" s="70" t="s">
        <v>459</v>
      </c>
      <c r="E211" s="70" t="s">
        <v>82</v>
      </c>
      <c r="F211" s="70" t="s">
        <v>83</v>
      </c>
      <c r="G211" s="70" t="s">
        <v>83</v>
      </c>
      <c r="H211" s="70" t="s">
        <v>462</v>
      </c>
      <c r="I211" s="46">
        <v>7305936</v>
      </c>
      <c r="J211" s="71">
        <v>7305936</v>
      </c>
      <c r="K211" s="70" t="s">
        <v>83</v>
      </c>
      <c r="L211" s="70" t="s">
        <v>463</v>
      </c>
      <c r="M211" s="30"/>
      <c r="N211" s="30"/>
      <c r="O211" s="30"/>
      <c r="P211" s="70" t="s">
        <v>83</v>
      </c>
      <c r="Q211" s="30"/>
      <c r="R211" s="30"/>
      <c r="S211" s="30"/>
      <c r="T211" s="30"/>
      <c r="U211" s="70" t="s">
        <v>83</v>
      </c>
      <c r="V211" s="70" t="s">
        <v>83</v>
      </c>
      <c r="W211" s="70" t="s">
        <v>83</v>
      </c>
      <c r="X211" s="70" t="s">
        <v>83</v>
      </c>
      <c r="Y211" s="70" t="s">
        <v>83</v>
      </c>
      <c r="Z211" s="70" t="s">
        <v>83</v>
      </c>
      <c r="AA211" s="70" t="s">
        <v>83</v>
      </c>
      <c r="AB211" s="70" t="s">
        <v>83</v>
      </c>
      <c r="AC211" s="70" t="s">
        <v>83</v>
      </c>
      <c r="AD211" s="70" t="s">
        <v>83</v>
      </c>
      <c r="AE211" s="70" t="s">
        <v>83</v>
      </c>
      <c r="AF211" s="70" t="s">
        <v>83</v>
      </c>
      <c r="AG211" s="30"/>
      <c r="AH211" s="30"/>
      <c r="AI211" s="30"/>
      <c r="AJ211" s="30"/>
    </row>
    <row r="212" spans="1:36">
      <c r="A212" s="70" t="s">
        <v>457</v>
      </c>
      <c r="B212" s="70">
        <v>2019</v>
      </c>
      <c r="C212" s="45" t="s">
        <v>458</v>
      </c>
      <c r="D212" s="70" t="s">
        <v>459</v>
      </c>
      <c r="E212" s="70" t="s">
        <v>82</v>
      </c>
      <c r="F212" s="70" t="s">
        <v>83</v>
      </c>
      <c r="G212" s="70" t="s">
        <v>83</v>
      </c>
      <c r="H212" s="70" t="s">
        <v>460</v>
      </c>
      <c r="I212" s="46">
        <v>1278775</v>
      </c>
      <c r="J212" s="70" t="s">
        <v>461</v>
      </c>
      <c r="K212" s="70" t="s">
        <v>83</v>
      </c>
      <c r="L212" s="70" t="s">
        <v>83</v>
      </c>
      <c r="M212" s="30"/>
      <c r="N212" s="30"/>
      <c r="O212" s="30"/>
      <c r="P212" s="70" t="s">
        <v>83</v>
      </c>
      <c r="Q212" s="30"/>
      <c r="R212" s="30"/>
      <c r="S212" s="30"/>
      <c r="T212" s="30"/>
      <c r="U212" s="70" t="s">
        <v>83</v>
      </c>
      <c r="V212" s="70" t="s">
        <v>83</v>
      </c>
      <c r="W212" s="70" t="s">
        <v>83</v>
      </c>
      <c r="X212" s="70" t="s">
        <v>83</v>
      </c>
      <c r="Y212" s="70" t="s">
        <v>83</v>
      </c>
      <c r="Z212" s="70" t="s">
        <v>83</v>
      </c>
      <c r="AA212" s="70" t="s">
        <v>83</v>
      </c>
      <c r="AB212" s="70" t="s">
        <v>83</v>
      </c>
      <c r="AC212" s="70" t="s">
        <v>83</v>
      </c>
      <c r="AD212" s="70" t="s">
        <v>83</v>
      </c>
      <c r="AE212" s="70" t="s">
        <v>83</v>
      </c>
      <c r="AF212" s="70" t="s">
        <v>83</v>
      </c>
      <c r="AG212" s="30"/>
      <c r="AH212" s="30"/>
      <c r="AI212" s="30"/>
      <c r="AJ212" s="30"/>
    </row>
    <row r="213" spans="1:36">
      <c r="A213" s="65" t="s">
        <v>464</v>
      </c>
      <c r="B213" s="65">
        <v>2017</v>
      </c>
      <c r="C213" s="47" t="s">
        <v>465</v>
      </c>
      <c r="D213" s="65" t="s">
        <v>459</v>
      </c>
      <c r="E213" s="65" t="s">
        <v>82</v>
      </c>
      <c r="F213" s="65" t="s">
        <v>83</v>
      </c>
      <c r="G213" s="65" t="s">
        <v>222</v>
      </c>
      <c r="H213" s="65" t="s">
        <v>466</v>
      </c>
      <c r="I213" s="65" t="s">
        <v>467</v>
      </c>
      <c r="J213" s="65" t="s">
        <v>83</v>
      </c>
      <c r="K213" s="65">
        <v>86</v>
      </c>
      <c r="L213" s="65" t="s">
        <v>83</v>
      </c>
      <c r="M213" s="65" t="s">
        <v>83</v>
      </c>
      <c r="N213" s="65" t="s">
        <v>83</v>
      </c>
      <c r="O213" s="65" t="s">
        <v>83</v>
      </c>
      <c r="P213" s="65" t="s">
        <v>83</v>
      </c>
      <c r="Q213" s="65" t="s">
        <v>83</v>
      </c>
      <c r="R213" s="65" t="s">
        <v>83</v>
      </c>
      <c r="S213" s="65" t="s">
        <v>83</v>
      </c>
      <c r="T213" s="65" t="s">
        <v>83</v>
      </c>
      <c r="U213" s="65" t="s">
        <v>83</v>
      </c>
      <c r="V213" s="65" t="s">
        <v>83</v>
      </c>
      <c r="W213" s="65" t="s">
        <v>83</v>
      </c>
      <c r="X213" s="65" t="s">
        <v>83</v>
      </c>
      <c r="Y213" s="65" t="s">
        <v>83</v>
      </c>
      <c r="Z213" s="65" t="s">
        <v>83</v>
      </c>
      <c r="AA213" s="65" t="s">
        <v>83</v>
      </c>
      <c r="AB213" s="65" t="s">
        <v>83</v>
      </c>
      <c r="AC213" s="65" t="s">
        <v>83</v>
      </c>
      <c r="AD213" s="65" t="s">
        <v>83</v>
      </c>
      <c r="AE213" s="65" t="s">
        <v>83</v>
      </c>
      <c r="AF213" s="30"/>
      <c r="AG213" s="30"/>
      <c r="AH213" s="30"/>
      <c r="AI213" s="30"/>
    </row>
    <row r="214" spans="1:36">
      <c r="A214" s="30" t="s">
        <v>215</v>
      </c>
      <c r="B214" s="30">
        <v>2018</v>
      </c>
      <c r="C214" s="17" t="s">
        <v>216</v>
      </c>
      <c r="D214" s="30" t="s">
        <v>254</v>
      </c>
      <c r="E214" s="30" t="s">
        <v>254</v>
      </c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>
        <v>45</v>
      </c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spans="1:36">
      <c r="A215" s="30" t="s">
        <v>223</v>
      </c>
      <c r="B215" s="30"/>
      <c r="C215" s="30" t="s">
        <v>224</v>
      </c>
      <c r="D215" s="30" t="s">
        <v>205</v>
      </c>
      <c r="E215" s="30" t="s">
        <v>206</v>
      </c>
      <c r="F215" s="30"/>
      <c r="G215" s="30"/>
      <c r="H215" s="30" t="s">
        <v>225</v>
      </c>
      <c r="I215" s="30">
        <v>627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spans="1:36">
      <c r="A216" s="30" t="s">
        <v>223</v>
      </c>
      <c r="B216" s="30"/>
      <c r="C216" s="30" t="s">
        <v>224</v>
      </c>
      <c r="D216" s="30" t="s">
        <v>254</v>
      </c>
      <c r="E216" s="30" t="s">
        <v>206</v>
      </c>
      <c r="F216" s="30"/>
      <c r="G216" s="30"/>
      <c r="H216" s="26" t="s">
        <v>297</v>
      </c>
      <c r="I216" s="30"/>
      <c r="J216" s="30" t="s">
        <v>298</v>
      </c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1:36">
      <c r="A217" s="30" t="s">
        <v>484</v>
      </c>
      <c r="B217" s="30">
        <v>2008</v>
      </c>
      <c r="C217" s="17" t="s">
        <v>485</v>
      </c>
      <c r="D217" s="30" t="s">
        <v>326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>
        <v>92</v>
      </c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spans="1:36">
      <c r="A218" s="30" t="s">
        <v>223</v>
      </c>
      <c r="B218" s="30"/>
      <c r="C218" s="30" t="s">
        <v>224</v>
      </c>
      <c r="D218" s="30" t="s">
        <v>752</v>
      </c>
      <c r="E218" s="30" t="s">
        <v>60</v>
      </c>
      <c r="F218" s="30"/>
      <c r="G218" s="30"/>
      <c r="H218" s="30" t="s">
        <v>758</v>
      </c>
      <c r="I218" s="30">
        <v>1180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spans="1:36">
      <c r="A219" s="30" t="s">
        <v>223</v>
      </c>
      <c r="B219" s="30"/>
      <c r="C219" s="30" t="s">
        <v>224</v>
      </c>
      <c r="D219" s="30" t="s">
        <v>778</v>
      </c>
      <c r="E219" s="30" t="s">
        <v>60</v>
      </c>
      <c r="F219" s="30"/>
      <c r="G219" s="30"/>
      <c r="H219" s="26" t="s">
        <v>790</v>
      </c>
      <c r="I219" s="30"/>
      <c r="J219" s="30">
        <v>911</v>
      </c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67" t="s">
        <v>83</v>
      </c>
      <c r="AH219" s="67" t="s">
        <v>83</v>
      </c>
      <c r="AI219" s="67" t="s">
        <v>83</v>
      </c>
      <c r="AJ219" s="67" t="s">
        <v>83</v>
      </c>
    </row>
    <row r="220" spans="1:36">
      <c r="A220" s="30" t="s">
        <v>223</v>
      </c>
      <c r="B220" s="30"/>
      <c r="C220" s="30" t="s">
        <v>224</v>
      </c>
      <c r="D220" s="30" t="s">
        <v>813</v>
      </c>
      <c r="E220" s="30" t="s">
        <v>60</v>
      </c>
      <c r="F220" s="30"/>
      <c r="G220" s="30"/>
      <c r="H220" s="30" t="s">
        <v>816</v>
      </c>
      <c r="I220" s="30">
        <v>685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spans="1:36">
      <c r="A221" s="30" t="s">
        <v>223</v>
      </c>
      <c r="B221" s="30"/>
      <c r="C221" s="30" t="s">
        <v>224</v>
      </c>
      <c r="D221" s="30" t="s">
        <v>1147</v>
      </c>
      <c r="E221" s="30" t="s">
        <v>206</v>
      </c>
      <c r="F221" s="30"/>
      <c r="G221" s="30"/>
      <c r="H221" s="30" t="s">
        <v>1153</v>
      </c>
      <c r="I221" s="30"/>
      <c r="J221" s="30">
        <v>23300</v>
      </c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1:36">
      <c r="A222" s="30" t="s">
        <v>215</v>
      </c>
      <c r="B222" s="30">
        <v>2018</v>
      </c>
      <c r="C222" s="17" t="s">
        <v>216</v>
      </c>
      <c r="D222" s="30" t="s">
        <v>205</v>
      </c>
      <c r="E222" s="30" t="s">
        <v>206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 t="s">
        <v>217</v>
      </c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1:36">
      <c r="A223" s="30" t="s">
        <v>282</v>
      </c>
      <c r="B223" s="30">
        <v>2007</v>
      </c>
      <c r="C223" s="17" t="s">
        <v>283</v>
      </c>
      <c r="D223" s="30" t="s">
        <v>326</v>
      </c>
      <c r="E223" s="30" t="s">
        <v>326</v>
      </c>
      <c r="F223" s="30"/>
      <c r="G223" s="30"/>
      <c r="H223" s="30"/>
      <c r="I223" s="30"/>
      <c r="J223" s="30"/>
      <c r="K223" s="30" t="s">
        <v>338</v>
      </c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spans="1:36">
      <c r="A224" s="30" t="s">
        <v>215</v>
      </c>
      <c r="B224" s="30">
        <v>2018</v>
      </c>
      <c r="C224" s="17" t="s">
        <v>216</v>
      </c>
      <c r="D224" s="30" t="s">
        <v>752</v>
      </c>
      <c r="E224" s="30" t="s">
        <v>221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 t="s">
        <v>759</v>
      </c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1:36">
      <c r="A225" s="30" t="s">
        <v>760</v>
      </c>
      <c r="B225" s="30">
        <v>2016</v>
      </c>
      <c r="C225" s="17" t="s">
        <v>761</v>
      </c>
      <c r="D225" s="30" t="s">
        <v>468</v>
      </c>
      <c r="E225" s="30" t="s">
        <v>468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 t="s">
        <v>4210</v>
      </c>
      <c r="P225" s="30"/>
      <c r="Q225" s="30"/>
      <c r="R225" s="30"/>
      <c r="S225" s="30" t="s">
        <v>4211</v>
      </c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</row>
    <row r="226" spans="1:36">
      <c r="A226" s="30" t="s">
        <v>215</v>
      </c>
      <c r="B226" s="30">
        <v>2018</v>
      </c>
      <c r="C226" s="17" t="s">
        <v>216</v>
      </c>
      <c r="D226" s="30" t="s">
        <v>778</v>
      </c>
      <c r="E226" s="30" t="s">
        <v>221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 t="s">
        <v>794</v>
      </c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1:36">
      <c r="A227" s="30" t="s">
        <v>215</v>
      </c>
      <c r="B227" s="30">
        <v>2018</v>
      </c>
      <c r="C227" s="17" t="s">
        <v>216</v>
      </c>
      <c r="D227" s="30" t="s">
        <v>813</v>
      </c>
      <c r="E227" s="30" t="s">
        <v>813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 t="s">
        <v>4096</v>
      </c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</row>
    <row r="228" spans="1:36">
      <c r="A228" s="30" t="s">
        <v>215</v>
      </c>
      <c r="B228" s="30">
        <v>2018</v>
      </c>
      <c r="C228" s="17" t="s">
        <v>216</v>
      </c>
      <c r="D228" s="30" t="s">
        <v>1147</v>
      </c>
      <c r="E228" s="30" t="s">
        <v>1147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>
        <v>77</v>
      </c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</row>
    <row r="229" spans="1:36">
      <c r="A229" s="30" t="s">
        <v>274</v>
      </c>
      <c r="B229" s="30">
        <v>2006</v>
      </c>
      <c r="C229" s="41" t="s">
        <v>275</v>
      </c>
      <c r="D229" s="30" t="s">
        <v>326</v>
      </c>
      <c r="E229" s="30" t="s">
        <v>221</v>
      </c>
      <c r="F229" s="30"/>
      <c r="G229" s="30"/>
      <c r="H229" s="30"/>
      <c r="I229" s="30"/>
      <c r="J229" s="30"/>
      <c r="K229" s="30"/>
      <c r="L229" s="30">
        <v>59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1:36">
      <c r="A230" s="30" t="s">
        <v>342</v>
      </c>
      <c r="B230" s="30">
        <v>2016</v>
      </c>
      <c r="C230" s="17" t="s">
        <v>343</v>
      </c>
      <c r="D230" s="30" t="s">
        <v>468</v>
      </c>
      <c r="E230" s="30" t="s">
        <v>468</v>
      </c>
      <c r="F230" s="30"/>
      <c r="G230" s="30"/>
      <c r="H230" s="30"/>
      <c r="I230" s="30"/>
      <c r="J230" s="30"/>
      <c r="K230" s="30" t="s">
        <v>477</v>
      </c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</row>
    <row r="231" spans="1:36">
      <c r="A231" s="30" t="s">
        <v>342</v>
      </c>
      <c r="B231" s="30">
        <v>2016</v>
      </c>
      <c r="C231" s="17" t="s">
        <v>343</v>
      </c>
      <c r="D231" s="30" t="s">
        <v>752</v>
      </c>
      <c r="E231" s="30" t="s">
        <v>221</v>
      </c>
      <c r="F231" s="30"/>
      <c r="G231" s="30"/>
      <c r="H231" s="30"/>
      <c r="I231" s="30"/>
      <c r="J231" s="30"/>
      <c r="K231" s="30"/>
      <c r="L231" s="30" t="s">
        <v>775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1:36">
      <c r="A232" s="30" t="s">
        <v>342</v>
      </c>
      <c r="B232" s="30">
        <v>2016</v>
      </c>
      <c r="C232" s="17" t="s">
        <v>343</v>
      </c>
      <c r="D232" s="30" t="s">
        <v>813</v>
      </c>
      <c r="E232" s="30" t="s">
        <v>813</v>
      </c>
      <c r="F232" s="30"/>
      <c r="G232" s="30"/>
      <c r="H232" s="30"/>
      <c r="I232" s="30"/>
      <c r="J232" s="30"/>
      <c r="K232" s="30" t="s">
        <v>817</v>
      </c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</row>
    <row r="233" spans="1:36">
      <c r="A233" s="30" t="s">
        <v>342</v>
      </c>
      <c r="B233" s="30">
        <v>2016</v>
      </c>
      <c r="C233" s="17" t="s">
        <v>343</v>
      </c>
      <c r="D233" s="30" t="s">
        <v>1147</v>
      </c>
      <c r="E233" s="30" t="s">
        <v>1147</v>
      </c>
      <c r="F233" s="30"/>
      <c r="G233" s="30"/>
      <c r="H233" s="30"/>
      <c r="I233" s="30"/>
      <c r="J233" s="30"/>
      <c r="K233" s="30">
        <v>71</v>
      </c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</row>
    <row r="234" spans="1:36">
      <c r="A234" s="30" t="s">
        <v>199</v>
      </c>
      <c r="B234" s="30">
        <v>2010</v>
      </c>
      <c r="C234" s="30" t="s">
        <v>295</v>
      </c>
      <c r="D234" s="30" t="s">
        <v>254</v>
      </c>
      <c r="E234" s="30" t="s">
        <v>254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 t="s">
        <v>296</v>
      </c>
      <c r="AF234" s="30"/>
      <c r="AG234" s="30"/>
      <c r="AH234" s="30"/>
      <c r="AI234" s="30"/>
    </row>
    <row r="235" spans="1:36">
      <c r="A235" s="64" t="s">
        <v>199</v>
      </c>
      <c r="B235" s="64">
        <v>2010</v>
      </c>
      <c r="C235" s="64" t="s">
        <v>200</v>
      </c>
      <c r="D235" s="30" t="s">
        <v>752</v>
      </c>
      <c r="E235" s="30" t="s">
        <v>221</v>
      </c>
      <c r="F235" s="64" t="s">
        <v>83</v>
      </c>
      <c r="G235" s="64" t="s">
        <v>83</v>
      </c>
      <c r="H235" s="64" t="s">
        <v>83</v>
      </c>
      <c r="I235" s="64" t="s">
        <v>83</v>
      </c>
      <c r="J235" s="64" t="s">
        <v>83</v>
      </c>
      <c r="K235" s="64" t="s">
        <v>83</v>
      </c>
      <c r="L235" s="64" t="s">
        <v>83</v>
      </c>
      <c r="M235" s="30"/>
      <c r="N235" s="30"/>
      <c r="O235" s="30"/>
      <c r="P235" s="64" t="s">
        <v>83</v>
      </c>
      <c r="Q235" s="30"/>
      <c r="R235" s="30"/>
      <c r="S235" s="30"/>
      <c r="T235" s="30"/>
      <c r="U235" s="64" t="s">
        <v>83</v>
      </c>
      <c r="V235" s="64" t="s">
        <v>83</v>
      </c>
      <c r="W235" s="64" t="s">
        <v>83</v>
      </c>
      <c r="X235" s="64" t="s">
        <v>83</v>
      </c>
      <c r="Y235" s="64" t="s">
        <v>83</v>
      </c>
      <c r="Z235" s="64" t="s">
        <v>83</v>
      </c>
      <c r="AA235" s="64" t="s">
        <v>83</v>
      </c>
      <c r="AB235" s="64" t="s">
        <v>83</v>
      </c>
      <c r="AC235" s="64" t="s">
        <v>83</v>
      </c>
      <c r="AD235" s="64" t="s">
        <v>83</v>
      </c>
      <c r="AE235" s="64" t="s">
        <v>83</v>
      </c>
      <c r="AF235" s="64">
        <v>0</v>
      </c>
      <c r="AG235" s="30"/>
      <c r="AH235" s="30"/>
      <c r="AI235" s="30"/>
      <c r="AJ235" s="30"/>
    </row>
    <row r="236" spans="1:36">
      <c r="A236" s="30" t="s">
        <v>199</v>
      </c>
      <c r="B236" s="30">
        <v>2010</v>
      </c>
      <c r="C236" s="30" t="s">
        <v>200</v>
      </c>
      <c r="D236" s="30" t="s">
        <v>778</v>
      </c>
      <c r="E236" s="30" t="s">
        <v>221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1:36">
      <c r="A237" s="30" t="s">
        <v>199</v>
      </c>
      <c r="B237" s="30">
        <v>2010</v>
      </c>
      <c r="C237" s="30" t="s">
        <v>200</v>
      </c>
      <c r="D237" s="30" t="s">
        <v>813</v>
      </c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 t="s">
        <v>296</v>
      </c>
      <c r="AF237" s="30"/>
      <c r="AG237" s="30"/>
      <c r="AH237" s="30"/>
      <c r="AI237" s="30"/>
    </row>
    <row r="238" spans="1:36">
      <c r="A238" s="30" t="s">
        <v>783</v>
      </c>
      <c r="B238" s="30">
        <v>1990</v>
      </c>
      <c r="C238" s="17" t="s">
        <v>279</v>
      </c>
      <c r="D238" s="30" t="s">
        <v>778</v>
      </c>
      <c r="E238" s="30" t="s">
        <v>221</v>
      </c>
      <c r="F238" s="30"/>
      <c r="G238" s="30"/>
      <c r="H238" s="30"/>
      <c r="I238" s="30"/>
      <c r="J238" s="30"/>
      <c r="K238" s="30"/>
      <c r="L238" s="30"/>
      <c r="M238" s="30">
        <v>50</v>
      </c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1:36">
      <c r="A239" s="30" t="s">
        <v>339</v>
      </c>
      <c r="B239" s="30">
        <v>2015</v>
      </c>
      <c r="C239" s="17" t="s">
        <v>340</v>
      </c>
      <c r="D239" s="30" t="s">
        <v>468</v>
      </c>
      <c r="E239" s="30" t="s">
        <v>468</v>
      </c>
      <c r="F239" s="30"/>
      <c r="G239" s="30"/>
      <c r="H239" s="30"/>
      <c r="I239" s="30"/>
      <c r="J239" s="30"/>
      <c r="K239" s="30" t="s">
        <v>476</v>
      </c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</row>
    <row r="240" spans="1:36">
      <c r="A240" s="30" t="s">
        <v>481</v>
      </c>
      <c r="B240" s="30">
        <v>1998</v>
      </c>
      <c r="C240" s="17" t="s">
        <v>482</v>
      </c>
      <c r="D240" s="30" t="s">
        <v>752</v>
      </c>
      <c r="E240" s="30" t="s">
        <v>221</v>
      </c>
      <c r="F240" s="30"/>
      <c r="G240" s="30"/>
      <c r="H240" s="30"/>
      <c r="I240" s="30"/>
      <c r="J240" s="30"/>
      <c r="K240" s="30"/>
      <c r="L240" s="30">
        <v>60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1:36">
      <c r="A241" s="30" t="s">
        <v>481</v>
      </c>
      <c r="B241" s="30">
        <v>1998</v>
      </c>
      <c r="C241" s="17" t="s">
        <v>482</v>
      </c>
      <c r="D241" s="30" t="s">
        <v>1147</v>
      </c>
      <c r="F241" s="30"/>
      <c r="G241" s="30"/>
      <c r="H241" s="30"/>
      <c r="I241" s="30"/>
      <c r="J241" s="30"/>
      <c r="K241" s="30" t="s">
        <v>1154</v>
      </c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</row>
    <row r="242" spans="1:36">
      <c r="A242" s="30" t="s">
        <v>285</v>
      </c>
      <c r="B242" s="30">
        <v>2015</v>
      </c>
      <c r="C242" s="41" t="s">
        <v>286</v>
      </c>
      <c r="D242" s="30" t="s">
        <v>254</v>
      </c>
      <c r="E242" s="30" t="s">
        <v>221</v>
      </c>
      <c r="F242" s="30"/>
      <c r="G242" s="30"/>
      <c r="H242" s="30"/>
      <c r="I242" s="30"/>
      <c r="J242" s="30"/>
      <c r="K242" s="30"/>
      <c r="L242" s="30">
        <v>68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1:36">
      <c r="A243" s="30" t="s">
        <v>211</v>
      </c>
      <c r="B243" s="30">
        <v>2005</v>
      </c>
      <c r="C243" s="17" t="s">
        <v>212</v>
      </c>
      <c r="D243" s="30" t="s">
        <v>326</v>
      </c>
      <c r="F243" s="30"/>
      <c r="G243" s="30"/>
      <c r="H243" s="30"/>
      <c r="I243" s="30"/>
      <c r="J243" s="30"/>
      <c r="K243" s="30">
        <v>30</v>
      </c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</row>
    <row r="244" spans="1:36">
      <c r="A244" s="30" t="s">
        <v>285</v>
      </c>
      <c r="B244" s="30">
        <v>2015</v>
      </c>
      <c r="C244" s="17" t="s">
        <v>286</v>
      </c>
      <c r="D244" s="30" t="s">
        <v>468</v>
      </c>
      <c r="E244" s="30" t="s">
        <v>221</v>
      </c>
      <c r="F244" s="30"/>
      <c r="G244" s="30"/>
      <c r="H244" s="30"/>
      <c r="I244" s="30"/>
      <c r="J244" s="30"/>
      <c r="K244" s="30"/>
      <c r="L244" s="30">
        <v>61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1:36">
      <c r="A245" s="30" t="s">
        <v>285</v>
      </c>
      <c r="B245" s="30">
        <v>2015</v>
      </c>
      <c r="C245" s="41" t="s">
        <v>286</v>
      </c>
      <c r="D245" s="30" t="s">
        <v>752</v>
      </c>
      <c r="E245" s="30" t="s">
        <v>221</v>
      </c>
      <c r="F245" s="30"/>
      <c r="G245" s="30"/>
      <c r="H245" s="30"/>
      <c r="I245" s="30"/>
      <c r="J245" s="30"/>
      <c r="K245" s="30"/>
      <c r="L245" s="30">
        <v>65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1:36">
      <c r="A246" s="30" t="s">
        <v>285</v>
      </c>
      <c r="B246" s="30">
        <v>2015</v>
      </c>
      <c r="C246" s="41" t="s">
        <v>286</v>
      </c>
      <c r="D246" s="30" t="s">
        <v>778</v>
      </c>
      <c r="E246" s="30" t="s">
        <v>221</v>
      </c>
      <c r="F246" s="30"/>
      <c r="G246" s="30"/>
      <c r="H246" s="30"/>
      <c r="I246" s="30"/>
      <c r="J246" s="30"/>
      <c r="K246" s="30"/>
      <c r="L246" s="30">
        <v>61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1:36">
      <c r="A247" s="30" t="s">
        <v>57</v>
      </c>
      <c r="B247" s="30">
        <v>1986</v>
      </c>
      <c r="C247" s="17" t="s">
        <v>58</v>
      </c>
      <c r="D247" s="30" t="s">
        <v>254</v>
      </c>
      <c r="E247" s="30" t="s">
        <v>60</v>
      </c>
      <c r="F247" s="30"/>
      <c r="G247" s="30"/>
      <c r="H247" s="30"/>
      <c r="I247" s="30"/>
      <c r="J247" s="30"/>
      <c r="K247" s="30"/>
      <c r="L247" s="30"/>
      <c r="M247" s="30">
        <v>24</v>
      </c>
      <c r="N247" s="30"/>
      <c r="O247" s="30"/>
      <c r="P247" s="30">
        <v>12</v>
      </c>
      <c r="Q247" s="30"/>
      <c r="R247" s="30"/>
      <c r="S247" s="30"/>
      <c r="T247" s="30"/>
      <c r="U247" s="30"/>
      <c r="V247" s="30"/>
      <c r="W247" s="30"/>
      <c r="X247" s="30">
        <v>28</v>
      </c>
      <c r="Y247" s="30"/>
      <c r="Z247" s="30">
        <v>32</v>
      </c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1:36">
      <c r="A248" s="30" t="s">
        <v>211</v>
      </c>
      <c r="B248" s="30">
        <v>2005</v>
      </c>
      <c r="C248" s="17" t="s">
        <v>212</v>
      </c>
      <c r="D248" s="30" t="s">
        <v>326</v>
      </c>
      <c r="E248" s="30" t="s">
        <v>326</v>
      </c>
      <c r="F248" s="30"/>
      <c r="G248" s="30"/>
      <c r="H248" s="30"/>
      <c r="I248" s="30"/>
      <c r="J248" s="30"/>
      <c r="K248" s="30">
        <v>55</v>
      </c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</row>
    <row r="249" spans="1:36">
      <c r="A249" s="30" t="s">
        <v>308</v>
      </c>
      <c r="B249" s="30">
        <v>2014</v>
      </c>
      <c r="C249" s="30" t="s">
        <v>309</v>
      </c>
      <c r="D249" s="30" t="s">
        <v>468</v>
      </c>
      <c r="E249" s="30" t="s">
        <v>221</v>
      </c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1:36">
      <c r="A250" s="30" t="s">
        <v>57</v>
      </c>
      <c r="B250" s="30">
        <v>1986</v>
      </c>
      <c r="C250" s="17" t="s">
        <v>58</v>
      </c>
      <c r="D250" s="30" t="s">
        <v>752</v>
      </c>
      <c r="E250" s="30" t="s">
        <v>60</v>
      </c>
      <c r="F250" s="30"/>
      <c r="G250" s="30"/>
      <c r="H250" s="30"/>
      <c r="I250" s="30"/>
      <c r="J250" s="30"/>
      <c r="K250" s="30"/>
      <c r="L250" s="30"/>
      <c r="M250" s="30">
        <v>65</v>
      </c>
      <c r="N250" s="30"/>
      <c r="O250" s="30"/>
      <c r="P250" s="30">
        <v>30</v>
      </c>
      <c r="Q250" s="30"/>
      <c r="R250" s="30"/>
      <c r="S250" s="30"/>
      <c r="T250" s="30"/>
      <c r="U250" s="30"/>
      <c r="V250" s="30"/>
      <c r="W250" s="30"/>
      <c r="X250" s="30">
        <v>48</v>
      </c>
      <c r="Y250" s="30">
        <v>58</v>
      </c>
      <c r="Z250" s="30">
        <v>50</v>
      </c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1:36">
      <c r="A251" s="30" t="s">
        <v>57</v>
      </c>
      <c r="B251" s="30">
        <v>1986</v>
      </c>
      <c r="C251" s="17" t="s">
        <v>58</v>
      </c>
      <c r="D251" s="30" t="s">
        <v>813</v>
      </c>
      <c r="E251" s="30" t="s">
        <v>60</v>
      </c>
      <c r="F251" s="30"/>
      <c r="G251" s="30"/>
      <c r="H251" s="30"/>
      <c r="I251" s="30"/>
      <c r="J251" s="30"/>
      <c r="K251" s="30"/>
      <c r="L251" s="30"/>
      <c r="M251" s="30">
        <v>43</v>
      </c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>
        <v>30</v>
      </c>
      <c r="Y251" s="30">
        <v>35</v>
      </c>
      <c r="Z251" s="30">
        <v>43</v>
      </c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1:36">
      <c r="A252" s="30" t="s">
        <v>209</v>
      </c>
      <c r="B252" s="30">
        <v>1992</v>
      </c>
      <c r="C252" s="17" t="s">
        <v>210</v>
      </c>
      <c r="D252" s="30" t="s">
        <v>205</v>
      </c>
      <c r="E252" s="30" t="s">
        <v>206</v>
      </c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>
        <v>90</v>
      </c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1:36">
      <c r="A253" s="30" t="s">
        <v>285</v>
      </c>
      <c r="B253" s="30">
        <v>2015</v>
      </c>
      <c r="C253" s="41" t="s">
        <v>286</v>
      </c>
      <c r="D253" s="30" t="s">
        <v>813</v>
      </c>
      <c r="E253" s="30" t="s">
        <v>221</v>
      </c>
      <c r="F253" s="30"/>
      <c r="G253" s="30"/>
      <c r="H253" s="30"/>
      <c r="I253" s="30"/>
      <c r="J253" s="30"/>
      <c r="K253" s="30"/>
      <c r="L253" s="30">
        <v>22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1:36">
      <c r="A254" s="30" t="s">
        <v>285</v>
      </c>
      <c r="B254" s="30">
        <v>2015</v>
      </c>
      <c r="C254" s="41" t="s">
        <v>286</v>
      </c>
      <c r="D254" s="30" t="s">
        <v>1147</v>
      </c>
      <c r="E254" s="30" t="s">
        <v>221</v>
      </c>
      <c r="F254" s="30"/>
      <c r="G254" s="30"/>
      <c r="H254" s="30"/>
      <c r="I254" s="30"/>
      <c r="J254" s="30"/>
      <c r="K254" s="30"/>
      <c r="L254" s="30">
        <v>60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1:36">
      <c r="A255" s="30" t="s">
        <v>4212</v>
      </c>
      <c r="B255" s="30">
        <v>2007</v>
      </c>
      <c r="C255" s="17" t="s">
        <v>4213</v>
      </c>
      <c r="D255" s="30" t="s">
        <v>254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>
        <v>50</v>
      </c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</row>
    <row r="256" spans="1:36">
      <c r="A256" s="30" t="s">
        <v>4212</v>
      </c>
      <c r="B256" s="30">
        <v>2007</v>
      </c>
      <c r="C256" s="17" t="s">
        <v>4213</v>
      </c>
      <c r="D256" s="30" t="s">
        <v>752</v>
      </c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 t="s">
        <v>4214</v>
      </c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</row>
    <row r="257" spans="1:36">
      <c r="A257" s="30" t="s">
        <v>276</v>
      </c>
      <c r="B257" s="30">
        <v>1979</v>
      </c>
      <c r="C257" s="17" t="s">
        <v>277</v>
      </c>
      <c r="D257" s="30" t="s">
        <v>254</v>
      </c>
      <c r="E257" s="30" t="s">
        <v>221</v>
      </c>
      <c r="F257" s="30"/>
      <c r="G257" s="30"/>
      <c r="H257" s="30"/>
      <c r="I257" s="30"/>
      <c r="J257" s="30"/>
      <c r="K257" s="30"/>
      <c r="L257" s="30">
        <v>72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1:36">
      <c r="A258" s="30" t="s">
        <v>276</v>
      </c>
      <c r="B258" s="30">
        <v>1979</v>
      </c>
      <c r="C258" s="41" t="s">
        <v>277</v>
      </c>
      <c r="D258" s="30" t="s">
        <v>254</v>
      </c>
      <c r="E258" s="30" t="s">
        <v>221</v>
      </c>
      <c r="F258" s="30"/>
      <c r="G258" s="30"/>
      <c r="H258" s="30"/>
      <c r="I258" s="30"/>
      <c r="J258" s="30"/>
      <c r="K258" s="30"/>
      <c r="L258" s="30">
        <v>39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1:36">
      <c r="A259" s="30" t="s">
        <v>336</v>
      </c>
      <c r="B259" s="30">
        <v>2005</v>
      </c>
      <c r="C259" s="17" t="s">
        <v>337</v>
      </c>
      <c r="D259" s="30" t="s">
        <v>326</v>
      </c>
      <c r="E259" s="30" t="s">
        <v>221</v>
      </c>
      <c r="F259" s="30"/>
      <c r="G259" s="30"/>
      <c r="H259" s="30"/>
      <c r="I259" s="30"/>
      <c r="J259" s="30"/>
      <c r="K259" s="30"/>
      <c r="L259" s="30"/>
      <c r="M259" s="30" t="s">
        <v>354</v>
      </c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1:36">
      <c r="A260" s="30" t="s">
        <v>272</v>
      </c>
      <c r="B260" s="30">
        <v>2013</v>
      </c>
      <c r="C260" s="17" t="s">
        <v>273</v>
      </c>
      <c r="D260" s="30" t="s">
        <v>468</v>
      </c>
      <c r="E260" s="30" t="s">
        <v>221</v>
      </c>
      <c r="F260" s="30"/>
      <c r="G260" s="30"/>
      <c r="H260" s="30"/>
      <c r="I260" s="30"/>
      <c r="J260" s="30"/>
      <c r="K260" s="30"/>
      <c r="L260" s="30">
        <v>31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1:36">
      <c r="A261" s="30" t="s">
        <v>348</v>
      </c>
      <c r="B261" s="30">
        <v>2013</v>
      </c>
      <c r="C261" s="17" t="s">
        <v>349</v>
      </c>
      <c r="D261" s="30" t="s">
        <v>468</v>
      </c>
      <c r="E261" s="30" t="s">
        <v>221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>
        <v>98</v>
      </c>
      <c r="AD261" s="30"/>
      <c r="AE261" s="30"/>
      <c r="AF261" s="30"/>
      <c r="AG261" s="67" t="s">
        <v>83</v>
      </c>
      <c r="AH261" s="67" t="s">
        <v>83</v>
      </c>
      <c r="AI261" s="67" t="s">
        <v>83</v>
      </c>
      <c r="AJ261" s="67" t="s">
        <v>83</v>
      </c>
    </row>
    <row r="262" spans="1:36">
      <c r="A262" s="30" t="s">
        <v>276</v>
      </c>
      <c r="B262" s="30">
        <v>1979</v>
      </c>
      <c r="C262" s="17" t="s">
        <v>277</v>
      </c>
      <c r="D262" s="30" t="s">
        <v>752</v>
      </c>
      <c r="E262" s="30" t="s">
        <v>221</v>
      </c>
      <c r="F262" s="30"/>
      <c r="G262" s="30"/>
      <c r="H262" s="30"/>
      <c r="I262" s="30"/>
      <c r="J262" s="30"/>
      <c r="K262" s="30"/>
      <c r="L262" s="30">
        <v>73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1:36">
      <c r="A263" s="30" t="s">
        <v>276</v>
      </c>
      <c r="B263" s="30">
        <v>1979</v>
      </c>
      <c r="C263" s="41" t="s">
        <v>277</v>
      </c>
      <c r="D263" s="30" t="s">
        <v>752</v>
      </c>
      <c r="E263" s="30" t="s">
        <v>221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1:36">
      <c r="A264" s="30" t="s">
        <v>289</v>
      </c>
      <c r="B264" s="30">
        <v>1975</v>
      </c>
      <c r="C264" s="17" t="s">
        <v>290</v>
      </c>
      <c r="D264" s="30" t="s">
        <v>254</v>
      </c>
      <c r="E264" s="30" t="s">
        <v>60</v>
      </c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>
        <v>14</v>
      </c>
      <c r="Q264" s="30"/>
      <c r="R264" s="30"/>
      <c r="S264" s="30"/>
      <c r="T264" s="30">
        <v>66</v>
      </c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1:36">
      <c r="A265" s="30" t="s">
        <v>276</v>
      </c>
      <c r="B265" s="30">
        <v>1979</v>
      </c>
      <c r="C265" s="17" t="s">
        <v>277</v>
      </c>
      <c r="D265" s="30" t="s">
        <v>778</v>
      </c>
      <c r="E265" s="30" t="s">
        <v>221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1:36">
      <c r="A266" s="30" t="s">
        <v>276</v>
      </c>
      <c r="B266" s="30">
        <v>1979</v>
      </c>
      <c r="C266" s="41" t="s">
        <v>277</v>
      </c>
      <c r="D266" s="30" t="s">
        <v>778</v>
      </c>
      <c r="E266" s="30" t="s">
        <v>221</v>
      </c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1:36">
      <c r="A267" s="30" t="s">
        <v>276</v>
      </c>
      <c r="B267" s="30">
        <v>1979</v>
      </c>
      <c r="C267" s="41" t="s">
        <v>277</v>
      </c>
      <c r="D267" s="30" t="s">
        <v>813</v>
      </c>
      <c r="E267" s="30" t="s">
        <v>221</v>
      </c>
      <c r="F267" s="30"/>
      <c r="G267" s="30"/>
      <c r="H267" s="30"/>
      <c r="I267" s="30"/>
      <c r="J267" s="30"/>
      <c r="K267" s="30"/>
      <c r="L267" s="30">
        <v>50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1:36">
      <c r="A268" s="30" t="s">
        <v>276</v>
      </c>
      <c r="B268" s="30">
        <v>1979</v>
      </c>
      <c r="C268" s="41" t="s">
        <v>277</v>
      </c>
      <c r="D268" s="30" t="s">
        <v>1147</v>
      </c>
      <c r="E268" s="30" t="s">
        <v>221</v>
      </c>
      <c r="F268" s="30"/>
      <c r="G268" s="30"/>
      <c r="H268" s="30"/>
      <c r="I268" s="30"/>
      <c r="J268" s="30"/>
      <c r="K268" s="30"/>
      <c r="L268" s="30">
        <v>44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1:36">
      <c r="A269" s="30" t="s">
        <v>270</v>
      </c>
      <c r="B269" s="30">
        <v>2003</v>
      </c>
      <c r="C269" s="41" t="s">
        <v>271</v>
      </c>
      <c r="D269" s="30" t="s">
        <v>326</v>
      </c>
      <c r="E269" s="30" t="s">
        <v>221</v>
      </c>
      <c r="F269" s="30"/>
      <c r="G269" s="30"/>
      <c r="H269" s="30"/>
      <c r="I269" s="30"/>
      <c r="J269" s="30"/>
      <c r="K269" s="30"/>
      <c r="L269" s="30">
        <v>39</v>
      </c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1:36">
      <c r="A270" s="66" t="s">
        <v>57</v>
      </c>
      <c r="B270" s="66">
        <v>1986</v>
      </c>
      <c r="C270" s="43" t="s">
        <v>58</v>
      </c>
      <c r="D270" s="66" t="s">
        <v>500</v>
      </c>
      <c r="E270" s="66" t="s">
        <v>60</v>
      </c>
      <c r="F270" s="66" t="s">
        <v>83</v>
      </c>
      <c r="G270" s="66" t="s">
        <v>83</v>
      </c>
      <c r="H270" s="66" t="s">
        <v>83</v>
      </c>
      <c r="I270" s="66" t="s">
        <v>83</v>
      </c>
      <c r="J270" s="66" t="s">
        <v>83</v>
      </c>
      <c r="K270" s="66" t="s">
        <v>83</v>
      </c>
      <c r="L270" s="66">
        <v>94</v>
      </c>
      <c r="M270" s="66" t="s">
        <v>83</v>
      </c>
      <c r="N270" s="66" t="s">
        <v>83</v>
      </c>
      <c r="O270" s="66" t="s">
        <v>4215</v>
      </c>
      <c r="P270" s="66" t="s">
        <v>83</v>
      </c>
      <c r="Q270" s="66" t="s">
        <v>83</v>
      </c>
      <c r="R270" s="66" t="s">
        <v>83</v>
      </c>
      <c r="S270" s="66" t="s">
        <v>83</v>
      </c>
      <c r="T270" s="66" t="s">
        <v>83</v>
      </c>
      <c r="U270" s="66" t="s">
        <v>83</v>
      </c>
      <c r="V270" s="66">
        <v>28</v>
      </c>
      <c r="W270" s="66">
        <v>36</v>
      </c>
      <c r="X270" s="66">
        <v>65</v>
      </c>
      <c r="Y270" s="66">
        <v>87</v>
      </c>
      <c r="Z270" s="66" t="s">
        <v>83</v>
      </c>
      <c r="AA270" s="66" t="s">
        <v>83</v>
      </c>
      <c r="AB270" s="66" t="s">
        <v>83</v>
      </c>
      <c r="AC270" s="66" t="s">
        <v>83</v>
      </c>
      <c r="AD270" s="66" t="s">
        <v>83</v>
      </c>
      <c r="AE270" s="66" t="s">
        <v>83</v>
      </c>
      <c r="AF270" s="66" t="s">
        <v>83</v>
      </c>
      <c r="AG270" s="66" t="s">
        <v>83</v>
      </c>
      <c r="AH270" s="66" t="s">
        <v>83</v>
      </c>
      <c r="AI270" s="66" t="s">
        <v>83</v>
      </c>
    </row>
    <row r="271" spans="1:36">
      <c r="A271" s="30" t="s">
        <v>223</v>
      </c>
      <c r="B271" s="30"/>
      <c r="C271" s="30" t="s">
        <v>224</v>
      </c>
      <c r="D271" s="30" t="s">
        <v>503</v>
      </c>
      <c r="E271" s="30" t="s">
        <v>60</v>
      </c>
      <c r="F271" s="30"/>
      <c r="G271" s="30" t="s">
        <v>504</v>
      </c>
      <c r="H271" s="30" t="s">
        <v>505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6">
      <c r="A272" s="66" t="s">
        <v>199</v>
      </c>
      <c r="B272" s="66">
        <v>2010</v>
      </c>
      <c r="C272" s="66" t="s">
        <v>200</v>
      </c>
      <c r="D272" s="66" t="s">
        <v>512</v>
      </c>
      <c r="E272" s="66" t="s">
        <v>60</v>
      </c>
      <c r="F272" s="66" t="s">
        <v>83</v>
      </c>
      <c r="G272" s="66" t="s">
        <v>83</v>
      </c>
      <c r="H272" s="66" t="s">
        <v>83</v>
      </c>
      <c r="I272" s="66" t="s">
        <v>83</v>
      </c>
      <c r="J272" s="66" t="s">
        <v>83</v>
      </c>
      <c r="K272" s="66" t="s">
        <v>83</v>
      </c>
      <c r="L272" s="66" t="s">
        <v>83</v>
      </c>
      <c r="M272" s="66" t="s">
        <v>83</v>
      </c>
      <c r="N272" s="66" t="s">
        <v>83</v>
      </c>
      <c r="O272" s="66" t="s">
        <v>83</v>
      </c>
      <c r="P272" s="66" t="s">
        <v>83</v>
      </c>
      <c r="Q272" s="66" t="s">
        <v>83</v>
      </c>
      <c r="R272" s="66" t="s">
        <v>83</v>
      </c>
      <c r="S272" s="66" t="s">
        <v>83</v>
      </c>
      <c r="T272" s="66" t="s">
        <v>83</v>
      </c>
      <c r="U272" s="66" t="s">
        <v>83</v>
      </c>
      <c r="V272" s="66" t="s">
        <v>83</v>
      </c>
      <c r="W272" s="66" t="s">
        <v>83</v>
      </c>
      <c r="X272" s="66" t="s">
        <v>83</v>
      </c>
      <c r="Y272" s="66" t="s">
        <v>83</v>
      </c>
      <c r="Z272" s="66" t="s">
        <v>83</v>
      </c>
      <c r="AA272" s="66" t="s">
        <v>83</v>
      </c>
      <c r="AB272" s="66" t="s">
        <v>83</v>
      </c>
      <c r="AC272" s="66" t="s">
        <v>83</v>
      </c>
      <c r="AD272" s="66" t="s">
        <v>83</v>
      </c>
      <c r="AE272" s="66" t="s">
        <v>83</v>
      </c>
      <c r="AF272" s="66" t="s">
        <v>513</v>
      </c>
      <c r="AG272" s="66" t="s">
        <v>83</v>
      </c>
      <c r="AH272" s="66" t="s">
        <v>83</v>
      </c>
      <c r="AI272" s="66" t="s">
        <v>83</v>
      </c>
      <c r="AJ272" s="66" t="s">
        <v>83</v>
      </c>
    </row>
    <row r="273" spans="1:36">
      <c r="A273" s="66" t="s">
        <v>57</v>
      </c>
      <c r="B273" s="66">
        <v>1986</v>
      </c>
      <c r="C273" s="43" t="s">
        <v>58</v>
      </c>
      <c r="D273" s="66" t="s">
        <v>516</v>
      </c>
      <c r="E273" s="66" t="s">
        <v>60</v>
      </c>
      <c r="F273" s="66" t="s">
        <v>83</v>
      </c>
      <c r="G273" s="66" t="s">
        <v>83</v>
      </c>
      <c r="H273" s="66" t="s">
        <v>83</v>
      </c>
      <c r="I273" s="66" t="s">
        <v>83</v>
      </c>
      <c r="J273" s="66" t="s">
        <v>83</v>
      </c>
      <c r="K273" s="66" t="s">
        <v>83</v>
      </c>
      <c r="L273" s="66" t="s">
        <v>83</v>
      </c>
      <c r="M273" s="66">
        <v>93</v>
      </c>
      <c r="N273" s="66" t="s">
        <v>83</v>
      </c>
      <c r="O273" s="66" t="s">
        <v>83</v>
      </c>
      <c r="P273" s="66" t="s">
        <v>518</v>
      </c>
      <c r="Q273" s="66" t="s">
        <v>83</v>
      </c>
      <c r="R273" s="66" t="s">
        <v>83</v>
      </c>
      <c r="S273" s="66" t="s">
        <v>83</v>
      </c>
      <c r="T273" s="66" t="s">
        <v>83</v>
      </c>
      <c r="U273" s="66" t="s">
        <v>83</v>
      </c>
      <c r="V273" s="66" t="s">
        <v>83</v>
      </c>
      <c r="W273" s="66">
        <v>31</v>
      </c>
      <c r="X273" s="66">
        <v>71</v>
      </c>
      <c r="Y273" s="66">
        <v>70</v>
      </c>
      <c r="Z273" s="66">
        <v>96</v>
      </c>
      <c r="AA273" s="66" t="s">
        <v>83</v>
      </c>
      <c r="AB273" s="66" t="s">
        <v>83</v>
      </c>
      <c r="AC273" s="66" t="s">
        <v>83</v>
      </c>
      <c r="AD273" s="66" t="s">
        <v>83</v>
      </c>
      <c r="AE273" s="66" t="s">
        <v>83</v>
      </c>
      <c r="AF273" s="66" t="s">
        <v>83</v>
      </c>
      <c r="AG273" s="66" t="s">
        <v>83</v>
      </c>
      <c r="AH273" s="66" t="s">
        <v>83</v>
      </c>
      <c r="AI273" s="66" t="s">
        <v>83</v>
      </c>
      <c r="AJ273" s="66" t="s">
        <v>83</v>
      </c>
    </row>
    <row r="274" spans="1:36">
      <c r="A274" s="70" t="s">
        <v>457</v>
      </c>
      <c r="B274" s="70">
        <v>2019</v>
      </c>
      <c r="C274" s="45" t="s">
        <v>458</v>
      </c>
      <c r="D274" s="70" t="s">
        <v>522</v>
      </c>
      <c r="E274" s="70" t="s">
        <v>82</v>
      </c>
      <c r="F274" s="70" t="s">
        <v>83</v>
      </c>
      <c r="G274" s="70" t="s">
        <v>523</v>
      </c>
      <c r="H274" s="70" t="s">
        <v>524</v>
      </c>
      <c r="I274" s="70" t="s">
        <v>525</v>
      </c>
      <c r="J274" s="70" t="s">
        <v>83</v>
      </c>
      <c r="K274" s="70" t="s">
        <v>526</v>
      </c>
      <c r="L274" s="30"/>
      <c r="M274" s="30"/>
      <c r="N274" s="30"/>
      <c r="O274" s="70" t="s">
        <v>83</v>
      </c>
      <c r="P274" s="30"/>
      <c r="Q274" s="30"/>
      <c r="R274" s="30"/>
      <c r="S274" s="30"/>
      <c r="T274" s="70" t="s">
        <v>83</v>
      </c>
      <c r="U274" s="70" t="s">
        <v>83</v>
      </c>
      <c r="V274" s="70" t="s">
        <v>83</v>
      </c>
      <c r="W274" s="70" t="s">
        <v>83</v>
      </c>
      <c r="X274" s="70" t="s">
        <v>83</v>
      </c>
      <c r="Y274" s="70" t="s">
        <v>83</v>
      </c>
      <c r="Z274" s="70" t="s">
        <v>83</v>
      </c>
      <c r="AA274" s="70" t="s">
        <v>83</v>
      </c>
      <c r="AB274" s="70" t="s">
        <v>83</v>
      </c>
      <c r="AC274" s="70" t="s">
        <v>83</v>
      </c>
      <c r="AD274" s="70" t="s">
        <v>83</v>
      </c>
      <c r="AE274" s="70" t="s">
        <v>83</v>
      </c>
      <c r="AF274" s="30"/>
      <c r="AG274" s="30"/>
      <c r="AH274" s="30"/>
      <c r="AI274" s="30"/>
    </row>
    <row r="275" spans="1:36">
      <c r="A275" s="65" t="s">
        <v>464</v>
      </c>
      <c r="B275" s="65">
        <v>2017</v>
      </c>
      <c r="C275" s="47" t="s">
        <v>465</v>
      </c>
      <c r="D275" s="65" t="s">
        <v>522</v>
      </c>
      <c r="E275" s="65" t="s">
        <v>82</v>
      </c>
      <c r="F275" s="65" t="s">
        <v>83</v>
      </c>
      <c r="G275" s="65" t="s">
        <v>222</v>
      </c>
      <c r="H275" s="65" t="s">
        <v>527</v>
      </c>
      <c r="I275" s="65" t="s">
        <v>528</v>
      </c>
      <c r="J275" s="65" t="s">
        <v>83</v>
      </c>
      <c r="K275" s="65">
        <v>33</v>
      </c>
      <c r="L275" s="65" t="s">
        <v>83</v>
      </c>
      <c r="M275" s="65" t="s">
        <v>83</v>
      </c>
      <c r="N275" s="65" t="s">
        <v>83</v>
      </c>
      <c r="O275" s="65" t="s">
        <v>83</v>
      </c>
      <c r="P275" s="65" t="s">
        <v>83</v>
      </c>
      <c r="Q275" s="65" t="s">
        <v>83</v>
      </c>
      <c r="R275" s="65" t="s">
        <v>83</v>
      </c>
      <c r="S275" s="65" t="s">
        <v>83</v>
      </c>
      <c r="T275" s="65" t="s">
        <v>83</v>
      </c>
      <c r="U275" s="65" t="s">
        <v>83</v>
      </c>
      <c r="V275" s="65" t="s">
        <v>83</v>
      </c>
      <c r="W275" s="65" t="s">
        <v>83</v>
      </c>
      <c r="X275" s="65" t="s">
        <v>83</v>
      </c>
      <c r="Y275" s="65" t="s">
        <v>83</v>
      </c>
      <c r="Z275" s="65" t="s">
        <v>83</v>
      </c>
      <c r="AA275" s="65" t="s">
        <v>83</v>
      </c>
      <c r="AB275" s="65" t="s">
        <v>83</v>
      </c>
      <c r="AC275" s="65" t="s">
        <v>83</v>
      </c>
      <c r="AD275" s="65" t="s">
        <v>83</v>
      </c>
      <c r="AE275" s="65" t="s">
        <v>83</v>
      </c>
      <c r="AF275" s="30"/>
      <c r="AG275" s="30"/>
      <c r="AH275" s="30"/>
      <c r="AI275" s="30"/>
    </row>
    <row r="276" spans="1:36">
      <c r="A276" s="30" t="s">
        <v>199</v>
      </c>
      <c r="B276" s="30">
        <v>2010</v>
      </c>
      <c r="C276" s="30" t="s">
        <v>200</v>
      </c>
      <c r="D276" s="30" t="s">
        <v>529</v>
      </c>
      <c r="E276" s="30" t="s">
        <v>60</v>
      </c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>
        <v>100</v>
      </c>
      <c r="AG276" s="30"/>
      <c r="AH276" s="30"/>
      <c r="AI276" s="30"/>
      <c r="AJ276" s="30"/>
    </row>
    <row r="277" spans="1:36">
      <c r="A277" s="30" t="s">
        <v>57</v>
      </c>
      <c r="B277" s="30">
        <v>1986</v>
      </c>
      <c r="C277" s="17" t="s">
        <v>58</v>
      </c>
      <c r="D277" s="30" t="s">
        <v>529</v>
      </c>
      <c r="E277" s="30" t="s">
        <v>60</v>
      </c>
      <c r="F277" s="30"/>
      <c r="G277" s="30"/>
      <c r="H277" s="30"/>
      <c r="I277" s="30"/>
      <c r="J277" s="30"/>
      <c r="K277" s="30"/>
      <c r="L277" s="30"/>
      <c r="M277" s="30">
        <v>95</v>
      </c>
      <c r="N277" s="30"/>
      <c r="O277" s="30"/>
      <c r="P277" s="30" t="s">
        <v>531</v>
      </c>
      <c r="Q277" s="30"/>
      <c r="R277" s="30"/>
      <c r="S277" s="30"/>
      <c r="T277" s="30"/>
      <c r="U277" s="30"/>
      <c r="V277" s="30"/>
      <c r="W277" s="30">
        <v>87</v>
      </c>
      <c r="X277" s="30">
        <v>53</v>
      </c>
      <c r="Y277" s="30">
        <v>64</v>
      </c>
      <c r="Z277" s="30">
        <v>77</v>
      </c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1:36">
      <c r="A278" s="66" t="s">
        <v>57</v>
      </c>
      <c r="B278" s="66">
        <v>1986</v>
      </c>
      <c r="C278" s="43" t="s">
        <v>58</v>
      </c>
      <c r="D278" s="66" t="s">
        <v>537</v>
      </c>
      <c r="E278" s="66" t="s">
        <v>60</v>
      </c>
      <c r="F278" s="66" t="s">
        <v>83</v>
      </c>
      <c r="G278" s="66" t="s">
        <v>83</v>
      </c>
      <c r="H278" s="66" t="s">
        <v>83</v>
      </c>
      <c r="I278" s="66" t="s">
        <v>83</v>
      </c>
      <c r="J278" s="66" t="s">
        <v>83</v>
      </c>
      <c r="K278" s="66" t="s">
        <v>83</v>
      </c>
      <c r="L278" s="66" t="s">
        <v>83</v>
      </c>
      <c r="M278" s="66">
        <v>65</v>
      </c>
      <c r="N278" s="66" t="s">
        <v>83</v>
      </c>
      <c r="O278" s="66" t="s">
        <v>83</v>
      </c>
      <c r="P278" s="66">
        <v>32</v>
      </c>
      <c r="Q278" s="66" t="s">
        <v>83</v>
      </c>
      <c r="R278" s="66" t="s">
        <v>83</v>
      </c>
      <c r="S278" s="66" t="s">
        <v>83</v>
      </c>
      <c r="T278" s="66" t="s">
        <v>83</v>
      </c>
      <c r="U278" s="66" t="s">
        <v>83</v>
      </c>
      <c r="V278" s="66" t="s">
        <v>83</v>
      </c>
      <c r="W278" s="66">
        <v>64</v>
      </c>
      <c r="X278" s="66">
        <v>53</v>
      </c>
      <c r="Y278" s="66">
        <v>66</v>
      </c>
      <c r="Z278" s="66">
        <v>62</v>
      </c>
      <c r="AA278" s="66" t="s">
        <v>83</v>
      </c>
      <c r="AB278" s="66" t="s">
        <v>83</v>
      </c>
      <c r="AC278" s="66" t="s">
        <v>83</v>
      </c>
      <c r="AD278" s="66" t="s">
        <v>83</v>
      </c>
      <c r="AE278" s="66" t="s">
        <v>83</v>
      </c>
      <c r="AF278" s="66" t="s">
        <v>83</v>
      </c>
      <c r="AG278" s="66" t="s">
        <v>83</v>
      </c>
      <c r="AH278" s="66" t="s">
        <v>83</v>
      </c>
      <c r="AI278" s="66" t="s">
        <v>83</v>
      </c>
      <c r="AJ278" s="66" t="s">
        <v>83</v>
      </c>
    </row>
    <row r="279" spans="1:36">
      <c r="A279" s="30" t="s">
        <v>544</v>
      </c>
      <c r="B279" s="30">
        <v>2014</v>
      </c>
      <c r="C279" s="30" t="s">
        <v>545</v>
      </c>
      <c r="D279" s="30" t="s">
        <v>543</v>
      </c>
      <c r="E279" s="30" t="s">
        <v>60</v>
      </c>
      <c r="F279" s="30" t="s">
        <v>304</v>
      </c>
      <c r="G279" s="30" t="s">
        <v>546</v>
      </c>
      <c r="H279" s="63">
        <v>2004864</v>
      </c>
      <c r="I279" s="30" t="s">
        <v>547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</row>
    <row r="280" spans="1:36">
      <c r="A280" s="30" t="s">
        <v>544</v>
      </c>
      <c r="B280" s="30">
        <v>2014</v>
      </c>
      <c r="C280" s="30" t="s">
        <v>545</v>
      </c>
      <c r="D280" s="30" t="s">
        <v>543</v>
      </c>
      <c r="E280" s="30" t="s">
        <v>60</v>
      </c>
      <c r="F280" s="30" t="s">
        <v>548</v>
      </c>
      <c r="G280" s="30" t="s">
        <v>549</v>
      </c>
      <c r="H280" s="63">
        <v>2724</v>
      </c>
      <c r="I280" s="30" t="s">
        <v>550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</row>
    <row r="281" spans="1:36">
      <c r="A281" s="30" t="s">
        <v>544</v>
      </c>
      <c r="B281" s="30">
        <v>2014</v>
      </c>
      <c r="C281" s="30" t="s">
        <v>545</v>
      </c>
      <c r="D281" s="30" t="s">
        <v>543</v>
      </c>
      <c r="E281" s="30" t="s">
        <v>60</v>
      </c>
      <c r="F281" s="30" t="s">
        <v>548</v>
      </c>
      <c r="G281" s="30" t="s">
        <v>551</v>
      </c>
      <c r="H281" s="63">
        <v>6358904</v>
      </c>
      <c r="I281" s="30" t="s">
        <v>552</v>
      </c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</row>
    <row r="282" spans="1:36">
      <c r="A282" s="30" t="s">
        <v>544</v>
      </c>
      <c r="B282" s="30">
        <v>2014</v>
      </c>
      <c r="C282" s="30" t="s">
        <v>545</v>
      </c>
      <c r="D282" s="30" t="s">
        <v>543</v>
      </c>
      <c r="E282" s="30" t="s">
        <v>60</v>
      </c>
      <c r="F282" s="30" t="s">
        <v>401</v>
      </c>
      <c r="G282" s="30" t="s">
        <v>553</v>
      </c>
      <c r="H282" s="30" t="s">
        <v>554</v>
      </c>
      <c r="I282" s="30" t="s">
        <v>555</v>
      </c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</row>
    <row r="283" spans="1:36">
      <c r="A283" s="30" t="s">
        <v>544</v>
      </c>
      <c r="B283" s="30">
        <v>2014</v>
      </c>
      <c r="C283" s="30" t="s">
        <v>545</v>
      </c>
      <c r="D283" s="30" t="s">
        <v>543</v>
      </c>
      <c r="E283" s="30" t="s">
        <v>60</v>
      </c>
      <c r="F283" s="30" t="s">
        <v>379</v>
      </c>
      <c r="G283" s="30" t="s">
        <v>556</v>
      </c>
      <c r="H283" s="63">
        <v>125304</v>
      </c>
      <c r="I283" s="30" t="s">
        <v>557</v>
      </c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</row>
    <row r="284" spans="1:36">
      <c r="A284" s="30" t="s">
        <v>544</v>
      </c>
      <c r="B284" s="30">
        <v>2014</v>
      </c>
      <c r="C284" s="30" t="s">
        <v>545</v>
      </c>
      <c r="D284" s="30" t="s">
        <v>543</v>
      </c>
      <c r="E284" s="30" t="s">
        <v>60</v>
      </c>
      <c r="F284" s="30" t="s">
        <v>558</v>
      </c>
      <c r="G284" s="30" t="s">
        <v>559</v>
      </c>
      <c r="H284" s="63">
        <v>179784</v>
      </c>
      <c r="I284" s="30" t="s">
        <v>560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</row>
    <row r="285" spans="1:36">
      <c r="A285" s="30" t="s">
        <v>544</v>
      </c>
      <c r="B285" s="30">
        <v>2014</v>
      </c>
      <c r="C285" s="30" t="s">
        <v>545</v>
      </c>
      <c r="D285" s="30" t="s">
        <v>543</v>
      </c>
      <c r="E285" s="30" t="s">
        <v>60</v>
      </c>
      <c r="F285" s="30" t="s">
        <v>561</v>
      </c>
      <c r="G285" s="30" t="s">
        <v>562</v>
      </c>
      <c r="H285" s="63">
        <v>468528</v>
      </c>
      <c r="I285" s="30" t="s">
        <v>563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</row>
    <row r="286" spans="1:36">
      <c r="A286" s="30" t="s">
        <v>544</v>
      </c>
      <c r="B286" s="30">
        <v>2014</v>
      </c>
      <c r="C286" s="30" t="s">
        <v>545</v>
      </c>
      <c r="D286" s="30" t="s">
        <v>543</v>
      </c>
      <c r="E286" s="30" t="s">
        <v>60</v>
      </c>
      <c r="F286" s="30" t="s">
        <v>304</v>
      </c>
      <c r="G286" s="30" t="s">
        <v>564</v>
      </c>
      <c r="H286" s="30" t="s">
        <v>565</v>
      </c>
      <c r="I286" s="30" t="s">
        <v>566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</row>
    <row r="287" spans="1:36">
      <c r="A287" s="30" t="s">
        <v>544</v>
      </c>
      <c r="B287" s="30">
        <v>2014</v>
      </c>
      <c r="C287" s="30" t="s">
        <v>545</v>
      </c>
      <c r="D287" s="30" t="s">
        <v>543</v>
      </c>
      <c r="E287" s="30" t="s">
        <v>60</v>
      </c>
      <c r="F287" s="30" t="s">
        <v>222</v>
      </c>
      <c r="G287" s="30" t="s">
        <v>567</v>
      </c>
      <c r="H287" s="63">
        <v>164348</v>
      </c>
      <c r="I287" s="30" t="s">
        <v>568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</row>
    <row r="288" spans="1:36">
      <c r="A288" s="30" t="s">
        <v>544</v>
      </c>
      <c r="B288" s="30">
        <v>2014</v>
      </c>
      <c r="C288" s="30" t="s">
        <v>545</v>
      </c>
      <c r="D288" s="30" t="s">
        <v>543</v>
      </c>
      <c r="E288" s="30" t="s">
        <v>60</v>
      </c>
      <c r="F288" s="30" t="s">
        <v>569</v>
      </c>
      <c r="G288" s="30" t="s">
        <v>570</v>
      </c>
      <c r="H288" s="63">
        <v>32688</v>
      </c>
      <c r="I288" s="30" t="s">
        <v>571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</row>
    <row r="289" spans="1:35">
      <c r="A289" s="30" t="s">
        <v>544</v>
      </c>
      <c r="B289" s="30">
        <v>2014</v>
      </c>
      <c r="C289" s="30" t="s">
        <v>545</v>
      </c>
      <c r="D289" s="30" t="s">
        <v>543</v>
      </c>
      <c r="E289" s="30" t="s">
        <v>60</v>
      </c>
      <c r="F289" s="30" t="s">
        <v>569</v>
      </c>
      <c r="G289" s="30" t="s">
        <v>572</v>
      </c>
      <c r="H289" s="63">
        <v>6215</v>
      </c>
      <c r="I289" s="30" t="s">
        <v>573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</row>
    <row r="290" spans="1:35">
      <c r="A290" s="30" t="s">
        <v>544</v>
      </c>
      <c r="B290" s="30">
        <v>2014</v>
      </c>
      <c r="C290" s="30" t="s">
        <v>545</v>
      </c>
      <c r="D290" s="30" t="s">
        <v>543</v>
      </c>
      <c r="E290" s="30" t="s">
        <v>60</v>
      </c>
      <c r="F290" s="30" t="s">
        <v>569</v>
      </c>
      <c r="G290" s="30" t="s">
        <v>574</v>
      </c>
      <c r="H290" s="63">
        <v>3174</v>
      </c>
      <c r="I290" s="30" t="s">
        <v>575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</row>
    <row r="291" spans="1:35">
      <c r="A291" s="30" t="s">
        <v>544</v>
      </c>
      <c r="B291" s="30">
        <v>2014</v>
      </c>
      <c r="C291" s="30" t="s">
        <v>545</v>
      </c>
      <c r="D291" s="30" t="s">
        <v>543</v>
      </c>
      <c r="E291" s="30" t="s">
        <v>60</v>
      </c>
      <c r="F291" s="30" t="s">
        <v>576</v>
      </c>
      <c r="G291" s="30" t="s">
        <v>577</v>
      </c>
      <c r="H291" s="30" t="s">
        <v>578</v>
      </c>
      <c r="I291" s="30" t="s">
        <v>579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</row>
    <row r="292" spans="1:35">
      <c r="A292" s="30" t="s">
        <v>580</v>
      </c>
      <c r="B292" s="30">
        <v>2019</v>
      </c>
      <c r="C292" s="30" t="s">
        <v>581</v>
      </c>
      <c r="D292" s="30" t="s">
        <v>543</v>
      </c>
      <c r="E292" s="30" t="s">
        <v>60</v>
      </c>
      <c r="F292" s="30"/>
      <c r="G292" s="30" t="s">
        <v>582</v>
      </c>
      <c r="H292" s="72" t="s">
        <v>583</v>
      </c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</row>
    <row r="293" spans="1:35">
      <c r="A293" s="30" t="s">
        <v>580</v>
      </c>
      <c r="B293" s="30">
        <v>2019</v>
      </c>
      <c r="C293" s="30" t="s">
        <v>581</v>
      </c>
      <c r="D293" s="30" t="s">
        <v>543</v>
      </c>
      <c r="E293" s="30" t="s">
        <v>60</v>
      </c>
      <c r="F293" s="30"/>
      <c r="G293" s="30" t="s">
        <v>584</v>
      </c>
      <c r="H293" s="72" t="s">
        <v>583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</row>
    <row r="294" spans="1:35">
      <c r="A294" s="30" t="s">
        <v>580</v>
      </c>
      <c r="B294" s="30">
        <v>2019</v>
      </c>
      <c r="C294" s="30" t="s">
        <v>581</v>
      </c>
      <c r="D294" s="30" t="s">
        <v>543</v>
      </c>
      <c r="E294" s="30" t="s">
        <v>60</v>
      </c>
      <c r="F294" s="30"/>
      <c r="G294" s="30" t="s">
        <v>585</v>
      </c>
      <c r="H294" s="72" t="s">
        <v>583</v>
      </c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</row>
    <row r="295" spans="1:35">
      <c r="A295" s="30" t="s">
        <v>588</v>
      </c>
      <c r="B295" s="30">
        <v>2014</v>
      </c>
      <c r="C295" s="17" t="s">
        <v>589</v>
      </c>
      <c r="D295" s="30" t="s">
        <v>543</v>
      </c>
      <c r="E295" s="30" t="s">
        <v>60</v>
      </c>
      <c r="F295" s="30"/>
      <c r="G295" s="30"/>
      <c r="H295" s="30"/>
      <c r="I295" s="30"/>
      <c r="J295" s="30">
        <v>95</v>
      </c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5">
      <c r="A296" s="30" t="s">
        <v>541</v>
      </c>
      <c r="B296" s="30">
        <v>2016</v>
      </c>
      <c r="C296" s="17" t="s">
        <v>542</v>
      </c>
      <c r="D296" s="30" t="s">
        <v>543</v>
      </c>
      <c r="E296" s="30" t="s">
        <v>60</v>
      </c>
      <c r="F296" s="30"/>
      <c r="G296" s="30"/>
      <c r="H296" s="30"/>
      <c r="I296" s="30"/>
      <c r="J296" s="30"/>
      <c r="K296" s="30">
        <v>60</v>
      </c>
      <c r="L296" s="30"/>
      <c r="M296" s="30"/>
      <c r="N296" s="30">
        <v>78</v>
      </c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5">
      <c r="A297" s="30" t="s">
        <v>541</v>
      </c>
      <c r="B297" s="30">
        <v>2018</v>
      </c>
      <c r="C297" s="17" t="s">
        <v>590</v>
      </c>
      <c r="D297" s="30" t="s">
        <v>543</v>
      </c>
      <c r="E297" s="30" t="s">
        <v>60</v>
      </c>
      <c r="F297" s="30"/>
      <c r="G297" s="30"/>
      <c r="H297" s="30"/>
      <c r="I297" s="30"/>
      <c r="J297" s="30">
        <v>71</v>
      </c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5">
      <c r="A298" s="30" t="s">
        <v>591</v>
      </c>
      <c r="B298" s="30">
        <v>2020</v>
      </c>
      <c r="C298" s="30"/>
      <c r="D298" s="30" t="s">
        <v>543</v>
      </c>
      <c r="E298" s="30" t="s">
        <v>60</v>
      </c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</row>
    <row r="299" spans="1:35">
      <c r="A299" s="30" t="s">
        <v>592</v>
      </c>
      <c r="B299" s="30">
        <v>2014</v>
      </c>
      <c r="C299" s="17" t="s">
        <v>589</v>
      </c>
      <c r="D299" s="30" t="s">
        <v>543</v>
      </c>
      <c r="E299" s="30" t="s">
        <v>60</v>
      </c>
      <c r="F299" s="30"/>
      <c r="G299" s="30"/>
      <c r="H299" s="30"/>
      <c r="I299" s="30"/>
      <c r="J299" s="30">
        <v>90</v>
      </c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5">
      <c r="A300" s="73" t="s">
        <v>593</v>
      </c>
      <c r="B300" s="73">
        <v>2009</v>
      </c>
      <c r="C300" s="73" t="s">
        <v>594</v>
      </c>
      <c r="D300" s="73" t="s">
        <v>543</v>
      </c>
      <c r="E300" s="30" t="s">
        <v>60</v>
      </c>
      <c r="F300" s="73" t="s">
        <v>558</v>
      </c>
      <c r="G300" s="73" t="s">
        <v>691</v>
      </c>
      <c r="H300" s="73" t="s">
        <v>83</v>
      </c>
      <c r="I300" s="73" t="s">
        <v>83</v>
      </c>
      <c r="J300" s="73" t="s">
        <v>83</v>
      </c>
      <c r="K300" s="73" t="s">
        <v>83</v>
      </c>
      <c r="L300" s="73" t="s">
        <v>83</v>
      </c>
      <c r="M300" s="73" t="s">
        <v>83</v>
      </c>
      <c r="N300" s="73" t="s">
        <v>83</v>
      </c>
      <c r="O300" s="73" t="s">
        <v>83</v>
      </c>
      <c r="P300" s="73" t="s">
        <v>83</v>
      </c>
      <c r="Q300" s="73" t="s">
        <v>83</v>
      </c>
      <c r="R300" s="73" t="s">
        <v>83</v>
      </c>
      <c r="S300" s="73" t="s">
        <v>83</v>
      </c>
      <c r="T300" s="73" t="s">
        <v>83</v>
      </c>
      <c r="U300" s="73" t="s">
        <v>83</v>
      </c>
      <c r="V300" s="73" t="s">
        <v>83</v>
      </c>
      <c r="W300" s="73" t="s">
        <v>83</v>
      </c>
      <c r="X300" s="73" t="s">
        <v>83</v>
      </c>
      <c r="Y300" s="73" t="s">
        <v>83</v>
      </c>
      <c r="Z300" s="73" t="s">
        <v>83</v>
      </c>
      <c r="AA300" s="73" t="s">
        <v>83</v>
      </c>
      <c r="AB300" s="73" t="s">
        <v>83</v>
      </c>
      <c r="AC300" s="73" t="s">
        <v>83</v>
      </c>
      <c r="AD300" s="73" t="s">
        <v>83</v>
      </c>
      <c r="AE300" s="30"/>
      <c r="AF300" s="30"/>
      <c r="AG300" s="30"/>
      <c r="AH300" s="30"/>
    </row>
    <row r="301" spans="1:35">
      <c r="A301" s="30" t="s">
        <v>593</v>
      </c>
      <c r="B301" s="30">
        <v>2009</v>
      </c>
      <c r="C301" s="30" t="s">
        <v>594</v>
      </c>
      <c r="D301" s="30" t="s">
        <v>543</v>
      </c>
      <c r="E301" s="30" t="s">
        <v>60</v>
      </c>
      <c r="F301" s="30" t="s">
        <v>595</v>
      </c>
      <c r="G301" s="30" t="s">
        <v>596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</row>
    <row r="302" spans="1:35">
      <c r="A302" s="30" t="s">
        <v>593</v>
      </c>
      <c r="B302" s="30">
        <v>2009</v>
      </c>
      <c r="C302" s="30" t="s">
        <v>594</v>
      </c>
      <c r="D302" s="30" t="s">
        <v>543</v>
      </c>
      <c r="E302" s="30" t="s">
        <v>60</v>
      </c>
      <c r="F302" s="30" t="s">
        <v>597</v>
      </c>
      <c r="G302" s="30" t="s">
        <v>598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5">
      <c r="A303" s="30" t="s">
        <v>593</v>
      </c>
      <c r="B303" s="30">
        <v>2009</v>
      </c>
      <c r="C303" s="30" t="s">
        <v>594</v>
      </c>
      <c r="D303" s="30" t="s">
        <v>543</v>
      </c>
      <c r="E303" s="30" t="s">
        <v>60</v>
      </c>
      <c r="F303" s="30" t="s">
        <v>599</v>
      </c>
      <c r="G303" s="30" t="s">
        <v>600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</row>
    <row r="304" spans="1:35">
      <c r="A304" s="30" t="s">
        <v>586</v>
      </c>
      <c r="B304" s="30">
        <v>2019</v>
      </c>
      <c r="C304" s="17" t="s">
        <v>587</v>
      </c>
      <c r="D304" s="30" t="s">
        <v>543</v>
      </c>
      <c r="E304" s="30" t="s">
        <v>60</v>
      </c>
      <c r="F304" s="30"/>
      <c r="G304" s="30"/>
      <c r="H304" s="30"/>
      <c r="I304" s="30"/>
      <c r="J304" s="30">
        <v>98</v>
      </c>
      <c r="K304" s="30"/>
      <c r="L304" s="30"/>
      <c r="M304" s="30"/>
      <c r="N304" s="30"/>
      <c r="O304" s="30"/>
      <c r="P304" s="30">
        <v>95</v>
      </c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>
        <v>95</v>
      </c>
      <c r="AE304" s="30"/>
      <c r="AF304" s="30"/>
      <c r="AG304" s="30"/>
      <c r="AH304" s="30"/>
    </row>
    <row r="305" spans="1:35">
      <c r="A305" s="30" t="s">
        <v>601</v>
      </c>
      <c r="B305" s="30">
        <v>2009</v>
      </c>
      <c r="C305" s="30" t="s">
        <v>602</v>
      </c>
      <c r="D305" s="30" t="s">
        <v>543</v>
      </c>
      <c r="E305" s="30" t="s">
        <v>60</v>
      </c>
      <c r="F305" s="30" t="s">
        <v>576</v>
      </c>
      <c r="G305" s="67" t="s">
        <v>603</v>
      </c>
      <c r="H305" s="74">
        <v>6E-11</v>
      </c>
      <c r="I305" s="67" t="s">
        <v>604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</row>
    <row r="306" spans="1:35">
      <c r="A306" s="30" t="s">
        <v>601</v>
      </c>
      <c r="B306" s="30">
        <v>2009</v>
      </c>
      <c r="C306" s="30" t="s">
        <v>602</v>
      </c>
      <c r="D306" s="30" t="s">
        <v>543</v>
      </c>
      <c r="E306" s="30" t="s">
        <v>60</v>
      </c>
      <c r="F306" s="30"/>
      <c r="G306" s="67" t="s">
        <v>605</v>
      </c>
      <c r="H306" s="67" t="s">
        <v>606</v>
      </c>
      <c r="I306" s="67" t="s">
        <v>607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</row>
    <row r="307" spans="1:35">
      <c r="A307" s="30" t="s">
        <v>601</v>
      </c>
      <c r="B307" s="30">
        <v>2009</v>
      </c>
      <c r="C307" s="30" t="s">
        <v>602</v>
      </c>
      <c r="D307" s="30" t="s">
        <v>543</v>
      </c>
      <c r="E307" s="30" t="s">
        <v>60</v>
      </c>
      <c r="F307" s="30"/>
      <c r="G307" s="67" t="s">
        <v>608</v>
      </c>
      <c r="H307" s="67" t="s">
        <v>609</v>
      </c>
      <c r="I307" s="67" t="s">
        <v>610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</row>
    <row r="308" spans="1:35">
      <c r="A308" s="30" t="s">
        <v>601</v>
      </c>
      <c r="B308" s="30">
        <v>2009</v>
      </c>
      <c r="C308" s="30" t="s">
        <v>602</v>
      </c>
      <c r="D308" s="30" t="s">
        <v>543</v>
      </c>
      <c r="E308" s="30" t="s">
        <v>60</v>
      </c>
      <c r="F308" s="30"/>
      <c r="G308" s="67" t="s">
        <v>611</v>
      </c>
      <c r="H308" s="67" t="s">
        <v>612</v>
      </c>
      <c r="I308" s="67" t="s">
        <v>613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</row>
    <row r="309" spans="1:35">
      <c r="A309" s="30" t="s">
        <v>601</v>
      </c>
      <c r="B309" s="30">
        <v>2009</v>
      </c>
      <c r="C309" s="30" t="s">
        <v>602</v>
      </c>
      <c r="D309" s="30" t="s">
        <v>543</v>
      </c>
      <c r="E309" s="30" t="s">
        <v>60</v>
      </c>
      <c r="F309" s="30"/>
      <c r="G309" s="67" t="s">
        <v>614</v>
      </c>
      <c r="H309" s="67" t="s">
        <v>615</v>
      </c>
      <c r="I309" s="67" t="s">
        <v>616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</row>
    <row r="310" spans="1:35">
      <c r="A310" s="30" t="s">
        <v>601</v>
      </c>
      <c r="B310" s="30">
        <v>2009</v>
      </c>
      <c r="C310" s="30" t="s">
        <v>602</v>
      </c>
      <c r="D310" s="30" t="s">
        <v>543</v>
      </c>
      <c r="E310" s="30" t="s">
        <v>60</v>
      </c>
      <c r="F310" s="30"/>
      <c r="G310" s="67" t="s">
        <v>617</v>
      </c>
      <c r="H310" s="67" t="s">
        <v>618</v>
      </c>
      <c r="I310" s="67" t="s">
        <v>619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</row>
    <row r="311" spans="1:35">
      <c r="A311" s="30" t="s">
        <v>601</v>
      </c>
      <c r="B311" s="30">
        <v>2009</v>
      </c>
      <c r="C311" s="30" t="s">
        <v>602</v>
      </c>
      <c r="D311" s="30" t="s">
        <v>543</v>
      </c>
      <c r="E311" s="30" t="s">
        <v>60</v>
      </c>
      <c r="F311" s="30"/>
      <c r="G311" s="67" t="s">
        <v>620</v>
      </c>
      <c r="H311" s="67" t="s">
        <v>621</v>
      </c>
      <c r="I311" s="67" t="s">
        <v>622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</row>
    <row r="312" spans="1:35">
      <c r="A312" s="30" t="s">
        <v>601</v>
      </c>
      <c r="B312" s="30">
        <v>2009</v>
      </c>
      <c r="C312" s="30" t="s">
        <v>602</v>
      </c>
      <c r="D312" s="30" t="s">
        <v>543</v>
      </c>
      <c r="E312" s="30" t="s">
        <v>60</v>
      </c>
      <c r="F312" s="30"/>
      <c r="G312" s="67" t="s">
        <v>623</v>
      </c>
      <c r="H312" s="67" t="s">
        <v>624</v>
      </c>
      <c r="I312" s="67" t="s">
        <v>625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</row>
    <row r="313" spans="1:35">
      <c r="A313" s="30" t="s">
        <v>601</v>
      </c>
      <c r="B313" s="30">
        <v>2009</v>
      </c>
      <c r="C313" s="30" t="s">
        <v>602</v>
      </c>
      <c r="D313" s="30" t="s">
        <v>543</v>
      </c>
      <c r="E313" s="30" t="s">
        <v>60</v>
      </c>
      <c r="F313" s="30"/>
      <c r="G313" s="67" t="s">
        <v>626</v>
      </c>
      <c r="H313" s="67" t="s">
        <v>627</v>
      </c>
      <c r="I313" s="67" t="s">
        <v>628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</row>
    <row r="314" spans="1:35">
      <c r="A314" s="30" t="s">
        <v>601</v>
      </c>
      <c r="B314" s="30">
        <v>2009</v>
      </c>
      <c r="C314" s="30" t="s">
        <v>602</v>
      </c>
      <c r="D314" s="30" t="s">
        <v>543</v>
      </c>
      <c r="E314" s="30" t="s">
        <v>60</v>
      </c>
      <c r="F314" s="30"/>
      <c r="G314" s="67" t="s">
        <v>629</v>
      </c>
      <c r="H314" s="67" t="s">
        <v>630</v>
      </c>
      <c r="I314" s="67" t="s">
        <v>631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</row>
    <row r="315" spans="1:35">
      <c r="A315" s="30" t="s">
        <v>601</v>
      </c>
      <c r="B315" s="30">
        <v>2009</v>
      </c>
      <c r="C315" s="30" t="s">
        <v>602</v>
      </c>
      <c r="D315" s="30" t="s">
        <v>543</v>
      </c>
      <c r="E315" s="30" t="s">
        <v>60</v>
      </c>
      <c r="F315" s="30"/>
      <c r="G315" s="67" t="s">
        <v>632</v>
      </c>
      <c r="H315" s="67" t="s">
        <v>633</v>
      </c>
      <c r="I315" s="67" t="s">
        <v>634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</row>
    <row r="316" spans="1:35">
      <c r="A316" s="30" t="s">
        <v>601</v>
      </c>
      <c r="B316" s="30">
        <v>2009</v>
      </c>
      <c r="C316" s="30" t="s">
        <v>602</v>
      </c>
      <c r="D316" s="30" t="s">
        <v>543</v>
      </c>
      <c r="E316" s="30" t="s">
        <v>60</v>
      </c>
      <c r="F316" s="30"/>
      <c r="G316" s="67" t="s">
        <v>635</v>
      </c>
      <c r="H316" s="67" t="s">
        <v>636</v>
      </c>
      <c r="I316" s="67" t="s">
        <v>637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</row>
    <row r="317" spans="1:35">
      <c r="A317" s="30" t="s">
        <v>601</v>
      </c>
      <c r="B317" s="30">
        <v>2009</v>
      </c>
      <c r="C317" s="30" t="s">
        <v>602</v>
      </c>
      <c r="D317" s="30" t="s">
        <v>543</v>
      </c>
      <c r="E317" s="30" t="s">
        <v>60</v>
      </c>
      <c r="F317" s="30"/>
      <c r="G317" s="67" t="s">
        <v>638</v>
      </c>
      <c r="H317" s="67" t="s">
        <v>639</v>
      </c>
      <c r="I317" s="67" t="s">
        <v>640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</row>
    <row r="318" spans="1:35">
      <c r="A318" s="30" t="s">
        <v>601</v>
      </c>
      <c r="B318" s="30">
        <v>2009</v>
      </c>
      <c r="C318" s="30" t="s">
        <v>602</v>
      </c>
      <c r="D318" s="30" t="s">
        <v>543</v>
      </c>
      <c r="E318" s="30" t="s">
        <v>60</v>
      </c>
      <c r="F318" s="30"/>
      <c r="G318" s="67" t="s">
        <v>641</v>
      </c>
      <c r="H318" s="67" t="s">
        <v>642</v>
      </c>
      <c r="I318" s="67" t="s">
        <v>643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</row>
    <row r="319" spans="1:35">
      <c r="A319" s="30" t="s">
        <v>601</v>
      </c>
      <c r="B319" s="30">
        <v>2009</v>
      </c>
      <c r="C319" s="30" t="s">
        <v>602</v>
      </c>
      <c r="D319" s="30" t="s">
        <v>543</v>
      </c>
      <c r="E319" s="30" t="s">
        <v>60</v>
      </c>
      <c r="F319" s="30"/>
      <c r="G319" s="67" t="s">
        <v>644</v>
      </c>
      <c r="H319" s="67" t="s">
        <v>645</v>
      </c>
      <c r="I319" s="67" t="s">
        <v>646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</row>
    <row r="320" spans="1:35">
      <c r="A320" s="30" t="s">
        <v>601</v>
      </c>
      <c r="B320" s="30">
        <v>2009</v>
      </c>
      <c r="C320" s="30" t="s">
        <v>602</v>
      </c>
      <c r="D320" s="30" t="s">
        <v>543</v>
      </c>
      <c r="E320" s="30" t="s">
        <v>60</v>
      </c>
      <c r="F320" s="30"/>
      <c r="G320" s="67" t="s">
        <v>647</v>
      </c>
      <c r="H320" s="67" t="s">
        <v>648</v>
      </c>
      <c r="I320" s="67" t="s">
        <v>649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</row>
    <row r="321" spans="1:35">
      <c r="A321" s="30" t="s">
        <v>601</v>
      </c>
      <c r="B321" s="30">
        <v>2009</v>
      </c>
      <c r="C321" s="30" t="s">
        <v>602</v>
      </c>
      <c r="D321" s="30" t="s">
        <v>543</v>
      </c>
      <c r="E321" s="30" t="s">
        <v>60</v>
      </c>
      <c r="F321" s="30"/>
      <c r="G321" s="67" t="s">
        <v>650</v>
      </c>
      <c r="H321" s="67" t="s">
        <v>636</v>
      </c>
      <c r="I321" s="67" t="s">
        <v>637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</row>
    <row r="322" spans="1:35">
      <c r="A322" s="30" t="s">
        <v>601</v>
      </c>
      <c r="B322" s="30">
        <v>2009</v>
      </c>
      <c r="C322" s="30" t="s">
        <v>602</v>
      </c>
      <c r="D322" s="30" t="s">
        <v>543</v>
      </c>
      <c r="E322" s="30" t="s">
        <v>60</v>
      </c>
      <c r="F322" s="30"/>
      <c r="G322" s="67" t="s">
        <v>651</v>
      </c>
      <c r="H322" s="67" t="s">
        <v>652</v>
      </c>
      <c r="I322" s="67" t="s">
        <v>653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</row>
    <row r="323" spans="1:35">
      <c r="A323" s="30" t="s">
        <v>601</v>
      </c>
      <c r="B323" s="30">
        <v>2009</v>
      </c>
      <c r="C323" s="30" t="s">
        <v>602</v>
      </c>
      <c r="D323" s="30" t="s">
        <v>543</v>
      </c>
      <c r="E323" s="30" t="s">
        <v>60</v>
      </c>
      <c r="F323" s="30"/>
      <c r="G323" s="67" t="s">
        <v>654</v>
      </c>
      <c r="H323" s="67" t="s">
        <v>655</v>
      </c>
      <c r="I323" s="67" t="s">
        <v>656</v>
      </c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</row>
    <row r="324" spans="1:35">
      <c r="A324" s="30" t="s">
        <v>601</v>
      </c>
      <c r="B324" s="30">
        <v>2009</v>
      </c>
      <c r="C324" s="30" t="s">
        <v>602</v>
      </c>
      <c r="D324" s="30" t="s">
        <v>543</v>
      </c>
      <c r="E324" s="30" t="s">
        <v>60</v>
      </c>
      <c r="F324" s="30"/>
      <c r="G324" s="67" t="s">
        <v>657</v>
      </c>
      <c r="H324" s="67" t="s">
        <v>658</v>
      </c>
      <c r="I324" s="67" t="s">
        <v>659</v>
      </c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</row>
    <row r="325" spans="1:35">
      <c r="A325" s="30" t="s">
        <v>601</v>
      </c>
      <c r="B325" s="30">
        <v>2009</v>
      </c>
      <c r="C325" s="30" t="s">
        <v>602</v>
      </c>
      <c r="D325" s="30" t="s">
        <v>543</v>
      </c>
      <c r="E325" s="30" t="s">
        <v>60</v>
      </c>
      <c r="F325" s="30"/>
      <c r="G325" s="67" t="s">
        <v>660</v>
      </c>
      <c r="H325" s="67" t="s">
        <v>661</v>
      </c>
      <c r="I325" s="67" t="s">
        <v>662</v>
      </c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</row>
    <row r="326" spans="1:35">
      <c r="A326" s="30" t="s">
        <v>601</v>
      </c>
      <c r="B326" s="30">
        <v>2009</v>
      </c>
      <c r="C326" s="30" t="s">
        <v>602</v>
      </c>
      <c r="D326" s="30" t="s">
        <v>543</v>
      </c>
      <c r="E326" s="30" t="s">
        <v>60</v>
      </c>
      <c r="F326" s="30"/>
      <c r="G326" s="67" t="s">
        <v>663</v>
      </c>
      <c r="H326" s="74">
        <v>1.9999999999999999E-11</v>
      </c>
      <c r="I326" s="67" t="s">
        <v>664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</row>
    <row r="327" spans="1:35">
      <c r="A327" s="30" t="s">
        <v>601</v>
      </c>
      <c r="B327" s="30">
        <v>2009</v>
      </c>
      <c r="C327" s="30" t="s">
        <v>602</v>
      </c>
      <c r="D327" s="30" t="s">
        <v>543</v>
      </c>
      <c r="E327" s="30" t="s">
        <v>60</v>
      </c>
      <c r="F327" s="30"/>
      <c r="G327" s="67" t="s">
        <v>665</v>
      </c>
      <c r="H327" s="67" t="s">
        <v>666</v>
      </c>
      <c r="I327" s="67" t="s">
        <v>667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</row>
    <row r="328" spans="1:35">
      <c r="A328" s="30" t="s">
        <v>688</v>
      </c>
      <c r="B328" s="30">
        <v>2016</v>
      </c>
      <c r="C328" s="17" t="s">
        <v>542</v>
      </c>
      <c r="D328" s="30" t="s">
        <v>543</v>
      </c>
      <c r="E328" s="30" t="s">
        <v>60</v>
      </c>
      <c r="F328" s="30"/>
      <c r="G328" s="30"/>
      <c r="H328" s="30"/>
      <c r="I328" s="30"/>
      <c r="J328" s="30"/>
      <c r="K328" s="30">
        <v>60</v>
      </c>
      <c r="L328" s="30" t="s">
        <v>689</v>
      </c>
      <c r="M328" s="30" t="s">
        <v>690</v>
      </c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</row>
    <row r="329" spans="1:35">
      <c r="A329" s="30" t="s">
        <v>668</v>
      </c>
      <c r="B329" s="30">
        <v>2008</v>
      </c>
      <c r="C329" s="30" t="s">
        <v>669</v>
      </c>
      <c r="D329" s="30" t="s">
        <v>543</v>
      </c>
      <c r="E329" s="30" t="s">
        <v>60</v>
      </c>
      <c r="F329" s="30" t="s">
        <v>372</v>
      </c>
      <c r="G329" s="30" t="s">
        <v>670</v>
      </c>
      <c r="H329" s="73" t="s">
        <v>671</v>
      </c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</row>
    <row r="330" spans="1:35">
      <c r="A330" s="30" t="s">
        <v>668</v>
      </c>
      <c r="B330" s="30">
        <v>2008</v>
      </c>
      <c r="C330" s="30" t="s">
        <v>669</v>
      </c>
      <c r="D330" s="30" t="s">
        <v>543</v>
      </c>
      <c r="E330" s="30" t="s">
        <v>60</v>
      </c>
      <c r="F330" s="30"/>
      <c r="G330" s="30" t="s">
        <v>672</v>
      </c>
      <c r="H330" s="73" t="s">
        <v>673</v>
      </c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</row>
    <row r="331" spans="1:35">
      <c r="A331" s="30" t="s">
        <v>674</v>
      </c>
      <c r="B331" s="30">
        <v>2008</v>
      </c>
      <c r="C331" s="39" t="s">
        <v>675</v>
      </c>
      <c r="D331" s="30" t="s">
        <v>543</v>
      </c>
      <c r="E331" s="30" t="s">
        <v>60</v>
      </c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>
        <v>75</v>
      </c>
      <c r="AE331" s="30"/>
      <c r="AF331" s="30"/>
      <c r="AG331" s="30"/>
      <c r="AH331" s="30"/>
    </row>
    <row r="332" spans="1:35">
      <c r="A332" s="30" t="s">
        <v>676</v>
      </c>
      <c r="B332" s="30">
        <v>2002</v>
      </c>
      <c r="C332" s="30" t="s">
        <v>669</v>
      </c>
      <c r="D332" s="30" t="s">
        <v>543</v>
      </c>
      <c r="E332" s="30" t="s">
        <v>60</v>
      </c>
      <c r="F332" s="30" t="s">
        <v>677</v>
      </c>
      <c r="G332" s="75" t="s">
        <v>678</v>
      </c>
      <c r="H332" s="30"/>
      <c r="I332" s="30" t="s">
        <v>679</v>
      </c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</row>
    <row r="333" spans="1:35">
      <c r="A333" s="30" t="s">
        <v>676</v>
      </c>
      <c r="B333" s="30">
        <v>2002</v>
      </c>
      <c r="C333" s="30" t="s">
        <v>669</v>
      </c>
      <c r="D333" s="30" t="s">
        <v>543</v>
      </c>
      <c r="E333" s="30" t="s">
        <v>60</v>
      </c>
      <c r="F333" s="30" t="s">
        <v>677</v>
      </c>
      <c r="G333" s="75" t="s">
        <v>680</v>
      </c>
      <c r="H333" s="30"/>
      <c r="I333" s="30" t="s">
        <v>681</v>
      </c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</row>
    <row r="334" spans="1:35">
      <c r="A334" s="30" t="s">
        <v>676</v>
      </c>
      <c r="B334" s="30">
        <v>2002</v>
      </c>
      <c r="C334" s="30" t="s">
        <v>669</v>
      </c>
      <c r="D334" s="30" t="s">
        <v>543</v>
      </c>
      <c r="E334" s="30" t="s">
        <v>60</v>
      </c>
      <c r="F334" s="30" t="s">
        <v>677</v>
      </c>
      <c r="G334" s="75" t="s">
        <v>682</v>
      </c>
      <c r="H334" s="30"/>
      <c r="I334" s="30" t="s">
        <v>683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</row>
    <row r="335" spans="1:35">
      <c r="A335" s="30" t="s">
        <v>676</v>
      </c>
      <c r="B335" s="30">
        <v>2002</v>
      </c>
      <c r="C335" s="30" t="s">
        <v>669</v>
      </c>
      <c r="D335" s="30" t="s">
        <v>543</v>
      </c>
      <c r="E335" s="30" t="s">
        <v>60</v>
      </c>
      <c r="F335" s="30" t="s">
        <v>677</v>
      </c>
      <c r="G335" s="75" t="s">
        <v>684</v>
      </c>
      <c r="H335" s="30"/>
      <c r="I335" s="30" t="s">
        <v>685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</row>
    <row r="336" spans="1:35">
      <c r="A336" s="30" t="s">
        <v>676</v>
      </c>
      <c r="B336" s="30">
        <v>2002</v>
      </c>
      <c r="C336" s="30" t="s">
        <v>669</v>
      </c>
      <c r="D336" s="30" t="s">
        <v>543</v>
      </c>
      <c r="E336" s="30" t="s">
        <v>60</v>
      </c>
      <c r="F336" s="30" t="s">
        <v>677</v>
      </c>
      <c r="G336" s="30" t="s">
        <v>686</v>
      </c>
      <c r="H336" s="30" t="s">
        <v>687</v>
      </c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</row>
    <row r="337" spans="1:36">
      <c r="A337" s="66" t="s">
        <v>199</v>
      </c>
      <c r="B337" s="66">
        <v>2010</v>
      </c>
      <c r="C337" s="66" t="s">
        <v>200</v>
      </c>
      <c r="D337" s="66" t="s">
        <v>694</v>
      </c>
      <c r="E337" s="66" t="s">
        <v>60</v>
      </c>
      <c r="F337" s="66" t="s">
        <v>83</v>
      </c>
      <c r="G337" s="66" t="s">
        <v>83</v>
      </c>
      <c r="H337" s="66" t="s">
        <v>83</v>
      </c>
      <c r="I337" s="66" t="s">
        <v>83</v>
      </c>
      <c r="J337" s="66" t="s">
        <v>83</v>
      </c>
      <c r="K337" s="66" t="s">
        <v>83</v>
      </c>
      <c r="L337" s="66" t="s">
        <v>83</v>
      </c>
      <c r="M337" s="66" t="s">
        <v>83</v>
      </c>
      <c r="N337" s="66" t="s">
        <v>83</v>
      </c>
      <c r="O337" s="66" t="s">
        <v>83</v>
      </c>
      <c r="P337" s="66" t="s">
        <v>83</v>
      </c>
      <c r="Q337" s="66" t="s">
        <v>83</v>
      </c>
      <c r="R337" s="66" t="s">
        <v>83</v>
      </c>
      <c r="S337" s="66" t="s">
        <v>83</v>
      </c>
      <c r="T337" s="66" t="s">
        <v>83</v>
      </c>
      <c r="U337" s="66" t="s">
        <v>83</v>
      </c>
      <c r="V337" s="66" t="s">
        <v>83</v>
      </c>
      <c r="W337" s="66" t="s">
        <v>83</v>
      </c>
      <c r="X337" s="66" t="s">
        <v>83</v>
      </c>
      <c r="Y337" s="66" t="s">
        <v>83</v>
      </c>
      <c r="Z337" s="66" t="s">
        <v>83</v>
      </c>
      <c r="AA337" s="66" t="s">
        <v>83</v>
      </c>
      <c r="AB337" s="66" t="s">
        <v>83</v>
      </c>
      <c r="AC337" s="66" t="s">
        <v>83</v>
      </c>
      <c r="AD337" s="66" t="s">
        <v>83</v>
      </c>
      <c r="AE337" s="66" t="s">
        <v>498</v>
      </c>
      <c r="AF337" s="66" t="s">
        <v>83</v>
      </c>
      <c r="AG337" s="66" t="s">
        <v>83</v>
      </c>
      <c r="AH337" s="66" t="s">
        <v>83</v>
      </c>
      <c r="AI337" s="66" t="s">
        <v>83</v>
      </c>
    </row>
    <row r="338" spans="1:36">
      <c r="A338" s="66" t="s">
        <v>199</v>
      </c>
      <c r="B338" s="66">
        <v>2010</v>
      </c>
      <c r="C338" s="66" t="s">
        <v>200</v>
      </c>
      <c r="D338" s="66" t="s">
        <v>696</v>
      </c>
      <c r="E338" s="66" t="s">
        <v>60</v>
      </c>
      <c r="F338" s="66" t="s">
        <v>83</v>
      </c>
      <c r="G338" s="66" t="s">
        <v>83</v>
      </c>
      <c r="H338" s="66" t="s">
        <v>83</v>
      </c>
      <c r="I338" s="66" t="s">
        <v>83</v>
      </c>
      <c r="J338" s="66" t="s">
        <v>83</v>
      </c>
      <c r="K338" s="66" t="s">
        <v>83</v>
      </c>
      <c r="L338" s="66" t="s">
        <v>83</v>
      </c>
      <c r="M338" s="66" t="s">
        <v>83</v>
      </c>
      <c r="N338" s="66" t="s">
        <v>83</v>
      </c>
      <c r="O338" s="66" t="s">
        <v>83</v>
      </c>
      <c r="P338" s="66" t="s">
        <v>83</v>
      </c>
      <c r="Q338" s="66" t="s">
        <v>83</v>
      </c>
      <c r="R338" s="66" t="s">
        <v>83</v>
      </c>
      <c r="S338" s="66" t="s">
        <v>83</v>
      </c>
      <c r="T338" s="66" t="s">
        <v>83</v>
      </c>
      <c r="U338" s="66" t="s">
        <v>83</v>
      </c>
      <c r="V338" s="66" t="s">
        <v>83</v>
      </c>
      <c r="W338" s="66" t="s">
        <v>83</v>
      </c>
      <c r="X338" s="66" t="s">
        <v>83</v>
      </c>
      <c r="Y338" s="66" t="s">
        <v>83</v>
      </c>
      <c r="Z338" s="66" t="s">
        <v>83</v>
      </c>
      <c r="AA338" s="66" t="s">
        <v>83</v>
      </c>
      <c r="AB338" s="66" t="s">
        <v>83</v>
      </c>
      <c r="AC338" s="66" t="s">
        <v>83</v>
      </c>
      <c r="AD338" s="66" t="s">
        <v>83</v>
      </c>
      <c r="AE338" s="66">
        <v>75</v>
      </c>
      <c r="AF338" s="66" t="s">
        <v>83</v>
      </c>
      <c r="AG338" s="66" t="s">
        <v>83</v>
      </c>
      <c r="AH338" s="66" t="s">
        <v>83</v>
      </c>
      <c r="AI338" s="66" t="s">
        <v>83</v>
      </c>
    </row>
    <row r="339" spans="1:36">
      <c r="A339" s="30" t="s">
        <v>700</v>
      </c>
      <c r="B339" s="30">
        <v>2014</v>
      </c>
      <c r="C339" s="30" t="s">
        <v>701</v>
      </c>
      <c r="D339" s="30" t="s">
        <v>699</v>
      </c>
      <c r="E339" s="30" t="s">
        <v>82</v>
      </c>
      <c r="F339" s="30"/>
      <c r="G339" s="30"/>
      <c r="H339" s="30" t="s">
        <v>702</v>
      </c>
      <c r="I339" s="30" t="s">
        <v>703</v>
      </c>
      <c r="J339" s="30">
        <v>376</v>
      </c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</row>
    <row r="340" spans="1:36">
      <c r="A340" s="30" t="s">
        <v>704</v>
      </c>
      <c r="B340" s="30">
        <v>2006</v>
      </c>
      <c r="C340" s="30" t="s">
        <v>705</v>
      </c>
      <c r="D340" s="30" t="s">
        <v>699</v>
      </c>
      <c r="E340" s="30" t="s">
        <v>82</v>
      </c>
      <c r="F340" s="30"/>
      <c r="G340" s="30"/>
      <c r="H340" s="30" t="s">
        <v>706</v>
      </c>
      <c r="I340" s="30" t="s">
        <v>707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</row>
    <row r="341" spans="1:36">
      <c r="A341" s="30" t="s">
        <v>704</v>
      </c>
      <c r="B341" s="30">
        <v>2006</v>
      </c>
      <c r="C341" s="30" t="s">
        <v>705</v>
      </c>
      <c r="D341" s="30" t="s">
        <v>699</v>
      </c>
      <c r="E341" s="30" t="s">
        <v>82</v>
      </c>
      <c r="F341" s="30"/>
      <c r="G341" s="30"/>
      <c r="H341" s="30" t="s">
        <v>708</v>
      </c>
      <c r="I341" s="63">
        <v>161448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</row>
    <row r="342" spans="1:36">
      <c r="A342" s="30" t="s">
        <v>711</v>
      </c>
      <c r="B342" s="30">
        <v>2002</v>
      </c>
      <c r="C342" s="17" t="s">
        <v>712</v>
      </c>
      <c r="D342" s="30" t="s">
        <v>699</v>
      </c>
      <c r="E342" s="30" t="s">
        <v>82</v>
      </c>
      <c r="F342" s="30"/>
      <c r="G342" s="30"/>
      <c r="H342" s="76" t="s">
        <v>713</v>
      </c>
      <c r="I342" s="30"/>
      <c r="J342" s="30" t="s">
        <v>714</v>
      </c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</row>
    <row r="343" spans="1:36">
      <c r="A343" s="30" t="s">
        <v>711</v>
      </c>
      <c r="B343" s="30">
        <v>2002</v>
      </c>
      <c r="C343" s="17" t="s">
        <v>712</v>
      </c>
      <c r="D343" s="30" t="s">
        <v>699</v>
      </c>
      <c r="E343" s="30" t="s">
        <v>82</v>
      </c>
      <c r="F343" s="30">
        <v>1996</v>
      </c>
      <c r="G343" s="30" t="s">
        <v>569</v>
      </c>
      <c r="H343" s="76" t="s">
        <v>715</v>
      </c>
      <c r="I343" s="30"/>
      <c r="J343" s="30" t="s">
        <v>716</v>
      </c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</row>
    <row r="344" spans="1:36">
      <c r="A344" s="30" t="s">
        <v>711</v>
      </c>
      <c r="B344" s="30">
        <v>2002</v>
      </c>
      <c r="C344" s="17" t="s">
        <v>712</v>
      </c>
      <c r="D344" s="30" t="s">
        <v>699</v>
      </c>
      <c r="E344" s="30" t="s">
        <v>82</v>
      </c>
      <c r="F344" s="30">
        <v>1994</v>
      </c>
      <c r="G344" s="30" t="s">
        <v>569</v>
      </c>
      <c r="H344" s="76" t="s">
        <v>717</v>
      </c>
      <c r="I344" s="30"/>
      <c r="J344" s="30" t="s">
        <v>718</v>
      </c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</row>
    <row r="345" spans="1:36">
      <c r="A345" s="30" t="s">
        <v>711</v>
      </c>
      <c r="B345" s="30">
        <v>2002</v>
      </c>
      <c r="C345" s="17" t="s">
        <v>712</v>
      </c>
      <c r="D345" s="30" t="s">
        <v>699</v>
      </c>
      <c r="E345" s="30" t="s">
        <v>82</v>
      </c>
      <c r="F345" s="30">
        <v>1980</v>
      </c>
      <c r="G345" s="30" t="s">
        <v>719</v>
      </c>
      <c r="H345" s="76" t="s">
        <v>720</v>
      </c>
      <c r="I345" s="30"/>
      <c r="J345" s="30" t="s">
        <v>721</v>
      </c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</row>
    <row r="346" spans="1:36">
      <c r="A346" s="30" t="s">
        <v>697</v>
      </c>
      <c r="B346" s="30">
        <v>2008</v>
      </c>
      <c r="C346" s="17" t="s">
        <v>698</v>
      </c>
      <c r="D346" s="30" t="s">
        <v>699</v>
      </c>
      <c r="E346" s="30" t="s">
        <v>82</v>
      </c>
      <c r="F346" s="30"/>
      <c r="G346" s="30"/>
      <c r="H346" s="30"/>
      <c r="I346" s="30"/>
      <c r="J346" s="30"/>
      <c r="K346" s="30"/>
      <c r="L346" s="30">
        <v>61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</row>
    <row r="347" spans="1:36">
      <c r="A347" s="67" t="s">
        <v>724</v>
      </c>
      <c r="B347" s="67">
        <v>2012</v>
      </c>
      <c r="C347" s="48" t="s">
        <v>725</v>
      </c>
      <c r="D347" s="67" t="s">
        <v>699</v>
      </c>
      <c r="E347" s="67" t="s">
        <v>82</v>
      </c>
      <c r="F347" s="67" t="s">
        <v>83</v>
      </c>
      <c r="G347" s="67" t="s">
        <v>83</v>
      </c>
      <c r="H347" s="67" t="s">
        <v>726</v>
      </c>
      <c r="I347" s="49" t="s">
        <v>727</v>
      </c>
      <c r="J347" s="67" t="s">
        <v>83</v>
      </c>
      <c r="K347" s="67" t="s">
        <v>83</v>
      </c>
      <c r="L347" s="67" t="s">
        <v>83</v>
      </c>
      <c r="M347" s="67" t="s">
        <v>83</v>
      </c>
      <c r="N347" s="67" t="s">
        <v>83</v>
      </c>
      <c r="O347" s="67" t="s">
        <v>83</v>
      </c>
      <c r="P347" s="67" t="s">
        <v>83</v>
      </c>
      <c r="Q347" s="67" t="s">
        <v>83</v>
      </c>
      <c r="R347" s="67" t="s">
        <v>83</v>
      </c>
      <c r="S347" s="67" t="s">
        <v>83</v>
      </c>
      <c r="T347" s="67" t="s">
        <v>83</v>
      </c>
      <c r="U347" s="67" t="s">
        <v>83</v>
      </c>
      <c r="V347" s="67" t="s">
        <v>83</v>
      </c>
      <c r="W347" s="67" t="s">
        <v>83</v>
      </c>
      <c r="X347" s="67" t="s">
        <v>83</v>
      </c>
      <c r="Y347" s="67" t="s">
        <v>83</v>
      </c>
      <c r="Z347" s="67" t="s">
        <v>83</v>
      </c>
      <c r="AA347" s="67" t="s">
        <v>83</v>
      </c>
      <c r="AB347" s="67" t="s">
        <v>83</v>
      </c>
      <c r="AC347" s="67" t="s">
        <v>83</v>
      </c>
      <c r="AD347" s="67" t="s">
        <v>83</v>
      </c>
      <c r="AE347" s="67" t="s">
        <v>83</v>
      </c>
      <c r="AF347" s="67" t="s">
        <v>83</v>
      </c>
      <c r="AG347" s="30"/>
      <c r="AH347" s="30"/>
      <c r="AI347" s="30"/>
      <c r="AJ347" s="30"/>
    </row>
    <row r="348" spans="1:36">
      <c r="A348" s="67" t="s">
        <v>724</v>
      </c>
      <c r="B348" s="67">
        <v>2012</v>
      </c>
      <c r="C348" s="48" t="s">
        <v>725</v>
      </c>
      <c r="D348" s="67" t="s">
        <v>699</v>
      </c>
      <c r="E348" s="67" t="s">
        <v>82</v>
      </c>
      <c r="F348" s="67" t="s">
        <v>83</v>
      </c>
      <c r="G348" s="67" t="s">
        <v>83</v>
      </c>
      <c r="H348" s="67" t="s">
        <v>728</v>
      </c>
      <c r="I348" s="67" t="s">
        <v>729</v>
      </c>
      <c r="J348" s="67" t="s">
        <v>83</v>
      </c>
      <c r="K348" s="67" t="s">
        <v>83</v>
      </c>
      <c r="L348" s="67" t="s">
        <v>83</v>
      </c>
      <c r="M348" s="67" t="s">
        <v>83</v>
      </c>
      <c r="N348" s="67" t="s">
        <v>83</v>
      </c>
      <c r="O348" s="67" t="s">
        <v>83</v>
      </c>
      <c r="P348" s="67" t="s">
        <v>83</v>
      </c>
      <c r="Q348" s="67" t="s">
        <v>83</v>
      </c>
      <c r="R348" s="67" t="s">
        <v>83</v>
      </c>
      <c r="S348" s="67" t="s">
        <v>83</v>
      </c>
      <c r="T348" s="67" t="s">
        <v>83</v>
      </c>
      <c r="U348" s="67" t="s">
        <v>83</v>
      </c>
      <c r="V348" s="67" t="s">
        <v>83</v>
      </c>
      <c r="W348" s="67" t="s">
        <v>83</v>
      </c>
      <c r="X348" s="67" t="s">
        <v>83</v>
      </c>
      <c r="Y348" s="67" t="s">
        <v>83</v>
      </c>
      <c r="Z348" s="67" t="s">
        <v>83</v>
      </c>
      <c r="AA348" s="67" t="s">
        <v>83</v>
      </c>
      <c r="AB348" s="67" t="s">
        <v>83</v>
      </c>
      <c r="AC348" s="67" t="s">
        <v>83</v>
      </c>
      <c r="AD348" s="67" t="s">
        <v>83</v>
      </c>
      <c r="AE348" s="67" t="s">
        <v>83</v>
      </c>
      <c r="AF348" s="30"/>
      <c r="AG348" s="30"/>
      <c r="AH348" s="30"/>
      <c r="AI348" s="30"/>
    </row>
    <row r="349" spans="1:36">
      <c r="A349" s="67" t="s">
        <v>724</v>
      </c>
      <c r="B349" s="67">
        <v>2012</v>
      </c>
      <c r="C349" s="48" t="s">
        <v>725</v>
      </c>
      <c r="D349" s="67" t="s">
        <v>699</v>
      </c>
      <c r="E349" s="67" t="s">
        <v>82</v>
      </c>
      <c r="F349" s="67" t="s">
        <v>83</v>
      </c>
      <c r="G349" s="67" t="s">
        <v>83</v>
      </c>
      <c r="H349" s="67" t="s">
        <v>730</v>
      </c>
      <c r="I349" s="67" t="s">
        <v>731</v>
      </c>
      <c r="J349" s="67" t="s">
        <v>83</v>
      </c>
      <c r="K349" s="67" t="s">
        <v>83</v>
      </c>
      <c r="L349" s="67" t="s">
        <v>83</v>
      </c>
      <c r="M349" s="67" t="s">
        <v>83</v>
      </c>
      <c r="N349" s="67" t="s">
        <v>83</v>
      </c>
      <c r="O349" s="67" t="s">
        <v>83</v>
      </c>
      <c r="P349" s="67" t="s">
        <v>83</v>
      </c>
      <c r="Q349" s="67" t="s">
        <v>83</v>
      </c>
      <c r="R349" s="67" t="s">
        <v>83</v>
      </c>
      <c r="S349" s="67" t="s">
        <v>83</v>
      </c>
      <c r="T349" s="67" t="s">
        <v>83</v>
      </c>
      <c r="U349" s="67" t="s">
        <v>83</v>
      </c>
      <c r="V349" s="67" t="s">
        <v>83</v>
      </c>
      <c r="W349" s="67" t="s">
        <v>83</v>
      </c>
      <c r="X349" s="67" t="s">
        <v>83</v>
      </c>
      <c r="Y349" s="67" t="s">
        <v>83</v>
      </c>
      <c r="Z349" s="67" t="s">
        <v>83</v>
      </c>
      <c r="AA349" s="67" t="s">
        <v>83</v>
      </c>
      <c r="AB349" s="67" t="s">
        <v>83</v>
      </c>
      <c r="AC349" s="67" t="s">
        <v>83</v>
      </c>
      <c r="AD349" s="67" t="s">
        <v>83</v>
      </c>
      <c r="AE349" s="67" t="s">
        <v>83</v>
      </c>
      <c r="AF349" s="30"/>
      <c r="AG349" s="30"/>
      <c r="AH349" s="30"/>
      <c r="AI349" s="30"/>
    </row>
    <row r="350" spans="1:36">
      <c r="A350" s="67" t="s">
        <v>724</v>
      </c>
      <c r="B350" s="67">
        <v>2012</v>
      </c>
      <c r="C350" s="48" t="s">
        <v>725</v>
      </c>
      <c r="D350" s="67" t="s">
        <v>699</v>
      </c>
      <c r="E350" s="67" t="s">
        <v>82</v>
      </c>
      <c r="F350" s="67" t="s">
        <v>83</v>
      </c>
      <c r="G350" s="67" t="s">
        <v>83</v>
      </c>
      <c r="H350" s="67" t="s">
        <v>732</v>
      </c>
      <c r="I350" s="67" t="s">
        <v>733</v>
      </c>
      <c r="J350" s="67" t="s">
        <v>83</v>
      </c>
      <c r="K350" s="67" t="s">
        <v>83</v>
      </c>
      <c r="L350" s="67" t="s">
        <v>83</v>
      </c>
      <c r="M350" s="67" t="s">
        <v>83</v>
      </c>
      <c r="N350" s="67" t="s">
        <v>83</v>
      </c>
      <c r="O350" s="67" t="s">
        <v>83</v>
      </c>
      <c r="P350" s="67" t="s">
        <v>83</v>
      </c>
      <c r="Q350" s="67" t="s">
        <v>83</v>
      </c>
      <c r="R350" s="67" t="s">
        <v>83</v>
      </c>
      <c r="S350" s="67" t="s">
        <v>83</v>
      </c>
      <c r="T350" s="67" t="s">
        <v>83</v>
      </c>
      <c r="U350" s="67" t="s">
        <v>83</v>
      </c>
      <c r="V350" s="67" t="s">
        <v>83</v>
      </c>
      <c r="W350" s="67" t="s">
        <v>83</v>
      </c>
      <c r="X350" s="67" t="s">
        <v>83</v>
      </c>
      <c r="Y350" s="67" t="s">
        <v>83</v>
      </c>
      <c r="Z350" s="67" t="s">
        <v>83</v>
      </c>
      <c r="AA350" s="67" t="s">
        <v>83</v>
      </c>
      <c r="AB350" s="67" t="s">
        <v>83</v>
      </c>
      <c r="AC350" s="67" t="s">
        <v>83</v>
      </c>
      <c r="AD350" s="67" t="s">
        <v>83</v>
      </c>
      <c r="AE350" s="67" t="s">
        <v>83</v>
      </c>
      <c r="AF350" s="30"/>
      <c r="AG350" s="30"/>
      <c r="AH350" s="30"/>
      <c r="AI350" s="30"/>
    </row>
    <row r="351" spans="1:36">
      <c r="A351" s="67" t="s">
        <v>724</v>
      </c>
      <c r="B351" s="67">
        <v>2012</v>
      </c>
      <c r="C351" s="48" t="s">
        <v>725</v>
      </c>
      <c r="D351" s="67" t="s">
        <v>699</v>
      </c>
      <c r="E351" s="67" t="s">
        <v>82</v>
      </c>
      <c r="F351" s="67" t="s">
        <v>83</v>
      </c>
      <c r="G351" s="67" t="s">
        <v>83</v>
      </c>
      <c r="H351" s="67" t="s">
        <v>734</v>
      </c>
      <c r="I351" s="67" t="s">
        <v>735</v>
      </c>
      <c r="J351" s="67" t="s">
        <v>83</v>
      </c>
      <c r="K351" s="67" t="s">
        <v>83</v>
      </c>
      <c r="L351" s="67" t="s">
        <v>83</v>
      </c>
      <c r="M351" s="67" t="s">
        <v>83</v>
      </c>
      <c r="N351" s="67" t="s">
        <v>83</v>
      </c>
      <c r="O351" s="67" t="s">
        <v>83</v>
      </c>
      <c r="P351" s="67" t="s">
        <v>83</v>
      </c>
      <c r="Q351" s="67" t="s">
        <v>83</v>
      </c>
      <c r="R351" s="67" t="s">
        <v>83</v>
      </c>
      <c r="S351" s="67" t="s">
        <v>83</v>
      </c>
      <c r="T351" s="67" t="s">
        <v>83</v>
      </c>
      <c r="U351" s="67" t="s">
        <v>83</v>
      </c>
      <c r="V351" s="67" t="s">
        <v>83</v>
      </c>
      <c r="W351" s="67" t="s">
        <v>83</v>
      </c>
      <c r="X351" s="67" t="s">
        <v>83</v>
      </c>
      <c r="Y351" s="67" t="s">
        <v>83</v>
      </c>
      <c r="Z351" s="67" t="s">
        <v>83</v>
      </c>
      <c r="AA351" s="67" t="s">
        <v>83</v>
      </c>
      <c r="AB351" s="67" t="s">
        <v>83</v>
      </c>
      <c r="AC351" s="67" t="s">
        <v>83</v>
      </c>
      <c r="AD351" s="67" t="s">
        <v>83</v>
      </c>
      <c r="AE351" s="67" t="s">
        <v>83</v>
      </c>
      <c r="AF351" s="30"/>
      <c r="AG351" s="30"/>
      <c r="AH351" s="30"/>
      <c r="AI351" s="30"/>
    </row>
    <row r="352" spans="1:36">
      <c r="A352" s="67" t="s">
        <v>724</v>
      </c>
      <c r="B352" s="67">
        <v>2012</v>
      </c>
      <c r="C352" s="48" t="s">
        <v>725</v>
      </c>
      <c r="D352" s="67" t="s">
        <v>699</v>
      </c>
      <c r="E352" s="67" t="s">
        <v>82</v>
      </c>
      <c r="F352" s="67" t="s">
        <v>83</v>
      </c>
      <c r="G352" s="67" t="s">
        <v>83</v>
      </c>
      <c r="H352" s="67" t="s">
        <v>736</v>
      </c>
      <c r="I352" s="67" t="s">
        <v>737</v>
      </c>
      <c r="J352" s="67" t="s">
        <v>83</v>
      </c>
      <c r="K352" s="67" t="s">
        <v>83</v>
      </c>
      <c r="L352" s="67" t="s">
        <v>83</v>
      </c>
      <c r="M352" s="67" t="s">
        <v>83</v>
      </c>
      <c r="N352" s="67" t="s">
        <v>83</v>
      </c>
      <c r="O352" s="67" t="s">
        <v>83</v>
      </c>
      <c r="P352" s="67" t="s">
        <v>83</v>
      </c>
      <c r="Q352" s="67" t="s">
        <v>83</v>
      </c>
      <c r="R352" s="67" t="s">
        <v>83</v>
      </c>
      <c r="S352" s="67" t="s">
        <v>83</v>
      </c>
      <c r="T352" s="67" t="s">
        <v>83</v>
      </c>
      <c r="U352" s="67" t="s">
        <v>83</v>
      </c>
      <c r="V352" s="67" t="s">
        <v>83</v>
      </c>
      <c r="W352" s="67" t="s">
        <v>83</v>
      </c>
      <c r="X352" s="67" t="s">
        <v>83</v>
      </c>
      <c r="Y352" s="67" t="s">
        <v>83</v>
      </c>
      <c r="Z352" s="67" t="s">
        <v>83</v>
      </c>
      <c r="AA352" s="67" t="s">
        <v>83</v>
      </c>
      <c r="AB352" s="67" t="s">
        <v>83</v>
      </c>
      <c r="AC352" s="67" t="s">
        <v>83</v>
      </c>
      <c r="AD352" s="67" t="s">
        <v>83</v>
      </c>
      <c r="AE352" s="67" t="s">
        <v>83</v>
      </c>
      <c r="AF352" s="30"/>
      <c r="AG352" s="30"/>
      <c r="AH352" s="30"/>
      <c r="AI352" s="30"/>
    </row>
    <row r="353" spans="1:36">
      <c r="A353" s="67" t="s">
        <v>724</v>
      </c>
      <c r="B353" s="67">
        <v>2012</v>
      </c>
      <c r="C353" s="48" t="s">
        <v>725</v>
      </c>
      <c r="D353" s="67" t="s">
        <v>699</v>
      </c>
      <c r="E353" s="67" t="s">
        <v>82</v>
      </c>
      <c r="F353" s="67" t="s">
        <v>83</v>
      </c>
      <c r="G353" s="67" t="s">
        <v>83</v>
      </c>
      <c r="H353" s="67" t="s">
        <v>738</v>
      </c>
      <c r="I353" s="49" t="s">
        <v>727</v>
      </c>
      <c r="J353" s="67" t="s">
        <v>83</v>
      </c>
      <c r="K353" s="67" t="s">
        <v>83</v>
      </c>
      <c r="L353" s="67" t="s">
        <v>83</v>
      </c>
      <c r="M353" s="67" t="s">
        <v>83</v>
      </c>
      <c r="N353" s="67" t="s">
        <v>83</v>
      </c>
      <c r="O353" s="67" t="s">
        <v>83</v>
      </c>
      <c r="P353" s="67" t="s">
        <v>83</v>
      </c>
      <c r="Q353" s="67" t="s">
        <v>83</v>
      </c>
      <c r="R353" s="67" t="s">
        <v>83</v>
      </c>
      <c r="S353" s="67" t="s">
        <v>83</v>
      </c>
      <c r="T353" s="67" t="s">
        <v>83</v>
      </c>
      <c r="U353" s="67" t="s">
        <v>83</v>
      </c>
      <c r="V353" s="67" t="s">
        <v>83</v>
      </c>
      <c r="W353" s="67" t="s">
        <v>83</v>
      </c>
      <c r="X353" s="67" t="s">
        <v>83</v>
      </c>
      <c r="Y353" s="67" t="s">
        <v>83</v>
      </c>
      <c r="Z353" s="67" t="s">
        <v>83</v>
      </c>
      <c r="AA353" s="67" t="s">
        <v>83</v>
      </c>
      <c r="AB353" s="67" t="s">
        <v>83</v>
      </c>
      <c r="AC353" s="67" t="s">
        <v>83</v>
      </c>
      <c r="AD353" s="67" t="s">
        <v>83</v>
      </c>
      <c r="AE353" s="67" t="s">
        <v>83</v>
      </c>
      <c r="AF353" s="67" t="s">
        <v>83</v>
      </c>
      <c r="AG353" s="30"/>
      <c r="AH353" s="30"/>
      <c r="AI353" s="30"/>
      <c r="AJ353" s="30"/>
    </row>
    <row r="354" spans="1:36">
      <c r="A354" s="67" t="s">
        <v>724</v>
      </c>
      <c r="B354" s="67">
        <v>2012</v>
      </c>
      <c r="C354" s="48" t="s">
        <v>725</v>
      </c>
      <c r="D354" s="67" t="s">
        <v>699</v>
      </c>
      <c r="E354" s="67" t="s">
        <v>82</v>
      </c>
      <c r="F354" s="67" t="s">
        <v>83</v>
      </c>
      <c r="G354" s="67" t="s">
        <v>83</v>
      </c>
      <c r="H354" s="67" t="s">
        <v>739</v>
      </c>
      <c r="I354" s="67" t="s">
        <v>729</v>
      </c>
      <c r="J354" s="67" t="s">
        <v>83</v>
      </c>
      <c r="K354" s="67" t="s">
        <v>83</v>
      </c>
      <c r="L354" s="67" t="s">
        <v>83</v>
      </c>
      <c r="M354" s="67" t="s">
        <v>83</v>
      </c>
      <c r="N354" s="67" t="s">
        <v>83</v>
      </c>
      <c r="O354" s="67" t="s">
        <v>83</v>
      </c>
      <c r="P354" s="67" t="s">
        <v>83</v>
      </c>
      <c r="Q354" s="67" t="s">
        <v>83</v>
      </c>
      <c r="R354" s="67" t="s">
        <v>83</v>
      </c>
      <c r="S354" s="67" t="s">
        <v>83</v>
      </c>
      <c r="T354" s="67" t="s">
        <v>83</v>
      </c>
      <c r="U354" s="67" t="s">
        <v>83</v>
      </c>
      <c r="V354" s="67" t="s">
        <v>83</v>
      </c>
      <c r="W354" s="67" t="s">
        <v>83</v>
      </c>
      <c r="X354" s="67" t="s">
        <v>83</v>
      </c>
      <c r="Y354" s="67" t="s">
        <v>83</v>
      </c>
      <c r="Z354" s="67" t="s">
        <v>83</v>
      </c>
      <c r="AA354" s="67" t="s">
        <v>83</v>
      </c>
      <c r="AB354" s="67" t="s">
        <v>83</v>
      </c>
      <c r="AC354" s="67" t="s">
        <v>83</v>
      </c>
      <c r="AD354" s="67" t="s">
        <v>83</v>
      </c>
      <c r="AE354" s="67" t="s">
        <v>83</v>
      </c>
      <c r="AF354" s="30"/>
      <c r="AG354" s="30"/>
      <c r="AH354" s="30"/>
      <c r="AI354" s="30"/>
    </row>
    <row r="355" spans="1:36">
      <c r="A355" s="67" t="s">
        <v>724</v>
      </c>
      <c r="B355" s="67">
        <v>2012</v>
      </c>
      <c r="C355" s="48" t="s">
        <v>725</v>
      </c>
      <c r="D355" s="67" t="s">
        <v>699</v>
      </c>
      <c r="E355" s="67" t="s">
        <v>82</v>
      </c>
      <c r="F355" s="67" t="s">
        <v>83</v>
      </c>
      <c r="G355" s="67" t="s">
        <v>83</v>
      </c>
      <c r="H355" s="67" t="s">
        <v>740</v>
      </c>
      <c r="I355" s="67" t="s">
        <v>731</v>
      </c>
      <c r="J355" s="67" t="s">
        <v>83</v>
      </c>
      <c r="K355" s="67" t="s">
        <v>83</v>
      </c>
      <c r="L355" s="67" t="s">
        <v>83</v>
      </c>
      <c r="M355" s="67" t="s">
        <v>83</v>
      </c>
      <c r="N355" s="67" t="s">
        <v>83</v>
      </c>
      <c r="O355" s="67" t="s">
        <v>83</v>
      </c>
      <c r="P355" s="67" t="s">
        <v>83</v>
      </c>
      <c r="Q355" s="67" t="s">
        <v>83</v>
      </c>
      <c r="R355" s="67" t="s">
        <v>83</v>
      </c>
      <c r="S355" s="67" t="s">
        <v>83</v>
      </c>
      <c r="T355" s="67" t="s">
        <v>83</v>
      </c>
      <c r="U355" s="67" t="s">
        <v>83</v>
      </c>
      <c r="V355" s="67" t="s">
        <v>83</v>
      </c>
      <c r="W355" s="67" t="s">
        <v>83</v>
      </c>
      <c r="X355" s="67" t="s">
        <v>83</v>
      </c>
      <c r="Y355" s="67" t="s">
        <v>83</v>
      </c>
      <c r="Z355" s="67" t="s">
        <v>83</v>
      </c>
      <c r="AA355" s="67" t="s">
        <v>83</v>
      </c>
      <c r="AB355" s="67" t="s">
        <v>83</v>
      </c>
      <c r="AC355" s="67" t="s">
        <v>83</v>
      </c>
      <c r="AD355" s="67" t="s">
        <v>83</v>
      </c>
      <c r="AE355" s="67" t="s">
        <v>83</v>
      </c>
      <c r="AF355" s="30"/>
      <c r="AG355" s="30"/>
      <c r="AH355" s="30"/>
      <c r="AI355" s="30"/>
    </row>
    <row r="356" spans="1:36">
      <c r="A356" s="67" t="s">
        <v>724</v>
      </c>
      <c r="B356" s="67">
        <v>2012</v>
      </c>
      <c r="C356" s="48" t="s">
        <v>725</v>
      </c>
      <c r="D356" s="67" t="s">
        <v>699</v>
      </c>
      <c r="E356" s="67" t="s">
        <v>82</v>
      </c>
      <c r="F356" s="67" t="s">
        <v>83</v>
      </c>
      <c r="G356" s="67" t="s">
        <v>83</v>
      </c>
      <c r="H356" s="67" t="s">
        <v>741</v>
      </c>
      <c r="I356" s="67" t="s">
        <v>733</v>
      </c>
      <c r="J356" s="67" t="s">
        <v>83</v>
      </c>
      <c r="K356" s="67" t="s">
        <v>83</v>
      </c>
      <c r="L356" s="67" t="s">
        <v>83</v>
      </c>
      <c r="M356" s="67" t="s">
        <v>83</v>
      </c>
      <c r="N356" s="67" t="s">
        <v>83</v>
      </c>
      <c r="O356" s="67" t="s">
        <v>83</v>
      </c>
      <c r="P356" s="67" t="s">
        <v>83</v>
      </c>
      <c r="Q356" s="67" t="s">
        <v>83</v>
      </c>
      <c r="R356" s="67" t="s">
        <v>83</v>
      </c>
      <c r="S356" s="67" t="s">
        <v>83</v>
      </c>
      <c r="T356" s="67" t="s">
        <v>83</v>
      </c>
      <c r="U356" s="67" t="s">
        <v>83</v>
      </c>
      <c r="V356" s="67" t="s">
        <v>83</v>
      </c>
      <c r="W356" s="67" t="s">
        <v>83</v>
      </c>
      <c r="X356" s="67" t="s">
        <v>83</v>
      </c>
      <c r="Y356" s="67" t="s">
        <v>83</v>
      </c>
      <c r="Z356" s="67" t="s">
        <v>83</v>
      </c>
      <c r="AA356" s="67" t="s">
        <v>83</v>
      </c>
      <c r="AB356" s="67" t="s">
        <v>83</v>
      </c>
      <c r="AC356" s="67" t="s">
        <v>83</v>
      </c>
      <c r="AD356" s="67" t="s">
        <v>83</v>
      </c>
      <c r="AE356" s="67" t="s">
        <v>83</v>
      </c>
      <c r="AF356" s="30"/>
      <c r="AG356" s="30"/>
      <c r="AH356" s="30"/>
      <c r="AI356" s="30"/>
    </row>
    <row r="357" spans="1:36">
      <c r="A357" s="67" t="s">
        <v>724</v>
      </c>
      <c r="B357" s="67">
        <v>2012</v>
      </c>
      <c r="C357" s="48" t="s">
        <v>725</v>
      </c>
      <c r="D357" s="67" t="s">
        <v>699</v>
      </c>
      <c r="E357" s="67" t="s">
        <v>82</v>
      </c>
      <c r="F357" s="67" t="s">
        <v>83</v>
      </c>
      <c r="G357" s="67" t="s">
        <v>83</v>
      </c>
      <c r="H357" s="67" t="s">
        <v>742</v>
      </c>
      <c r="I357" s="67" t="s">
        <v>735</v>
      </c>
      <c r="J357" s="67" t="s">
        <v>83</v>
      </c>
      <c r="K357" s="67" t="s">
        <v>83</v>
      </c>
      <c r="L357" s="67" t="s">
        <v>83</v>
      </c>
      <c r="M357" s="67" t="s">
        <v>83</v>
      </c>
      <c r="N357" s="67" t="s">
        <v>83</v>
      </c>
      <c r="O357" s="67" t="s">
        <v>83</v>
      </c>
      <c r="P357" s="67" t="s">
        <v>83</v>
      </c>
      <c r="Q357" s="67" t="s">
        <v>83</v>
      </c>
      <c r="R357" s="67" t="s">
        <v>83</v>
      </c>
      <c r="S357" s="67" t="s">
        <v>83</v>
      </c>
      <c r="T357" s="67" t="s">
        <v>83</v>
      </c>
      <c r="U357" s="67" t="s">
        <v>83</v>
      </c>
      <c r="V357" s="67" t="s">
        <v>83</v>
      </c>
      <c r="W357" s="67" t="s">
        <v>83</v>
      </c>
      <c r="X357" s="67" t="s">
        <v>83</v>
      </c>
      <c r="Y357" s="67" t="s">
        <v>83</v>
      </c>
      <c r="Z357" s="67" t="s">
        <v>83</v>
      </c>
      <c r="AA357" s="67" t="s">
        <v>83</v>
      </c>
      <c r="AB357" s="67" t="s">
        <v>83</v>
      </c>
      <c r="AC357" s="67" t="s">
        <v>83</v>
      </c>
      <c r="AD357" s="67" t="s">
        <v>83</v>
      </c>
      <c r="AE357" s="67" t="s">
        <v>83</v>
      </c>
      <c r="AF357" s="30"/>
      <c r="AG357" s="30"/>
      <c r="AH357" s="30"/>
      <c r="AI357" s="30"/>
    </row>
    <row r="358" spans="1:36">
      <c r="A358" s="67" t="s">
        <v>724</v>
      </c>
      <c r="B358" s="67">
        <v>2012</v>
      </c>
      <c r="C358" s="48" t="s">
        <v>725</v>
      </c>
      <c r="D358" s="67" t="s">
        <v>699</v>
      </c>
      <c r="E358" s="67" t="s">
        <v>82</v>
      </c>
      <c r="F358" s="67" t="s">
        <v>83</v>
      </c>
      <c r="G358" s="67" t="s">
        <v>83</v>
      </c>
      <c r="H358" s="67" t="s">
        <v>743</v>
      </c>
      <c r="I358" s="67" t="s">
        <v>737</v>
      </c>
      <c r="J358" s="67" t="s">
        <v>83</v>
      </c>
      <c r="K358" s="67" t="s">
        <v>83</v>
      </c>
      <c r="L358" s="67" t="s">
        <v>83</v>
      </c>
      <c r="M358" s="67" t="s">
        <v>83</v>
      </c>
      <c r="N358" s="67" t="s">
        <v>83</v>
      </c>
      <c r="O358" s="67" t="s">
        <v>83</v>
      </c>
      <c r="P358" s="67" t="s">
        <v>83</v>
      </c>
      <c r="Q358" s="67" t="s">
        <v>83</v>
      </c>
      <c r="R358" s="67" t="s">
        <v>83</v>
      </c>
      <c r="S358" s="67" t="s">
        <v>83</v>
      </c>
      <c r="T358" s="67" t="s">
        <v>83</v>
      </c>
      <c r="U358" s="67" t="s">
        <v>83</v>
      </c>
      <c r="V358" s="67" t="s">
        <v>83</v>
      </c>
      <c r="W358" s="67" t="s">
        <v>83</v>
      </c>
      <c r="X358" s="67" t="s">
        <v>83</v>
      </c>
      <c r="Y358" s="67" t="s">
        <v>83</v>
      </c>
      <c r="Z358" s="67" t="s">
        <v>83</v>
      </c>
      <c r="AA358" s="67" t="s">
        <v>83</v>
      </c>
      <c r="AB358" s="67" t="s">
        <v>83</v>
      </c>
      <c r="AC358" s="67" t="s">
        <v>83</v>
      </c>
      <c r="AD358" s="67" t="s">
        <v>83</v>
      </c>
      <c r="AE358" s="67" t="s">
        <v>83</v>
      </c>
      <c r="AF358" s="30"/>
      <c r="AG358" s="30"/>
      <c r="AH358" s="30"/>
      <c r="AI358" s="30"/>
    </row>
    <row r="359" spans="1:36">
      <c r="A359" s="67" t="s">
        <v>744</v>
      </c>
      <c r="B359" s="67">
        <v>1994</v>
      </c>
      <c r="C359" s="48" t="s">
        <v>745</v>
      </c>
      <c r="D359" s="67" t="s">
        <v>699</v>
      </c>
      <c r="E359" s="67" t="s">
        <v>82</v>
      </c>
      <c r="F359" s="67" t="s">
        <v>83</v>
      </c>
      <c r="G359" s="67" t="s">
        <v>83</v>
      </c>
      <c r="H359" s="67" t="s">
        <v>746</v>
      </c>
      <c r="I359" s="67" t="s">
        <v>747</v>
      </c>
      <c r="J359" s="67">
        <v>173700</v>
      </c>
      <c r="K359" s="67">
        <v>91</v>
      </c>
      <c r="L359" s="67" t="s">
        <v>83</v>
      </c>
      <c r="M359" s="67" t="s">
        <v>83</v>
      </c>
      <c r="N359" s="67" t="s">
        <v>83</v>
      </c>
      <c r="O359" s="67" t="s">
        <v>83</v>
      </c>
      <c r="P359" s="67" t="s">
        <v>83</v>
      </c>
      <c r="Q359" s="67" t="s">
        <v>83</v>
      </c>
      <c r="R359" s="67" t="s">
        <v>83</v>
      </c>
      <c r="S359" s="67" t="s">
        <v>83</v>
      </c>
      <c r="T359" s="67" t="s">
        <v>83</v>
      </c>
      <c r="U359" s="67" t="s">
        <v>83</v>
      </c>
      <c r="V359" s="67" t="s">
        <v>83</v>
      </c>
      <c r="W359" s="67" t="s">
        <v>83</v>
      </c>
      <c r="X359" s="67" t="s">
        <v>83</v>
      </c>
      <c r="Y359" s="67" t="s">
        <v>83</v>
      </c>
      <c r="Z359" s="67" t="s">
        <v>83</v>
      </c>
      <c r="AA359" s="67" t="s">
        <v>83</v>
      </c>
      <c r="AB359" s="67" t="s">
        <v>83</v>
      </c>
      <c r="AC359" s="67" t="s">
        <v>83</v>
      </c>
      <c r="AD359" s="67" t="s">
        <v>83</v>
      </c>
      <c r="AE359" s="67" t="s">
        <v>83</v>
      </c>
      <c r="AF359" s="67" t="s">
        <v>83</v>
      </c>
      <c r="AG359" s="30"/>
      <c r="AH359" s="30"/>
      <c r="AI359" s="30"/>
      <c r="AJ359" s="30"/>
    </row>
    <row r="360" spans="1:36">
      <c r="A360" s="30" t="s">
        <v>709</v>
      </c>
      <c r="B360" s="30">
        <v>2013</v>
      </c>
      <c r="C360" s="17" t="s">
        <v>710</v>
      </c>
      <c r="D360" s="30" t="s">
        <v>699</v>
      </c>
      <c r="F360" s="30"/>
      <c r="G360" s="30"/>
      <c r="H360" s="30"/>
      <c r="I360" s="30"/>
      <c r="J360" s="30"/>
      <c r="K360" s="30">
        <v>50</v>
      </c>
      <c r="L360" s="30"/>
      <c r="M360" s="30"/>
      <c r="N360" s="30"/>
      <c r="O360" s="30"/>
      <c r="P360" s="30"/>
      <c r="Q360" s="30">
        <v>60</v>
      </c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</row>
    <row r="361" spans="1:36">
      <c r="A361" s="30" t="s">
        <v>722</v>
      </c>
      <c r="B361" s="30">
        <v>2014</v>
      </c>
      <c r="C361" s="17" t="s">
        <v>723</v>
      </c>
      <c r="D361" s="30" t="s">
        <v>699</v>
      </c>
      <c r="F361" s="30"/>
      <c r="G361" s="30"/>
      <c r="H361" s="30"/>
      <c r="I361" s="30"/>
      <c r="J361" s="30"/>
      <c r="K361" s="30">
        <v>60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</row>
    <row r="362" spans="1:36">
      <c r="A362" s="66" t="s">
        <v>199</v>
      </c>
      <c r="B362" s="66">
        <v>2010</v>
      </c>
      <c r="C362" s="66" t="s">
        <v>200</v>
      </c>
      <c r="D362" s="66" t="s">
        <v>748</v>
      </c>
      <c r="E362" s="66" t="s">
        <v>60</v>
      </c>
      <c r="F362" s="66" t="s">
        <v>83</v>
      </c>
      <c r="G362" s="66" t="s">
        <v>83</v>
      </c>
      <c r="H362" s="66" t="s">
        <v>83</v>
      </c>
      <c r="I362" s="66" t="s">
        <v>83</v>
      </c>
      <c r="J362" s="66" t="s">
        <v>83</v>
      </c>
      <c r="K362" s="66" t="s">
        <v>83</v>
      </c>
      <c r="L362" s="66" t="s">
        <v>83</v>
      </c>
      <c r="M362" s="66" t="s">
        <v>83</v>
      </c>
      <c r="N362" s="66" t="s">
        <v>83</v>
      </c>
      <c r="O362" s="66" t="s">
        <v>83</v>
      </c>
      <c r="P362" s="66" t="s">
        <v>83</v>
      </c>
      <c r="Q362" s="66" t="s">
        <v>83</v>
      </c>
      <c r="R362" s="66" t="s">
        <v>83</v>
      </c>
      <c r="S362" s="66" t="s">
        <v>83</v>
      </c>
      <c r="T362" s="66" t="s">
        <v>83</v>
      </c>
      <c r="U362" s="66" t="s">
        <v>83</v>
      </c>
      <c r="V362" s="66" t="s">
        <v>83</v>
      </c>
      <c r="W362" s="66" t="s">
        <v>83</v>
      </c>
      <c r="X362" s="66" t="s">
        <v>83</v>
      </c>
      <c r="Y362" s="66" t="s">
        <v>83</v>
      </c>
      <c r="Z362" s="66" t="s">
        <v>83</v>
      </c>
      <c r="AA362" s="66" t="s">
        <v>83</v>
      </c>
      <c r="AB362" s="66" t="s">
        <v>83</v>
      </c>
      <c r="AC362" s="66" t="s">
        <v>83</v>
      </c>
      <c r="AD362" s="66" t="s">
        <v>83</v>
      </c>
      <c r="AE362" s="66" t="s">
        <v>83</v>
      </c>
      <c r="AF362" s="66" t="s">
        <v>202</v>
      </c>
      <c r="AG362" s="66" t="s">
        <v>83</v>
      </c>
      <c r="AH362" s="66" t="s">
        <v>83</v>
      </c>
      <c r="AI362" s="66" t="s">
        <v>83</v>
      </c>
      <c r="AJ362" s="66" t="s">
        <v>83</v>
      </c>
    </row>
    <row r="363" spans="1:36">
      <c r="A363" s="66" t="s">
        <v>199</v>
      </c>
      <c r="B363" s="66">
        <v>2010</v>
      </c>
      <c r="C363" s="66" t="s">
        <v>200</v>
      </c>
      <c r="D363" s="66" t="s">
        <v>751</v>
      </c>
      <c r="E363" s="66" t="s">
        <v>60</v>
      </c>
      <c r="F363" s="66" t="s">
        <v>83</v>
      </c>
      <c r="G363" s="66" t="s">
        <v>83</v>
      </c>
      <c r="H363" s="66" t="s">
        <v>83</v>
      </c>
      <c r="I363" s="66" t="s">
        <v>83</v>
      </c>
      <c r="J363" s="66" t="s">
        <v>83</v>
      </c>
      <c r="K363" s="66" t="s">
        <v>83</v>
      </c>
      <c r="L363" s="66" t="s">
        <v>83</v>
      </c>
      <c r="M363" s="66" t="s">
        <v>83</v>
      </c>
      <c r="N363" s="66" t="s">
        <v>83</v>
      </c>
      <c r="O363" s="66" t="s">
        <v>83</v>
      </c>
      <c r="P363" s="66" t="s">
        <v>83</v>
      </c>
      <c r="Q363" s="66" t="s">
        <v>83</v>
      </c>
      <c r="R363" s="66" t="s">
        <v>83</v>
      </c>
      <c r="S363" s="66" t="s">
        <v>83</v>
      </c>
      <c r="T363" s="66" t="s">
        <v>83</v>
      </c>
      <c r="U363" s="66" t="s">
        <v>83</v>
      </c>
      <c r="V363" s="66" t="s">
        <v>83</v>
      </c>
      <c r="W363" s="66" t="s">
        <v>83</v>
      </c>
      <c r="X363" s="66" t="s">
        <v>83</v>
      </c>
      <c r="Y363" s="66" t="s">
        <v>83</v>
      </c>
      <c r="Z363" s="66" t="s">
        <v>83</v>
      </c>
      <c r="AA363" s="66" t="s">
        <v>83</v>
      </c>
      <c r="AB363" s="66" t="s">
        <v>83</v>
      </c>
      <c r="AC363" s="66" t="s">
        <v>83</v>
      </c>
      <c r="AD363" s="66" t="s">
        <v>83</v>
      </c>
      <c r="AE363" s="66" t="s">
        <v>83</v>
      </c>
      <c r="AF363" s="66" t="s">
        <v>202</v>
      </c>
      <c r="AG363" s="66" t="s">
        <v>83</v>
      </c>
      <c r="AH363" s="66" t="s">
        <v>83</v>
      </c>
      <c r="AI363" s="66" t="s">
        <v>83</v>
      </c>
      <c r="AJ363" s="66" t="s">
        <v>83</v>
      </c>
    </row>
    <row r="364" spans="1:36">
      <c r="A364" s="30" t="s">
        <v>213</v>
      </c>
      <c r="B364" s="30">
        <v>2011</v>
      </c>
      <c r="C364" s="30" t="s">
        <v>214</v>
      </c>
      <c r="D364" s="30" t="s">
        <v>468</v>
      </c>
      <c r="E364" s="30" t="s">
        <v>468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>
        <v>24</v>
      </c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>
        <v>0</v>
      </c>
      <c r="AF364" s="30"/>
      <c r="AG364" s="30"/>
      <c r="AH364" s="30"/>
      <c r="AI364" s="30"/>
    </row>
    <row r="365" spans="1:36">
      <c r="A365" s="30" t="s">
        <v>289</v>
      </c>
      <c r="B365" s="30">
        <v>1975</v>
      </c>
      <c r="C365" s="17" t="s">
        <v>290</v>
      </c>
      <c r="D365" s="30" t="s">
        <v>752</v>
      </c>
      <c r="E365" s="30" t="s">
        <v>221</v>
      </c>
      <c r="F365" s="30"/>
      <c r="G365" s="30"/>
      <c r="H365" s="30"/>
      <c r="I365" s="30"/>
      <c r="J365" s="30"/>
      <c r="K365" s="30"/>
      <c r="L365" s="30">
        <v>30</v>
      </c>
      <c r="M365" s="30"/>
      <c r="N365" s="30"/>
      <c r="O365" s="30"/>
      <c r="P365" s="30">
        <v>72</v>
      </c>
      <c r="Q365" s="30"/>
      <c r="R365" s="30"/>
      <c r="S365" s="30"/>
      <c r="T365" s="30" t="s">
        <v>754</v>
      </c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1:36">
      <c r="A366" s="30" t="s">
        <v>226</v>
      </c>
      <c r="B366" s="30">
        <v>2018</v>
      </c>
      <c r="C366" s="17" t="s">
        <v>227</v>
      </c>
      <c r="D366" s="30" t="s">
        <v>205</v>
      </c>
      <c r="E366" s="30" t="s">
        <v>206</v>
      </c>
      <c r="F366" s="30"/>
      <c r="G366" s="30"/>
      <c r="H366" s="30" t="s">
        <v>228</v>
      </c>
      <c r="I366" s="30"/>
      <c r="J366" s="30">
        <v>80</v>
      </c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</row>
    <row r="367" spans="1:36">
      <c r="A367" s="30" t="s">
        <v>226</v>
      </c>
      <c r="B367" s="30">
        <v>2018</v>
      </c>
      <c r="C367" s="17" t="s">
        <v>227</v>
      </c>
      <c r="D367" s="30" t="s">
        <v>205</v>
      </c>
      <c r="E367" s="30" t="s">
        <v>206</v>
      </c>
      <c r="F367" s="30"/>
      <c r="G367" s="30" t="s">
        <v>229</v>
      </c>
      <c r="H367" s="30" t="s">
        <v>230</v>
      </c>
      <c r="I367" s="30"/>
      <c r="J367" s="30">
        <v>60</v>
      </c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</row>
    <row r="368" spans="1:36">
      <c r="A368" s="30" t="s">
        <v>226</v>
      </c>
      <c r="B368" s="30">
        <v>2018</v>
      </c>
      <c r="C368" s="17" t="s">
        <v>227</v>
      </c>
      <c r="D368" s="30" t="s">
        <v>254</v>
      </c>
      <c r="E368" s="30" t="s">
        <v>60</v>
      </c>
      <c r="F368" s="30"/>
      <c r="G368" s="30"/>
      <c r="H368" s="30" t="s">
        <v>301</v>
      </c>
      <c r="I368" s="30"/>
      <c r="J368" s="30">
        <v>130</v>
      </c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1:36">
      <c r="A369" s="30" t="s">
        <v>226</v>
      </c>
      <c r="B369" s="30">
        <v>2018</v>
      </c>
      <c r="C369" s="17" t="s">
        <v>227</v>
      </c>
      <c r="D369" s="30" t="s">
        <v>254</v>
      </c>
      <c r="E369" s="30" t="s">
        <v>60</v>
      </c>
      <c r="F369" s="30"/>
      <c r="G369" s="30"/>
      <c r="H369" s="30" t="s">
        <v>302</v>
      </c>
      <c r="I369" s="30"/>
      <c r="J369" s="30">
        <v>100</v>
      </c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1:36">
      <c r="A370" s="30" t="s">
        <v>226</v>
      </c>
      <c r="B370" s="30">
        <v>2018</v>
      </c>
      <c r="C370" s="17" t="s">
        <v>227</v>
      </c>
      <c r="D370" s="30" t="s">
        <v>254</v>
      </c>
      <c r="E370" s="30" t="s">
        <v>60</v>
      </c>
      <c r="F370" s="30"/>
      <c r="G370" s="30" t="s">
        <v>303</v>
      </c>
      <c r="H370" s="30" t="s">
        <v>92</v>
      </c>
      <c r="I370" s="30"/>
      <c r="J370" s="30">
        <v>20</v>
      </c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1:36">
      <c r="A371" s="30" t="s">
        <v>226</v>
      </c>
      <c r="B371" s="30">
        <v>2018</v>
      </c>
      <c r="C371" s="17" t="s">
        <v>227</v>
      </c>
      <c r="D371" s="30" t="s">
        <v>254</v>
      </c>
      <c r="E371" s="30" t="s">
        <v>60</v>
      </c>
      <c r="F371" s="30"/>
      <c r="G371" s="30" t="s">
        <v>304</v>
      </c>
      <c r="H371" s="30" t="s">
        <v>305</v>
      </c>
      <c r="I371" s="30"/>
      <c r="J371" s="30">
        <v>90</v>
      </c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1:36">
      <c r="A372" s="30" t="s">
        <v>226</v>
      </c>
      <c r="B372" s="30">
        <v>2018</v>
      </c>
      <c r="C372" s="17" t="s">
        <v>227</v>
      </c>
      <c r="D372" s="30" t="s">
        <v>254</v>
      </c>
      <c r="E372" s="30" t="s">
        <v>60</v>
      </c>
      <c r="F372" s="30"/>
      <c r="G372" s="30"/>
      <c r="H372" s="30" t="s">
        <v>301</v>
      </c>
      <c r="I372" s="30"/>
      <c r="J372" s="30">
        <v>130</v>
      </c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1:36">
      <c r="A373" s="30" t="s">
        <v>289</v>
      </c>
      <c r="B373" s="30">
        <v>1975</v>
      </c>
      <c r="C373" s="17" t="s">
        <v>290</v>
      </c>
      <c r="D373" s="30" t="s">
        <v>813</v>
      </c>
      <c r="F373" s="30"/>
      <c r="G373" s="30"/>
      <c r="H373" s="30"/>
      <c r="I373" s="30"/>
      <c r="J373" s="30"/>
      <c r="K373" s="30">
        <v>76</v>
      </c>
      <c r="L373" s="30"/>
      <c r="M373" s="30"/>
      <c r="N373" s="30"/>
      <c r="O373" s="30"/>
      <c r="P373" s="30"/>
      <c r="Q373" s="30"/>
      <c r="R373" s="30"/>
      <c r="S373" s="30">
        <v>11</v>
      </c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</row>
    <row r="374" spans="1:36">
      <c r="A374" s="30" t="s">
        <v>289</v>
      </c>
      <c r="B374" s="30">
        <v>1975</v>
      </c>
      <c r="C374" s="17" t="s">
        <v>290</v>
      </c>
      <c r="D374" s="30" t="s">
        <v>1147</v>
      </c>
      <c r="F374" s="30"/>
      <c r="G374" s="30"/>
      <c r="H374" s="30"/>
      <c r="I374" s="30"/>
      <c r="J374" s="30"/>
      <c r="K374" s="63">
        <v>2347826</v>
      </c>
      <c r="L374" s="30"/>
      <c r="M374" s="30"/>
      <c r="N374" s="30"/>
      <c r="O374" s="30" t="s">
        <v>526</v>
      </c>
      <c r="P374" s="30"/>
      <c r="Q374" s="30"/>
      <c r="R374" s="30"/>
      <c r="S374" s="30" t="s">
        <v>4216</v>
      </c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</row>
    <row r="375" spans="1:36">
      <c r="A375" s="30" t="s">
        <v>266</v>
      </c>
      <c r="B375" s="30">
        <v>1975</v>
      </c>
      <c r="C375" s="41" t="s">
        <v>267</v>
      </c>
      <c r="D375" s="30" t="s">
        <v>254</v>
      </c>
      <c r="E375" s="30" t="s">
        <v>221</v>
      </c>
      <c r="F375" s="30"/>
      <c r="G375" s="30"/>
      <c r="H375" s="30"/>
      <c r="I375" s="30"/>
      <c r="J375" s="30"/>
      <c r="K375" s="30"/>
      <c r="L375" s="30">
        <v>14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1:36">
      <c r="A376" s="30" t="s">
        <v>278</v>
      </c>
      <c r="B376" s="30">
        <v>1990</v>
      </c>
      <c r="C376" s="41" t="s">
        <v>284</v>
      </c>
      <c r="D376" s="30" t="s">
        <v>326</v>
      </c>
      <c r="E376" s="30" t="s">
        <v>221</v>
      </c>
      <c r="F376" s="30"/>
      <c r="G376" s="30"/>
      <c r="H376" s="30"/>
      <c r="I376" s="30"/>
      <c r="J376" s="30"/>
      <c r="K376" s="30"/>
      <c r="L376" s="30">
        <v>60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1:36">
      <c r="A377" s="30" t="s">
        <v>213</v>
      </c>
      <c r="B377" s="30">
        <v>2011</v>
      </c>
      <c r="C377" s="30" t="s">
        <v>214</v>
      </c>
      <c r="D377" s="30" t="s">
        <v>468</v>
      </c>
      <c r="E377" s="30" t="s">
        <v>468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>
        <v>24</v>
      </c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</row>
    <row r="378" spans="1:36">
      <c r="A378" s="30" t="s">
        <v>266</v>
      </c>
      <c r="B378" s="30">
        <v>1975</v>
      </c>
      <c r="C378" s="41" t="s">
        <v>267</v>
      </c>
      <c r="D378" s="30" t="s">
        <v>752</v>
      </c>
      <c r="E378" s="30" t="s">
        <v>221</v>
      </c>
      <c r="F378" s="30"/>
      <c r="G378" s="30"/>
      <c r="H378" s="30"/>
      <c r="I378" s="30"/>
      <c r="J378" s="30"/>
      <c r="K378" s="30"/>
      <c r="L378" s="30">
        <v>54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1:36">
      <c r="A379" s="30" t="s">
        <v>266</v>
      </c>
      <c r="B379" s="30">
        <v>1975</v>
      </c>
      <c r="C379" s="41" t="s">
        <v>267</v>
      </c>
      <c r="D379" s="30" t="s">
        <v>1147</v>
      </c>
      <c r="E379" s="30" t="s">
        <v>221</v>
      </c>
      <c r="F379" s="30"/>
      <c r="G379" s="30"/>
      <c r="H379" s="30"/>
      <c r="I379" s="30"/>
      <c r="J379" s="30"/>
      <c r="K379" s="30"/>
      <c r="L379" s="30">
        <v>19</v>
      </c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1:36">
      <c r="A380" s="30" t="s">
        <v>278</v>
      </c>
      <c r="B380" s="30">
        <v>1990</v>
      </c>
      <c r="C380" s="41" t="s">
        <v>279</v>
      </c>
      <c r="D380" s="30" t="s">
        <v>326</v>
      </c>
      <c r="E380" s="30" t="s">
        <v>221</v>
      </c>
      <c r="F380" s="30"/>
      <c r="G380" s="30"/>
      <c r="H380" s="30"/>
      <c r="I380" s="30"/>
      <c r="J380" s="30"/>
      <c r="K380" s="30"/>
      <c r="L380" s="30">
        <v>55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</row>
    <row r="381" spans="1:36">
      <c r="A381" s="30" t="s">
        <v>263</v>
      </c>
      <c r="B381" s="30">
        <v>1988</v>
      </c>
      <c r="C381" s="17" t="s">
        <v>264</v>
      </c>
      <c r="D381" s="30" t="s">
        <v>326</v>
      </c>
      <c r="F381" s="30"/>
      <c r="G381" s="30" t="s">
        <v>350</v>
      </c>
      <c r="H381" s="30">
        <v>775</v>
      </c>
      <c r="I381" s="30"/>
      <c r="J381" s="30" t="s">
        <v>351</v>
      </c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6">
      <c r="A382" s="30" t="s">
        <v>263</v>
      </c>
      <c r="B382" s="30">
        <v>1988</v>
      </c>
      <c r="C382" s="17" t="s">
        <v>264</v>
      </c>
      <c r="D382" s="30" t="s">
        <v>326</v>
      </c>
      <c r="F382" s="30"/>
      <c r="G382" s="30" t="s">
        <v>352</v>
      </c>
      <c r="H382" s="30">
        <v>392</v>
      </c>
      <c r="I382" s="30"/>
      <c r="J382" s="30">
        <v>29</v>
      </c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6">
      <c r="A383" s="30" t="s">
        <v>263</v>
      </c>
      <c r="B383" s="30">
        <v>1988</v>
      </c>
      <c r="C383" s="17" t="s">
        <v>264</v>
      </c>
      <c r="D383" s="30" t="s">
        <v>326</v>
      </c>
      <c r="F383" s="30"/>
      <c r="G383" s="30" t="s">
        <v>353</v>
      </c>
      <c r="H383" s="30">
        <v>230</v>
      </c>
      <c r="I383" s="30"/>
      <c r="J383" s="30">
        <v>25</v>
      </c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6">
      <c r="A384" s="30" t="s">
        <v>484</v>
      </c>
      <c r="B384" s="30">
        <v>2008</v>
      </c>
      <c r="C384" s="17" t="s">
        <v>485</v>
      </c>
      <c r="D384" s="30" t="s">
        <v>468</v>
      </c>
      <c r="E384" s="30" t="s">
        <v>221</v>
      </c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>
        <v>79</v>
      </c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1:36">
      <c r="A385" s="30" t="s">
        <v>282</v>
      </c>
      <c r="B385" s="30">
        <v>2007</v>
      </c>
      <c r="C385" s="17" t="s">
        <v>283</v>
      </c>
      <c r="D385" s="30" t="s">
        <v>468</v>
      </c>
      <c r="E385" s="30" t="s">
        <v>468</v>
      </c>
      <c r="F385" s="30"/>
      <c r="G385" s="30"/>
      <c r="H385" s="30"/>
      <c r="I385" s="30"/>
      <c r="J385" s="30"/>
      <c r="K385" s="30" t="s">
        <v>475</v>
      </c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</row>
    <row r="386" spans="1:36">
      <c r="A386" s="30" t="s">
        <v>274</v>
      </c>
      <c r="B386" s="30">
        <v>2006</v>
      </c>
      <c r="C386" s="17" t="s">
        <v>275</v>
      </c>
      <c r="D386" s="30" t="s">
        <v>468</v>
      </c>
      <c r="E386" s="30" t="s">
        <v>221</v>
      </c>
      <c r="F386" s="30"/>
      <c r="G386" s="30"/>
      <c r="H386" s="30"/>
      <c r="I386" s="30"/>
      <c r="J386" s="30"/>
      <c r="K386" s="30"/>
      <c r="L386" s="30">
        <v>44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67" t="s">
        <v>83</v>
      </c>
      <c r="AH386" s="67" t="s">
        <v>83</v>
      </c>
      <c r="AI386" s="67" t="s">
        <v>83</v>
      </c>
      <c r="AJ386" s="67" t="s">
        <v>83</v>
      </c>
    </row>
    <row r="387" spans="1:36">
      <c r="A387" s="30" t="s">
        <v>211</v>
      </c>
      <c r="B387" s="30">
        <v>2005</v>
      </c>
      <c r="C387" s="17" t="s">
        <v>212</v>
      </c>
      <c r="D387" s="30" t="s">
        <v>468</v>
      </c>
      <c r="E387" s="30" t="s">
        <v>468</v>
      </c>
      <c r="F387" s="30"/>
      <c r="G387" s="30"/>
      <c r="H387" s="30"/>
      <c r="I387" s="30"/>
      <c r="J387" s="30"/>
      <c r="K387" s="30">
        <v>79</v>
      </c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</row>
    <row r="388" spans="1:36">
      <c r="A388" s="30" t="s">
        <v>270</v>
      </c>
      <c r="B388" s="30">
        <v>2003</v>
      </c>
      <c r="C388" s="17" t="s">
        <v>271</v>
      </c>
      <c r="D388" s="30" t="s">
        <v>468</v>
      </c>
      <c r="E388" s="30" t="s">
        <v>221</v>
      </c>
      <c r="F388" s="30"/>
      <c r="G388" s="30"/>
      <c r="H388" s="30"/>
      <c r="I388" s="30"/>
      <c r="J388" s="30"/>
      <c r="K388" s="30"/>
      <c r="L388" s="30">
        <v>29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</row>
    <row r="389" spans="1:36">
      <c r="A389" s="30" t="s">
        <v>316</v>
      </c>
      <c r="B389" s="30">
        <v>2002</v>
      </c>
      <c r="C389" s="17" t="s">
        <v>317</v>
      </c>
      <c r="D389" s="30" t="s">
        <v>468</v>
      </c>
      <c r="E389" s="30" t="s">
        <v>221</v>
      </c>
      <c r="F389" s="30"/>
      <c r="G389" s="30"/>
      <c r="H389" s="30" t="s">
        <v>494</v>
      </c>
      <c r="I389" s="30">
        <v>1200</v>
      </c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</row>
    <row r="390" spans="1:36">
      <c r="A390" s="30" t="s">
        <v>226</v>
      </c>
      <c r="B390" s="30">
        <v>2018</v>
      </c>
      <c r="C390" s="17" t="s">
        <v>227</v>
      </c>
      <c r="D390" s="30" t="s">
        <v>752</v>
      </c>
      <c r="E390" s="30" t="s">
        <v>221</v>
      </c>
      <c r="F390" s="30"/>
      <c r="G390" s="30"/>
      <c r="H390" s="30" t="s">
        <v>764</v>
      </c>
      <c r="I390" s="30"/>
      <c r="J390" s="30">
        <v>740</v>
      </c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1:36">
      <c r="A391" s="30" t="s">
        <v>226</v>
      </c>
      <c r="B391" s="30">
        <v>2018</v>
      </c>
      <c r="C391" s="17" t="s">
        <v>227</v>
      </c>
      <c r="D391" s="30" t="s">
        <v>752</v>
      </c>
      <c r="E391" s="30" t="s">
        <v>221</v>
      </c>
      <c r="F391" s="30"/>
      <c r="G391" s="30"/>
      <c r="H391" s="30" t="s">
        <v>765</v>
      </c>
      <c r="I391" s="30"/>
      <c r="J391" s="30">
        <v>3040</v>
      </c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</row>
    <row r="392" spans="1:36">
      <c r="A392" s="30" t="s">
        <v>226</v>
      </c>
      <c r="B392" s="30">
        <v>2018</v>
      </c>
      <c r="C392" s="17" t="s">
        <v>227</v>
      </c>
      <c r="D392" s="30" t="s">
        <v>752</v>
      </c>
      <c r="E392" s="30" t="s">
        <v>221</v>
      </c>
      <c r="F392" s="30"/>
      <c r="G392" s="30"/>
      <c r="H392" s="30" t="s">
        <v>766</v>
      </c>
      <c r="I392" s="30"/>
      <c r="J392" s="30">
        <v>1400</v>
      </c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</row>
    <row r="393" spans="1:36">
      <c r="A393" s="30" t="s">
        <v>226</v>
      </c>
      <c r="B393" s="30">
        <v>2018</v>
      </c>
      <c r="C393" s="17" t="s">
        <v>227</v>
      </c>
      <c r="D393" s="30" t="s">
        <v>752</v>
      </c>
      <c r="E393" s="30" t="s">
        <v>221</v>
      </c>
      <c r="F393" s="30"/>
      <c r="G393" s="30"/>
      <c r="H393" s="30" t="s">
        <v>767</v>
      </c>
      <c r="I393" s="30"/>
      <c r="J393" s="30">
        <v>30</v>
      </c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</row>
    <row r="394" spans="1:36">
      <c r="A394" s="30" t="s">
        <v>226</v>
      </c>
      <c r="B394" s="30">
        <v>2018</v>
      </c>
      <c r="C394" s="17" t="s">
        <v>227</v>
      </c>
      <c r="D394" s="30" t="s">
        <v>752</v>
      </c>
      <c r="E394" s="30" t="s">
        <v>221</v>
      </c>
      <c r="F394" s="30"/>
      <c r="G394" s="30"/>
      <c r="H394" s="30" t="s">
        <v>768</v>
      </c>
      <c r="I394" s="30"/>
      <c r="J394" s="30">
        <v>980</v>
      </c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</row>
    <row r="395" spans="1:36">
      <c r="A395" s="30" t="s">
        <v>226</v>
      </c>
      <c r="B395" s="30">
        <v>2018</v>
      </c>
      <c r="C395" s="17" t="s">
        <v>227</v>
      </c>
      <c r="D395" s="30" t="s">
        <v>752</v>
      </c>
      <c r="E395" s="30" t="s">
        <v>221</v>
      </c>
      <c r="F395" s="30"/>
      <c r="G395" s="30"/>
      <c r="H395" s="30" t="s">
        <v>769</v>
      </c>
      <c r="I395" s="30"/>
      <c r="J395" s="30">
        <v>3630</v>
      </c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</row>
    <row r="396" spans="1:36">
      <c r="A396" s="30" t="s">
        <v>226</v>
      </c>
      <c r="B396" s="30">
        <v>2018</v>
      </c>
      <c r="C396" s="17" t="s">
        <v>227</v>
      </c>
      <c r="D396" s="30" t="s">
        <v>778</v>
      </c>
      <c r="E396" s="30" t="s">
        <v>221</v>
      </c>
      <c r="F396" s="30"/>
      <c r="G396" s="30"/>
      <c r="H396" s="30" t="s">
        <v>791</v>
      </c>
      <c r="I396" s="30"/>
      <c r="J396" s="30">
        <v>10370</v>
      </c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</row>
    <row r="397" spans="1:36">
      <c r="A397" s="30" t="s">
        <v>226</v>
      </c>
      <c r="B397" s="30">
        <v>2018</v>
      </c>
      <c r="C397" s="17" t="s">
        <v>227</v>
      </c>
      <c r="D397" s="30" t="s">
        <v>778</v>
      </c>
      <c r="E397" s="30" t="s">
        <v>221</v>
      </c>
      <c r="F397" s="30"/>
      <c r="G397" s="30"/>
      <c r="H397" s="30" t="s">
        <v>792</v>
      </c>
      <c r="I397" s="30"/>
      <c r="J397" s="30">
        <v>12900</v>
      </c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</row>
    <row r="398" spans="1:36">
      <c r="A398" s="30" t="s">
        <v>226</v>
      </c>
      <c r="B398" s="30">
        <v>2018</v>
      </c>
      <c r="C398" s="17" t="s">
        <v>227</v>
      </c>
      <c r="D398" s="30" t="s">
        <v>813</v>
      </c>
      <c r="F398" s="30"/>
      <c r="G398" s="30" t="s">
        <v>818</v>
      </c>
      <c r="H398" s="30"/>
      <c r="I398" s="30">
        <v>470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</row>
    <row r="399" spans="1:36">
      <c r="A399" s="30" t="s">
        <v>226</v>
      </c>
      <c r="B399" s="30">
        <v>2018</v>
      </c>
      <c r="C399" s="17" t="s">
        <v>227</v>
      </c>
      <c r="D399" s="30" t="s">
        <v>813</v>
      </c>
      <c r="F399" s="30"/>
      <c r="G399" s="30" t="s">
        <v>819</v>
      </c>
      <c r="H399" s="30"/>
      <c r="I399" s="30">
        <v>1680</v>
      </c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</row>
    <row r="400" spans="1:36">
      <c r="A400" s="30" t="s">
        <v>226</v>
      </c>
      <c r="B400" s="30">
        <v>2018</v>
      </c>
      <c r="C400" s="17" t="s">
        <v>227</v>
      </c>
      <c r="D400" s="30" t="s">
        <v>813</v>
      </c>
      <c r="F400" s="30"/>
      <c r="G400" s="30">
        <v>1</v>
      </c>
      <c r="H400" s="30"/>
      <c r="I400" s="30">
        <v>1000</v>
      </c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</row>
    <row r="401" spans="1:36">
      <c r="A401" s="30" t="s">
        <v>226</v>
      </c>
      <c r="B401" s="30">
        <v>2018</v>
      </c>
      <c r="C401" s="17" t="s">
        <v>227</v>
      </c>
      <c r="D401" s="30" t="s">
        <v>813</v>
      </c>
      <c r="F401" s="30"/>
      <c r="G401" s="30" t="s">
        <v>820</v>
      </c>
      <c r="H401" s="30"/>
      <c r="I401" s="30">
        <v>690</v>
      </c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</row>
    <row r="402" spans="1:36">
      <c r="A402" s="30" t="s">
        <v>226</v>
      </c>
      <c r="B402" s="30">
        <v>2018</v>
      </c>
      <c r="C402" s="17" t="s">
        <v>227</v>
      </c>
      <c r="D402" s="30" t="s">
        <v>813</v>
      </c>
      <c r="F402" s="30"/>
      <c r="G402" s="30" t="s">
        <v>821</v>
      </c>
      <c r="H402" s="30"/>
      <c r="I402" s="30">
        <v>710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</row>
    <row r="403" spans="1:36">
      <c r="A403" s="30" t="s">
        <v>226</v>
      </c>
      <c r="B403" s="30">
        <v>2018</v>
      </c>
      <c r="C403" s="17" t="s">
        <v>227</v>
      </c>
      <c r="D403" s="30" t="s">
        <v>813</v>
      </c>
      <c r="F403" s="30"/>
      <c r="G403" s="30" t="s">
        <v>822</v>
      </c>
      <c r="H403" s="30"/>
      <c r="I403" s="30">
        <v>1150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</row>
    <row r="404" spans="1:36">
      <c r="A404" s="30" t="s">
        <v>226</v>
      </c>
      <c r="B404" s="30">
        <v>2018</v>
      </c>
      <c r="C404" s="17" t="s">
        <v>227</v>
      </c>
      <c r="D404" s="30" t="s">
        <v>1147</v>
      </c>
      <c r="F404" s="30"/>
      <c r="G404" s="30" t="s">
        <v>1155</v>
      </c>
      <c r="H404" s="30"/>
      <c r="I404" s="30">
        <v>22430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</row>
    <row r="405" spans="1:36">
      <c r="A405" s="30" t="s">
        <v>226</v>
      </c>
      <c r="B405" s="30">
        <v>2018</v>
      </c>
      <c r="C405" s="17" t="s">
        <v>227</v>
      </c>
      <c r="D405" s="30" t="s">
        <v>1147</v>
      </c>
      <c r="F405" s="30"/>
      <c r="G405" s="30" t="s">
        <v>1156</v>
      </c>
      <c r="H405" s="30"/>
      <c r="I405" s="30">
        <v>34300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 t="s">
        <v>4217</v>
      </c>
    </row>
    <row r="406" spans="1:36">
      <c r="A406" s="30" t="s">
        <v>226</v>
      </c>
      <c r="B406" s="30">
        <v>2018</v>
      </c>
      <c r="C406" s="17" t="s">
        <v>227</v>
      </c>
      <c r="D406" s="30" t="s">
        <v>1147</v>
      </c>
      <c r="F406" s="30"/>
      <c r="G406" s="30" t="s">
        <v>1157</v>
      </c>
      <c r="H406" s="30"/>
      <c r="I406" s="30">
        <v>19210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</row>
    <row r="407" spans="1:36">
      <c r="A407" s="30" t="s">
        <v>226</v>
      </c>
      <c r="B407" s="30">
        <v>2018</v>
      </c>
      <c r="C407" s="17" t="s">
        <v>227</v>
      </c>
      <c r="D407" s="30" t="s">
        <v>1147</v>
      </c>
      <c r="F407" s="30"/>
      <c r="G407" s="30" t="s">
        <v>1158</v>
      </c>
      <c r="H407" s="30"/>
      <c r="I407" s="30">
        <v>24420</v>
      </c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</row>
    <row r="408" spans="1:36">
      <c r="A408" s="30" t="s">
        <v>226</v>
      </c>
      <c r="B408" s="30">
        <v>2018</v>
      </c>
      <c r="C408" s="17" t="s">
        <v>227</v>
      </c>
      <c r="D408" s="30" t="s">
        <v>1147</v>
      </c>
      <c r="F408" s="30"/>
      <c r="G408" s="30" t="s">
        <v>1159</v>
      </c>
      <c r="H408" s="30"/>
      <c r="I408" s="30">
        <v>42100</v>
      </c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>
        <v>90</v>
      </c>
    </row>
    <row r="409" spans="1:36">
      <c r="A409" s="30" t="s">
        <v>220</v>
      </c>
      <c r="B409" s="30">
        <v>2018</v>
      </c>
      <c r="C409" s="17" t="s">
        <v>216</v>
      </c>
      <c r="D409" s="30" t="s">
        <v>205</v>
      </c>
      <c r="E409" s="30" t="s">
        <v>221</v>
      </c>
      <c r="F409" s="30"/>
      <c r="G409" s="30" t="s">
        <v>222</v>
      </c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 t="s">
        <v>217</v>
      </c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</row>
    <row r="410" spans="1:36">
      <c r="A410" s="30" t="s">
        <v>220</v>
      </c>
      <c r="B410" s="30">
        <v>2018</v>
      </c>
      <c r="C410" s="41" t="s">
        <v>294</v>
      </c>
      <c r="D410" s="30" t="s">
        <v>254</v>
      </c>
      <c r="E410" s="30" t="s">
        <v>221</v>
      </c>
      <c r="F410" s="30"/>
      <c r="G410" s="30" t="s">
        <v>222</v>
      </c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>
        <v>45</v>
      </c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</row>
    <row r="411" spans="1:36">
      <c r="A411" s="30" t="s">
        <v>57</v>
      </c>
      <c r="B411" s="30">
        <v>1986</v>
      </c>
      <c r="C411" s="17" t="s">
        <v>58</v>
      </c>
      <c r="D411" s="30" t="s">
        <v>326</v>
      </c>
      <c r="E411" s="30" t="s">
        <v>60</v>
      </c>
      <c r="F411" s="30"/>
      <c r="G411" s="30"/>
      <c r="H411" s="30"/>
      <c r="I411" s="30"/>
      <c r="J411" s="30"/>
      <c r="K411" s="30"/>
      <c r="L411" s="30"/>
      <c r="M411" s="30">
        <v>82</v>
      </c>
      <c r="N411" s="30"/>
      <c r="O411" s="30"/>
      <c r="P411" s="30">
        <v>7</v>
      </c>
      <c r="Q411" s="30"/>
      <c r="R411" s="30"/>
      <c r="S411" s="30"/>
      <c r="T411" s="30"/>
      <c r="U411" s="30"/>
      <c r="V411" s="30"/>
      <c r="W411" s="30"/>
      <c r="X411" s="30">
        <v>52</v>
      </c>
      <c r="Y411" s="30">
        <v>71</v>
      </c>
      <c r="Z411" s="30">
        <v>79</v>
      </c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1:36">
      <c r="A412" s="30" t="s">
        <v>481</v>
      </c>
      <c r="B412" s="30">
        <v>1998</v>
      </c>
      <c r="C412" s="17" t="s">
        <v>482</v>
      </c>
      <c r="D412" s="30" t="s">
        <v>468</v>
      </c>
      <c r="F412" s="30"/>
      <c r="G412" s="30"/>
      <c r="H412" s="30"/>
      <c r="I412" s="30"/>
      <c r="J412" s="30"/>
      <c r="K412" s="30" t="s">
        <v>483</v>
      </c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</row>
    <row r="413" spans="1:36">
      <c r="A413" s="30" t="s">
        <v>220</v>
      </c>
      <c r="B413" s="30">
        <v>2018</v>
      </c>
      <c r="C413" s="41" t="s">
        <v>4218</v>
      </c>
      <c r="D413" s="30" t="s">
        <v>752</v>
      </c>
      <c r="E413" s="30" t="s">
        <v>221</v>
      </c>
      <c r="F413" s="30"/>
      <c r="G413" s="30" t="s">
        <v>222</v>
      </c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 t="s">
        <v>759</v>
      </c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</row>
    <row r="414" spans="1:36">
      <c r="A414" s="30" t="s">
        <v>220</v>
      </c>
      <c r="B414" s="30">
        <v>2018</v>
      </c>
      <c r="C414" s="41" t="s">
        <v>4219</v>
      </c>
      <c r="D414" s="30" t="s">
        <v>778</v>
      </c>
      <c r="E414" s="30" t="s">
        <v>221</v>
      </c>
      <c r="F414" s="30"/>
      <c r="G414" s="30" t="s">
        <v>222</v>
      </c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 t="s">
        <v>794</v>
      </c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</row>
    <row r="415" spans="1:36">
      <c r="A415" s="30" t="s">
        <v>220</v>
      </c>
      <c r="B415" s="30">
        <v>2018</v>
      </c>
      <c r="C415" s="41" t="s">
        <v>4220</v>
      </c>
      <c r="D415" s="30" t="s">
        <v>813</v>
      </c>
      <c r="E415" s="30" t="s">
        <v>221</v>
      </c>
      <c r="F415" s="30"/>
      <c r="G415" s="30" t="s">
        <v>222</v>
      </c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 t="s">
        <v>4096</v>
      </c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1:36">
      <c r="A416" s="30" t="s">
        <v>220</v>
      </c>
      <c r="B416" s="30">
        <v>2018</v>
      </c>
      <c r="C416" s="41" t="s">
        <v>4221</v>
      </c>
      <c r="D416" s="30" t="s">
        <v>1147</v>
      </c>
      <c r="E416" s="30" t="s">
        <v>221</v>
      </c>
      <c r="F416" s="30"/>
      <c r="G416" s="30" t="s">
        <v>222</v>
      </c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>
        <v>77</v>
      </c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</row>
    <row r="417" spans="1:36">
      <c r="A417" s="30" t="s">
        <v>291</v>
      </c>
      <c r="B417" s="30">
        <v>1983</v>
      </c>
      <c r="C417" s="17" t="s">
        <v>292</v>
      </c>
      <c r="D417" s="30" t="s">
        <v>326</v>
      </c>
      <c r="E417" s="30" t="s">
        <v>221</v>
      </c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>
        <v>51</v>
      </c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</row>
    <row r="418" spans="1:36">
      <c r="A418" s="30" t="s">
        <v>492</v>
      </c>
      <c r="B418" s="30">
        <v>1998</v>
      </c>
      <c r="C418" s="30"/>
      <c r="D418" s="30" t="s">
        <v>468</v>
      </c>
      <c r="E418" s="30" t="s">
        <v>221</v>
      </c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>
        <v>98</v>
      </c>
      <c r="AD418" s="30"/>
      <c r="AE418" s="30"/>
      <c r="AF418" s="30"/>
      <c r="AG418" s="30"/>
      <c r="AH418" s="30"/>
      <c r="AI418" s="30"/>
      <c r="AJ418" s="30"/>
    </row>
    <row r="419" spans="1:36">
      <c r="A419" s="30" t="s">
        <v>484</v>
      </c>
      <c r="B419" s="30">
        <v>2008</v>
      </c>
      <c r="C419" s="17" t="s">
        <v>485</v>
      </c>
      <c r="D419" s="30" t="s">
        <v>752</v>
      </c>
      <c r="E419" s="30" t="s">
        <v>221</v>
      </c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>
        <v>95</v>
      </c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1:36">
      <c r="A420" s="30" t="s">
        <v>484</v>
      </c>
      <c r="B420" s="30">
        <v>2008</v>
      </c>
      <c r="C420" s="17" t="s">
        <v>485</v>
      </c>
      <c r="D420" s="30" t="s">
        <v>813</v>
      </c>
      <c r="F420" s="30"/>
      <c r="G420" s="30"/>
      <c r="H420" s="30"/>
      <c r="I420" s="30"/>
      <c r="J420" s="30"/>
      <c r="K420" s="30"/>
      <c r="L420" s="30"/>
      <c r="M420" s="30"/>
      <c r="N420" s="30"/>
      <c r="O420" s="30">
        <v>17</v>
      </c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</row>
    <row r="421" spans="1:36">
      <c r="A421" s="30" t="s">
        <v>484</v>
      </c>
      <c r="B421" s="30">
        <v>2008</v>
      </c>
      <c r="C421" s="17" t="s">
        <v>485</v>
      </c>
      <c r="D421" s="30" t="s">
        <v>1147</v>
      </c>
      <c r="F421" s="30"/>
      <c r="G421" s="30"/>
      <c r="H421" s="30"/>
      <c r="I421" s="30"/>
      <c r="J421" s="30"/>
      <c r="K421" s="30"/>
      <c r="L421" s="30"/>
      <c r="M421" s="30"/>
      <c r="N421" s="30"/>
      <c r="O421" s="30">
        <v>57</v>
      </c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</row>
    <row r="422" spans="1:36">
      <c r="A422" s="30" t="s">
        <v>291</v>
      </c>
      <c r="B422" s="30">
        <v>1979</v>
      </c>
      <c r="C422" s="17" t="s">
        <v>277</v>
      </c>
      <c r="D422" s="30" t="s">
        <v>254</v>
      </c>
      <c r="F422" s="30"/>
      <c r="G422" s="30"/>
      <c r="H422" s="30"/>
      <c r="I422" s="30"/>
      <c r="J422" s="30"/>
      <c r="K422" s="30"/>
      <c r="L422" s="30"/>
      <c r="M422" s="30"/>
      <c r="N422" s="30"/>
      <c r="O422" s="30">
        <v>72</v>
      </c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</row>
    <row r="423" spans="1:36">
      <c r="A423" s="30" t="s">
        <v>291</v>
      </c>
      <c r="B423" s="30">
        <v>1983</v>
      </c>
      <c r="C423" s="17" t="s">
        <v>292</v>
      </c>
      <c r="D423" s="30" t="s">
        <v>254</v>
      </c>
      <c r="E423" s="30" t="s">
        <v>221</v>
      </c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>
        <v>72</v>
      </c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1:36">
      <c r="A424" s="30" t="s">
        <v>268</v>
      </c>
      <c r="B424" s="30">
        <v>1981</v>
      </c>
      <c r="C424" s="17" t="s">
        <v>269</v>
      </c>
      <c r="D424" s="30" t="s">
        <v>326</v>
      </c>
      <c r="E424" s="30" t="s">
        <v>221</v>
      </c>
      <c r="F424" s="30"/>
      <c r="G424" s="30"/>
      <c r="H424" s="30"/>
      <c r="I424" s="30"/>
      <c r="J424" s="30"/>
      <c r="K424" s="30"/>
      <c r="L424" s="30">
        <v>36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1:36">
      <c r="A425" s="30" t="s">
        <v>235</v>
      </c>
      <c r="B425" s="30">
        <v>1995</v>
      </c>
      <c r="C425" s="17" t="s">
        <v>236</v>
      </c>
      <c r="D425" s="30" t="s">
        <v>468</v>
      </c>
      <c r="E425" s="30" t="s">
        <v>221</v>
      </c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>
        <v>27</v>
      </c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1:36">
      <c r="A426" s="30" t="s">
        <v>278</v>
      </c>
      <c r="B426" s="30">
        <v>1990</v>
      </c>
      <c r="C426" s="17" t="s">
        <v>284</v>
      </c>
      <c r="D426" s="30" t="s">
        <v>468</v>
      </c>
      <c r="E426" s="30" t="s">
        <v>221</v>
      </c>
      <c r="F426" s="30"/>
      <c r="G426" s="30"/>
      <c r="H426" s="30"/>
      <c r="I426" s="30"/>
      <c r="J426" s="30"/>
      <c r="K426" s="30"/>
      <c r="L426" s="30">
        <v>59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1:36">
      <c r="A427" s="30" t="s">
        <v>291</v>
      </c>
      <c r="B427" s="30">
        <v>1983</v>
      </c>
      <c r="C427" s="17" t="s">
        <v>292</v>
      </c>
      <c r="D427" s="30" t="s">
        <v>752</v>
      </c>
      <c r="E427" s="30" t="s">
        <v>221</v>
      </c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>
        <v>73</v>
      </c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1:36">
      <c r="A428" s="30" t="s">
        <v>291</v>
      </c>
      <c r="B428" s="30">
        <v>1979</v>
      </c>
      <c r="C428" s="17" t="s">
        <v>277</v>
      </c>
      <c r="D428" s="30" t="s">
        <v>752</v>
      </c>
      <c r="E428" s="30" t="s">
        <v>221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>
        <v>73</v>
      </c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</row>
    <row r="429" spans="1:36">
      <c r="A429" s="30" t="s">
        <v>291</v>
      </c>
      <c r="B429" s="30">
        <v>1983</v>
      </c>
      <c r="C429" s="17" t="s">
        <v>292</v>
      </c>
      <c r="D429" s="30" t="s">
        <v>813</v>
      </c>
      <c r="E429" s="30" t="s">
        <v>221</v>
      </c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>
        <v>23</v>
      </c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</row>
    <row r="430" spans="1:36">
      <c r="A430" s="30" t="s">
        <v>291</v>
      </c>
      <c r="B430" s="30">
        <v>1983</v>
      </c>
      <c r="C430" s="17" t="s">
        <v>292</v>
      </c>
      <c r="D430" s="30" t="s">
        <v>1147</v>
      </c>
      <c r="E430" s="30" t="s">
        <v>221</v>
      </c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>
        <v>74</v>
      </c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</row>
    <row r="431" spans="1:36">
      <c r="A431" s="30" t="s">
        <v>278</v>
      </c>
      <c r="B431" s="30">
        <v>1990</v>
      </c>
      <c r="C431" s="41" t="s">
        <v>284</v>
      </c>
      <c r="D431" s="30" t="s">
        <v>254</v>
      </c>
      <c r="E431" s="30" t="s">
        <v>221</v>
      </c>
      <c r="F431" s="30"/>
      <c r="G431" s="30"/>
      <c r="H431" s="30"/>
      <c r="I431" s="30"/>
      <c r="J431" s="30"/>
      <c r="K431" s="30"/>
      <c r="L431" s="30">
        <v>67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</row>
    <row r="432" spans="1:36">
      <c r="A432" s="30" t="s">
        <v>278</v>
      </c>
      <c r="B432" s="30">
        <v>1990</v>
      </c>
      <c r="C432" s="41" t="s">
        <v>279</v>
      </c>
      <c r="D432" s="30" t="s">
        <v>254</v>
      </c>
      <c r="E432" s="30" t="s">
        <v>221</v>
      </c>
      <c r="F432" s="30"/>
      <c r="G432" s="30"/>
      <c r="H432" s="30"/>
      <c r="I432" s="30"/>
      <c r="J432" s="30"/>
      <c r="K432" s="30"/>
      <c r="L432" s="30">
        <v>41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</row>
    <row r="433" spans="1:36">
      <c r="A433" s="30" t="s">
        <v>276</v>
      </c>
      <c r="B433" s="30">
        <v>1979</v>
      </c>
      <c r="C433" s="41" t="s">
        <v>277</v>
      </c>
      <c r="D433" s="30" t="s">
        <v>326</v>
      </c>
      <c r="E433" s="30" t="s">
        <v>221</v>
      </c>
      <c r="F433" s="30"/>
      <c r="G433" s="30"/>
      <c r="H433" s="30"/>
      <c r="I433" s="30"/>
      <c r="J433" s="30"/>
      <c r="K433" s="30"/>
      <c r="L433" s="30">
        <v>68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</row>
    <row r="434" spans="1:36">
      <c r="A434" s="30" t="s">
        <v>263</v>
      </c>
      <c r="B434" s="30">
        <v>1988</v>
      </c>
      <c r="C434" s="17" t="s">
        <v>264</v>
      </c>
      <c r="D434" s="30" t="s">
        <v>254</v>
      </c>
      <c r="E434" s="30" t="s">
        <v>60</v>
      </c>
      <c r="F434" s="30"/>
      <c r="G434" s="30"/>
      <c r="H434" s="30" t="s">
        <v>310</v>
      </c>
      <c r="I434" s="30">
        <v>192</v>
      </c>
      <c r="J434" s="30">
        <v>192</v>
      </c>
      <c r="K434" s="30">
        <v>45</v>
      </c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67" t="s">
        <v>83</v>
      </c>
      <c r="AG434" s="30"/>
      <c r="AH434" s="30"/>
      <c r="AI434" s="67" t="s">
        <v>83</v>
      </c>
    </row>
    <row r="435" spans="1:36">
      <c r="A435" s="30" t="s">
        <v>263</v>
      </c>
      <c r="B435" s="30">
        <v>1988</v>
      </c>
      <c r="C435" s="17" t="s">
        <v>264</v>
      </c>
      <c r="D435" s="30" t="s">
        <v>254</v>
      </c>
      <c r="E435" s="30" t="s">
        <v>60</v>
      </c>
      <c r="F435" s="30"/>
      <c r="G435" s="30"/>
      <c r="H435" s="30" t="s">
        <v>265</v>
      </c>
      <c r="I435" s="30"/>
      <c r="J435" s="30">
        <v>72</v>
      </c>
      <c r="K435" s="30"/>
      <c r="L435" s="30">
        <v>0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67" t="s">
        <v>83</v>
      </c>
      <c r="AH435" s="30"/>
      <c r="AI435" s="30"/>
      <c r="AJ435" s="67" t="s">
        <v>83</v>
      </c>
    </row>
    <row r="436" spans="1:36">
      <c r="A436" s="30" t="s">
        <v>263</v>
      </c>
      <c r="B436" s="30">
        <v>1988</v>
      </c>
      <c r="C436" s="17" t="s">
        <v>264</v>
      </c>
      <c r="D436" s="30" t="s">
        <v>254</v>
      </c>
      <c r="E436" s="30" t="s">
        <v>60</v>
      </c>
      <c r="F436" s="30"/>
      <c r="G436" s="30"/>
      <c r="H436" s="30" t="s">
        <v>311</v>
      </c>
      <c r="I436" s="30">
        <v>89</v>
      </c>
      <c r="J436" s="30">
        <v>89</v>
      </c>
      <c r="K436" s="30">
        <v>27</v>
      </c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67" t="s">
        <v>83</v>
      </c>
      <c r="AG436" s="30"/>
      <c r="AH436" s="30"/>
      <c r="AI436" s="67" t="s">
        <v>83</v>
      </c>
    </row>
    <row r="437" spans="1:36">
      <c r="A437" s="30" t="s">
        <v>328</v>
      </c>
      <c r="B437" s="30">
        <v>1979</v>
      </c>
      <c r="C437" s="17" t="s">
        <v>329</v>
      </c>
      <c r="D437" s="30" t="s">
        <v>326</v>
      </c>
      <c r="E437" s="30" t="s">
        <v>221</v>
      </c>
      <c r="F437" s="30"/>
      <c r="G437" s="30"/>
      <c r="H437" s="30"/>
      <c r="I437" s="30"/>
      <c r="J437" s="30"/>
      <c r="K437" s="30"/>
      <c r="L437" s="30">
        <v>73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</row>
    <row r="438" spans="1:36">
      <c r="A438" s="30" t="s">
        <v>278</v>
      </c>
      <c r="B438" s="30">
        <v>1990</v>
      </c>
      <c r="C438" s="17" t="s">
        <v>279</v>
      </c>
      <c r="D438" s="30" t="s">
        <v>468</v>
      </c>
      <c r="E438" s="30" t="s">
        <v>221</v>
      </c>
      <c r="F438" s="30"/>
      <c r="G438" s="30"/>
      <c r="H438" s="30"/>
      <c r="I438" s="30"/>
      <c r="J438" s="30"/>
      <c r="K438" s="30"/>
      <c r="L438" s="30">
        <v>39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</row>
    <row r="439" spans="1:36">
      <c r="A439" s="30" t="s">
        <v>263</v>
      </c>
      <c r="B439" s="30">
        <v>1988</v>
      </c>
      <c r="C439" s="17" t="s">
        <v>264</v>
      </c>
      <c r="D439" s="30" t="s">
        <v>468</v>
      </c>
      <c r="E439" s="30" t="s">
        <v>221</v>
      </c>
      <c r="F439" s="30"/>
      <c r="G439" s="30"/>
      <c r="H439" s="30" t="s">
        <v>497</v>
      </c>
      <c r="I439" s="30"/>
      <c r="J439" s="30">
        <v>55800</v>
      </c>
      <c r="K439" s="30"/>
      <c r="L439" s="30" t="s">
        <v>498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</row>
    <row r="440" spans="1:36">
      <c r="A440" s="30" t="s">
        <v>278</v>
      </c>
      <c r="B440" s="30">
        <v>1990</v>
      </c>
      <c r="C440" s="41" t="s">
        <v>284</v>
      </c>
      <c r="D440" s="30" t="s">
        <v>752</v>
      </c>
      <c r="E440" s="30" t="s">
        <v>221</v>
      </c>
      <c r="F440" s="30"/>
      <c r="G440" s="30"/>
      <c r="H440" s="30"/>
      <c r="I440" s="30"/>
      <c r="J440" s="30"/>
      <c r="K440" s="30"/>
      <c r="L440" s="30">
        <v>71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</row>
    <row r="441" spans="1:36">
      <c r="A441" s="30" t="s">
        <v>278</v>
      </c>
      <c r="B441" s="30">
        <v>1990</v>
      </c>
      <c r="C441" s="41" t="s">
        <v>279</v>
      </c>
      <c r="D441" s="30" t="s">
        <v>752</v>
      </c>
      <c r="E441" s="30" t="s">
        <v>221</v>
      </c>
      <c r="F441" s="30"/>
      <c r="G441" s="30"/>
      <c r="H441" s="30"/>
      <c r="I441" s="30"/>
      <c r="J441" s="30"/>
      <c r="K441" s="30"/>
      <c r="L441" s="30">
        <v>50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</row>
    <row r="442" spans="1:36">
      <c r="A442" s="30" t="s">
        <v>278</v>
      </c>
      <c r="B442" s="30">
        <v>1990</v>
      </c>
      <c r="C442" s="41" t="s">
        <v>284</v>
      </c>
      <c r="D442" s="30" t="s">
        <v>778</v>
      </c>
      <c r="E442" s="30" t="s">
        <v>221</v>
      </c>
      <c r="F442" s="30"/>
      <c r="G442" s="30"/>
      <c r="H442" s="30"/>
      <c r="I442" s="30"/>
      <c r="J442" s="30"/>
      <c r="K442" s="30"/>
      <c r="L442" s="30">
        <v>75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</row>
    <row r="443" spans="1:36">
      <c r="A443" s="30" t="s">
        <v>278</v>
      </c>
      <c r="B443" s="30">
        <v>1990</v>
      </c>
      <c r="C443" s="41" t="s">
        <v>279</v>
      </c>
      <c r="D443" s="30" t="s">
        <v>778</v>
      </c>
      <c r="E443" s="30" t="s">
        <v>221</v>
      </c>
      <c r="F443" s="30"/>
      <c r="G443" s="30"/>
      <c r="H443" s="30"/>
      <c r="I443" s="30"/>
      <c r="J443" s="30"/>
      <c r="K443" s="30"/>
      <c r="L443" s="30">
        <v>62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</row>
    <row r="444" spans="1:36">
      <c r="A444" s="30" t="s">
        <v>278</v>
      </c>
      <c r="B444" s="30">
        <v>1990</v>
      </c>
      <c r="C444" s="41" t="s">
        <v>284</v>
      </c>
      <c r="D444" s="30" t="s">
        <v>813</v>
      </c>
      <c r="E444" s="30" t="s">
        <v>221</v>
      </c>
      <c r="F444" s="30"/>
      <c r="G444" s="30"/>
      <c r="H444" s="30"/>
      <c r="I444" s="30"/>
      <c r="J444" s="30"/>
      <c r="K444" s="30"/>
      <c r="L444" s="30">
        <v>67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</row>
    <row r="445" spans="1:36">
      <c r="A445" s="30" t="s">
        <v>278</v>
      </c>
      <c r="B445" s="30">
        <v>1990</v>
      </c>
      <c r="C445" s="41" t="s">
        <v>279</v>
      </c>
      <c r="D445" s="30" t="s">
        <v>813</v>
      </c>
      <c r="E445" s="30" t="s">
        <v>221</v>
      </c>
      <c r="F445" s="30"/>
      <c r="G445" s="30"/>
      <c r="H445" s="30"/>
      <c r="I445" s="30"/>
      <c r="J445" s="30"/>
      <c r="K445" s="30"/>
      <c r="L445" s="30">
        <v>43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</row>
    <row r="446" spans="1:36">
      <c r="A446" s="30" t="s">
        <v>278</v>
      </c>
      <c r="B446" s="30">
        <v>1990</v>
      </c>
      <c r="C446" s="41" t="s">
        <v>284</v>
      </c>
      <c r="D446" s="30" t="s">
        <v>1147</v>
      </c>
      <c r="E446" s="30" t="s">
        <v>221</v>
      </c>
      <c r="F446" s="30"/>
      <c r="G446" s="30"/>
      <c r="H446" s="30"/>
      <c r="I446" s="30"/>
      <c r="J446" s="30"/>
      <c r="K446" s="30"/>
      <c r="L446" s="30">
        <v>73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</row>
    <row r="447" spans="1:36">
      <c r="A447" s="30" t="s">
        <v>278</v>
      </c>
      <c r="B447" s="30">
        <v>1990</v>
      </c>
      <c r="C447" s="41" t="s">
        <v>279</v>
      </c>
      <c r="D447" s="30" t="s">
        <v>1147</v>
      </c>
      <c r="E447" s="30" t="s">
        <v>221</v>
      </c>
      <c r="F447" s="30"/>
      <c r="G447" s="30"/>
      <c r="H447" s="30"/>
      <c r="I447" s="30"/>
      <c r="J447" s="30"/>
      <c r="K447" s="30"/>
      <c r="L447" s="30">
        <v>64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</row>
    <row r="448" spans="1:36">
      <c r="A448" s="30" t="s">
        <v>308</v>
      </c>
      <c r="B448" s="30">
        <v>2014</v>
      </c>
      <c r="C448" s="30" t="s">
        <v>309</v>
      </c>
      <c r="D448" s="30" t="s">
        <v>254</v>
      </c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</row>
    <row r="449" spans="1:36">
      <c r="A449" s="30" t="s">
        <v>263</v>
      </c>
      <c r="B449" s="30">
        <v>1988</v>
      </c>
      <c r="C449" s="17" t="s">
        <v>264</v>
      </c>
      <c r="D449" s="30" t="s">
        <v>468</v>
      </c>
      <c r="E449" s="30" t="s">
        <v>221</v>
      </c>
      <c r="F449" s="30"/>
      <c r="G449" s="30"/>
      <c r="H449" s="30" t="s">
        <v>495</v>
      </c>
      <c r="I449" s="30"/>
      <c r="J449" s="30">
        <v>4100</v>
      </c>
      <c r="K449" s="30"/>
      <c r="L449" s="30" t="s">
        <v>496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</row>
    <row r="450" spans="1:36">
      <c r="A450" s="30" t="s">
        <v>235</v>
      </c>
      <c r="B450" s="30">
        <v>1995</v>
      </c>
      <c r="C450" s="17" t="s">
        <v>236</v>
      </c>
      <c r="D450" s="30" t="s">
        <v>205</v>
      </c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>
        <v>97</v>
      </c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</row>
    <row r="451" spans="1:36">
      <c r="A451" s="30" t="s">
        <v>235</v>
      </c>
      <c r="B451" s="30">
        <v>1995</v>
      </c>
      <c r="C451" s="17" t="s">
        <v>236</v>
      </c>
      <c r="D451" s="30" t="s">
        <v>254</v>
      </c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>
        <v>23</v>
      </c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</row>
    <row r="452" spans="1:36">
      <c r="A452" s="30" t="s">
        <v>263</v>
      </c>
      <c r="B452" s="30">
        <v>1988</v>
      </c>
      <c r="C452" s="17" t="s">
        <v>264</v>
      </c>
      <c r="D452" s="30" t="s">
        <v>468</v>
      </c>
      <c r="E452" s="30" t="s">
        <v>221</v>
      </c>
      <c r="F452" s="30"/>
      <c r="G452" s="30"/>
      <c r="H452" s="30" t="s">
        <v>470</v>
      </c>
      <c r="I452" s="30"/>
      <c r="J452" s="30">
        <v>3100</v>
      </c>
      <c r="K452" s="30"/>
      <c r="L452" s="30">
        <v>9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67" t="s">
        <v>83</v>
      </c>
      <c r="AH452" s="67" t="s">
        <v>83</v>
      </c>
      <c r="AI452" s="67" t="s">
        <v>83</v>
      </c>
      <c r="AJ452" s="67" t="s">
        <v>83</v>
      </c>
    </row>
    <row r="453" spans="1:36">
      <c r="A453" s="70" t="s">
        <v>457</v>
      </c>
      <c r="B453" s="70">
        <v>2019</v>
      </c>
      <c r="C453" s="45" t="s">
        <v>458</v>
      </c>
      <c r="D453" s="70" t="s">
        <v>804</v>
      </c>
      <c r="E453" s="70" t="s">
        <v>82</v>
      </c>
      <c r="F453" s="70" t="s">
        <v>83</v>
      </c>
      <c r="G453" s="70" t="s">
        <v>523</v>
      </c>
      <c r="H453" s="70" t="s">
        <v>805</v>
      </c>
      <c r="I453" s="70" t="s">
        <v>806</v>
      </c>
      <c r="J453" s="70" t="s">
        <v>83</v>
      </c>
      <c r="K453" s="70" t="s">
        <v>807</v>
      </c>
      <c r="L453" s="30"/>
      <c r="M453" s="30"/>
      <c r="N453" s="30"/>
      <c r="O453" s="70" t="s">
        <v>83</v>
      </c>
      <c r="P453" s="30"/>
      <c r="Q453" s="30"/>
      <c r="R453" s="30"/>
      <c r="S453" s="30"/>
      <c r="T453" s="70" t="s">
        <v>83</v>
      </c>
      <c r="U453" s="70" t="s">
        <v>83</v>
      </c>
      <c r="V453" s="70" t="s">
        <v>83</v>
      </c>
      <c r="W453" s="70" t="s">
        <v>83</v>
      </c>
      <c r="X453" s="70" t="s">
        <v>83</v>
      </c>
      <c r="Y453" s="70" t="s">
        <v>83</v>
      </c>
      <c r="Z453" s="70" t="s">
        <v>83</v>
      </c>
      <c r="AA453" s="70" t="s">
        <v>83</v>
      </c>
      <c r="AB453" s="70" t="s">
        <v>83</v>
      </c>
      <c r="AC453" s="70" t="s">
        <v>83</v>
      </c>
      <c r="AD453" s="70" t="s">
        <v>83</v>
      </c>
      <c r="AE453" s="70" t="s">
        <v>83</v>
      </c>
      <c r="AF453" s="30"/>
      <c r="AG453" s="30"/>
      <c r="AH453" s="30"/>
      <c r="AI453" s="30"/>
    </row>
    <row r="454" spans="1:36">
      <c r="A454" s="65" t="s">
        <v>464</v>
      </c>
      <c r="B454" s="65">
        <v>2017</v>
      </c>
      <c r="C454" s="47" t="s">
        <v>465</v>
      </c>
      <c r="D454" s="65" t="s">
        <v>804</v>
      </c>
      <c r="E454" s="65" t="s">
        <v>82</v>
      </c>
      <c r="F454" s="65" t="s">
        <v>83</v>
      </c>
      <c r="G454" s="65" t="s">
        <v>222</v>
      </c>
      <c r="H454" s="65" t="s">
        <v>808</v>
      </c>
      <c r="I454" s="65" t="s">
        <v>809</v>
      </c>
      <c r="J454" s="65" t="s">
        <v>83</v>
      </c>
      <c r="K454" s="65">
        <v>91</v>
      </c>
      <c r="L454" s="65" t="s">
        <v>83</v>
      </c>
      <c r="M454" s="65" t="s">
        <v>83</v>
      </c>
      <c r="N454" s="65" t="s">
        <v>83</v>
      </c>
      <c r="O454" s="65" t="s">
        <v>83</v>
      </c>
      <c r="P454" s="65" t="s">
        <v>83</v>
      </c>
      <c r="Q454" s="65" t="s">
        <v>83</v>
      </c>
      <c r="R454" s="65" t="s">
        <v>83</v>
      </c>
      <c r="S454" s="65" t="s">
        <v>83</v>
      </c>
      <c r="T454" s="65" t="s">
        <v>83</v>
      </c>
      <c r="U454" s="65" t="s">
        <v>83</v>
      </c>
      <c r="V454" s="65" t="s">
        <v>83</v>
      </c>
      <c r="W454" s="65" t="s">
        <v>83</v>
      </c>
      <c r="X454" s="65" t="s">
        <v>83</v>
      </c>
      <c r="Y454" s="65" t="s">
        <v>83</v>
      </c>
      <c r="Z454" s="65" t="s">
        <v>83</v>
      </c>
      <c r="AA454" s="65" t="s">
        <v>83</v>
      </c>
      <c r="AB454" s="65" t="s">
        <v>83</v>
      </c>
      <c r="AC454" s="65" t="s">
        <v>83</v>
      </c>
      <c r="AD454" s="65" t="s">
        <v>83</v>
      </c>
      <c r="AE454" s="65" t="s">
        <v>83</v>
      </c>
      <c r="AF454" s="30"/>
      <c r="AG454" s="30"/>
      <c r="AH454" s="30"/>
      <c r="AI454" s="30"/>
    </row>
    <row r="455" spans="1:36">
      <c r="A455" s="66" t="s">
        <v>199</v>
      </c>
      <c r="B455" s="66">
        <v>2010</v>
      </c>
      <c r="C455" s="66" t="s">
        <v>200</v>
      </c>
      <c r="D455" s="66" t="s">
        <v>810</v>
      </c>
      <c r="E455" s="66" t="s">
        <v>60</v>
      </c>
      <c r="F455" s="66" t="s">
        <v>83</v>
      </c>
      <c r="G455" s="66" t="s">
        <v>83</v>
      </c>
      <c r="H455" s="66" t="s">
        <v>83</v>
      </c>
      <c r="I455" s="66" t="s">
        <v>83</v>
      </c>
      <c r="J455" s="66" t="s">
        <v>83</v>
      </c>
      <c r="K455" s="66" t="s">
        <v>83</v>
      </c>
      <c r="L455" s="66" t="s">
        <v>83</v>
      </c>
      <c r="M455" s="66" t="s">
        <v>83</v>
      </c>
      <c r="N455" s="66" t="s">
        <v>83</v>
      </c>
      <c r="O455" s="66" t="s">
        <v>83</v>
      </c>
      <c r="P455" s="66" t="s">
        <v>83</v>
      </c>
      <c r="Q455" s="66" t="s">
        <v>83</v>
      </c>
      <c r="R455" s="66" t="s">
        <v>83</v>
      </c>
      <c r="S455" s="66" t="s">
        <v>83</v>
      </c>
      <c r="T455" s="66" t="s">
        <v>83</v>
      </c>
      <c r="U455" s="66" t="s">
        <v>83</v>
      </c>
      <c r="V455" s="66" t="s">
        <v>83</v>
      </c>
      <c r="W455" s="66" t="s">
        <v>83</v>
      </c>
      <c r="X455" s="66" t="s">
        <v>83</v>
      </c>
      <c r="Y455" s="66" t="s">
        <v>83</v>
      </c>
      <c r="Z455" s="66" t="s">
        <v>83</v>
      </c>
      <c r="AA455" s="66" t="s">
        <v>83</v>
      </c>
      <c r="AB455" s="66" t="s">
        <v>83</v>
      </c>
      <c r="AC455" s="66" t="s">
        <v>83</v>
      </c>
      <c r="AD455" s="66" t="s">
        <v>83</v>
      </c>
      <c r="AE455" s="66" t="s">
        <v>83</v>
      </c>
      <c r="AF455" s="66" t="s">
        <v>202</v>
      </c>
      <c r="AG455" s="66" t="s">
        <v>83</v>
      </c>
      <c r="AH455" s="66" t="s">
        <v>83</v>
      </c>
      <c r="AI455" s="66" t="s">
        <v>83</v>
      </c>
      <c r="AJ455" s="66" t="s">
        <v>83</v>
      </c>
    </row>
    <row r="456" spans="1:36">
      <c r="A456" s="66" t="s">
        <v>57</v>
      </c>
      <c r="B456" s="66">
        <v>1986</v>
      </c>
      <c r="C456" s="43" t="s">
        <v>58</v>
      </c>
      <c r="D456" s="66" t="s">
        <v>810</v>
      </c>
      <c r="E456" s="66" t="s">
        <v>60</v>
      </c>
      <c r="F456" s="66" t="s">
        <v>83</v>
      </c>
      <c r="G456" s="66" t="s">
        <v>83</v>
      </c>
      <c r="H456" s="66" t="s">
        <v>83</v>
      </c>
      <c r="I456" s="66" t="s">
        <v>83</v>
      </c>
      <c r="J456" s="66" t="s">
        <v>83</v>
      </c>
      <c r="K456" s="66" t="s">
        <v>83</v>
      </c>
      <c r="L456" s="66" t="s">
        <v>83</v>
      </c>
      <c r="M456" s="66">
        <v>97</v>
      </c>
      <c r="N456" s="66" t="s">
        <v>83</v>
      </c>
      <c r="O456" s="66" t="s">
        <v>83</v>
      </c>
      <c r="P456" s="66" t="s">
        <v>812</v>
      </c>
      <c r="Q456" s="66" t="s">
        <v>83</v>
      </c>
      <c r="R456" s="66" t="s">
        <v>83</v>
      </c>
      <c r="S456" s="66" t="s">
        <v>83</v>
      </c>
      <c r="T456" s="66" t="s">
        <v>83</v>
      </c>
      <c r="U456" s="66" t="s">
        <v>83</v>
      </c>
      <c r="V456" s="66" t="s">
        <v>83</v>
      </c>
      <c r="W456" s="66">
        <v>23</v>
      </c>
      <c r="X456" s="66">
        <v>28</v>
      </c>
      <c r="Y456" s="66">
        <v>64</v>
      </c>
      <c r="Z456" s="66">
        <v>87</v>
      </c>
      <c r="AA456" s="66" t="s">
        <v>83</v>
      </c>
      <c r="AB456" s="66" t="s">
        <v>83</v>
      </c>
      <c r="AC456" s="66" t="s">
        <v>83</v>
      </c>
      <c r="AD456" s="66" t="s">
        <v>83</v>
      </c>
      <c r="AE456" s="66" t="s">
        <v>83</v>
      </c>
      <c r="AF456" s="66" t="s">
        <v>83</v>
      </c>
      <c r="AG456" s="66" t="s">
        <v>83</v>
      </c>
      <c r="AH456" s="66" t="s">
        <v>83</v>
      </c>
      <c r="AI456" s="66" t="s">
        <v>83</v>
      </c>
      <c r="AJ456" s="66" t="s">
        <v>83</v>
      </c>
    </row>
    <row r="457" spans="1:36">
      <c r="A457" s="30" t="s">
        <v>270</v>
      </c>
      <c r="B457" s="30">
        <v>2003</v>
      </c>
      <c r="C457" s="41" t="s">
        <v>271</v>
      </c>
      <c r="D457" s="30" t="s">
        <v>254</v>
      </c>
      <c r="E457" s="30" t="s">
        <v>221</v>
      </c>
      <c r="F457" s="30"/>
      <c r="G457" s="30"/>
      <c r="H457" s="30"/>
      <c r="I457" s="30"/>
      <c r="J457" s="30"/>
      <c r="K457" s="30"/>
      <c r="L457" s="30">
        <v>32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</row>
    <row r="458" spans="1:36">
      <c r="A458" s="30" t="s">
        <v>289</v>
      </c>
      <c r="B458" s="30">
        <v>1975</v>
      </c>
      <c r="C458" s="17" t="s">
        <v>290</v>
      </c>
      <c r="D458" s="30" t="s">
        <v>326</v>
      </c>
      <c r="F458" s="30"/>
      <c r="G458" s="30"/>
      <c r="H458" s="30"/>
      <c r="I458" s="30"/>
      <c r="J458" s="30"/>
      <c r="K458" s="30">
        <v>83</v>
      </c>
      <c r="L458" s="30"/>
      <c r="M458" s="30"/>
      <c r="N458" s="30"/>
      <c r="O458" s="30" t="s">
        <v>4222</v>
      </c>
      <c r="P458" s="30"/>
      <c r="Q458" s="30"/>
      <c r="R458" s="30"/>
      <c r="S458" s="30">
        <v>67</v>
      </c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</row>
    <row r="459" spans="1:36">
      <c r="A459" s="30" t="s">
        <v>57</v>
      </c>
      <c r="B459" s="30">
        <v>1986</v>
      </c>
      <c r="C459" s="17" t="s">
        <v>58</v>
      </c>
      <c r="D459" s="30" t="s">
        <v>468</v>
      </c>
      <c r="E459" s="30" t="s">
        <v>60</v>
      </c>
      <c r="F459" s="30"/>
      <c r="G459" s="30"/>
      <c r="H459" s="30"/>
      <c r="I459" s="30"/>
      <c r="J459" s="30"/>
      <c r="K459" s="30"/>
      <c r="L459" s="30"/>
      <c r="M459" s="30">
        <v>82</v>
      </c>
      <c r="N459" s="30"/>
      <c r="O459" s="30"/>
      <c r="P459" s="30">
        <v>19</v>
      </c>
      <c r="Q459" s="30"/>
      <c r="R459" s="30"/>
      <c r="S459" s="30"/>
      <c r="T459" s="30"/>
      <c r="U459" s="30"/>
      <c r="V459" s="30"/>
      <c r="W459" s="30"/>
      <c r="X459" s="30">
        <v>60</v>
      </c>
      <c r="Y459" s="30">
        <v>74</v>
      </c>
      <c r="Z459" s="30">
        <v>79</v>
      </c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</row>
    <row r="460" spans="1:36">
      <c r="A460" s="30" t="s">
        <v>270</v>
      </c>
      <c r="B460" s="30">
        <v>2003</v>
      </c>
      <c r="C460" s="41" t="s">
        <v>271</v>
      </c>
      <c r="D460" s="30" t="s">
        <v>752</v>
      </c>
      <c r="E460" s="30" t="s">
        <v>221</v>
      </c>
      <c r="F460" s="30"/>
      <c r="G460" s="30"/>
      <c r="H460" s="30"/>
      <c r="I460" s="30"/>
      <c r="J460" s="30"/>
      <c r="K460" s="30"/>
      <c r="L460" s="30">
        <v>23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</row>
    <row r="461" spans="1:36">
      <c r="A461" s="30" t="s">
        <v>270</v>
      </c>
      <c r="B461" s="30">
        <v>2003</v>
      </c>
      <c r="C461" s="41" t="s">
        <v>271</v>
      </c>
      <c r="D461" s="30" t="s">
        <v>813</v>
      </c>
      <c r="E461" s="30" t="s">
        <v>221</v>
      </c>
      <c r="F461" s="30"/>
      <c r="G461" s="30"/>
      <c r="H461" s="30"/>
      <c r="I461" s="30"/>
      <c r="J461" s="30"/>
      <c r="K461" s="30"/>
      <c r="L461" s="30">
        <v>24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</row>
    <row r="462" spans="1:36">
      <c r="A462" s="30" t="s">
        <v>270</v>
      </c>
      <c r="B462" s="30">
        <v>2003</v>
      </c>
      <c r="C462" s="41" t="s">
        <v>271</v>
      </c>
      <c r="D462" s="30" t="s">
        <v>1147</v>
      </c>
      <c r="E462" s="30" t="s">
        <v>221</v>
      </c>
      <c r="F462" s="30"/>
      <c r="G462" s="30"/>
      <c r="H462" s="30"/>
      <c r="I462" s="30"/>
      <c r="J462" s="30"/>
      <c r="K462" s="30"/>
      <c r="L462" s="30">
        <v>22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</row>
    <row r="463" spans="1:36">
      <c r="A463" s="30" t="s">
        <v>272</v>
      </c>
      <c r="B463" s="30">
        <v>2013</v>
      </c>
      <c r="C463" s="41" t="s">
        <v>273</v>
      </c>
      <c r="D463" s="30" t="s">
        <v>254</v>
      </c>
      <c r="E463" s="30" t="s">
        <v>221</v>
      </c>
      <c r="F463" s="30"/>
      <c r="G463" s="30"/>
      <c r="H463" s="30"/>
      <c r="I463" s="30"/>
      <c r="J463" s="30"/>
      <c r="K463" s="30"/>
      <c r="L463" s="30">
        <v>33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</row>
    <row r="464" spans="1:36">
      <c r="A464" s="30" t="s">
        <v>266</v>
      </c>
      <c r="B464" s="30">
        <v>1975</v>
      </c>
      <c r="C464" s="41" t="s">
        <v>267</v>
      </c>
      <c r="D464" s="30" t="s">
        <v>326</v>
      </c>
      <c r="E464" s="30" t="s">
        <v>221</v>
      </c>
      <c r="F464" s="30"/>
      <c r="G464" s="30"/>
      <c r="H464" s="30"/>
      <c r="I464" s="30"/>
      <c r="J464" s="30"/>
      <c r="K464" s="30"/>
      <c r="L464" s="30">
        <v>17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</row>
    <row r="465" spans="1:36">
      <c r="A465" s="30" t="s">
        <v>291</v>
      </c>
      <c r="B465" s="30">
        <v>1983</v>
      </c>
      <c r="C465" s="17" t="s">
        <v>292</v>
      </c>
      <c r="D465" s="30" t="s">
        <v>468</v>
      </c>
      <c r="E465" s="30" t="s">
        <v>221</v>
      </c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>
        <v>71</v>
      </c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</row>
    <row r="466" spans="1:36">
      <c r="A466" s="30" t="s">
        <v>272</v>
      </c>
      <c r="B466" s="30">
        <v>2013</v>
      </c>
      <c r="C466" s="41" t="s">
        <v>273</v>
      </c>
      <c r="D466" s="30" t="s">
        <v>752</v>
      </c>
      <c r="E466" s="30" t="s">
        <v>221</v>
      </c>
      <c r="F466" s="30"/>
      <c r="G466" s="30"/>
      <c r="H466" s="30"/>
      <c r="I466" s="30"/>
      <c r="J466" s="30"/>
      <c r="K466" s="30"/>
      <c r="L466" s="30">
        <v>31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</row>
    <row r="467" spans="1:36">
      <c r="A467" s="30" t="s">
        <v>272</v>
      </c>
      <c r="B467" s="30">
        <v>2013</v>
      </c>
      <c r="C467" s="41" t="s">
        <v>273</v>
      </c>
      <c r="D467" s="30" t="s">
        <v>1147</v>
      </c>
      <c r="E467" s="30" t="s">
        <v>221</v>
      </c>
      <c r="F467" s="30"/>
      <c r="G467" s="30"/>
      <c r="H467" s="30"/>
      <c r="I467" s="30"/>
      <c r="J467" s="30"/>
      <c r="K467" s="30"/>
      <c r="L467" s="30">
        <v>39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</row>
    <row r="468" spans="1:36">
      <c r="A468" s="30" t="s">
        <v>280</v>
      </c>
      <c r="B468" s="30">
        <v>1974</v>
      </c>
      <c r="C468" s="41" t="s">
        <v>281</v>
      </c>
      <c r="D468" s="30" t="s">
        <v>326</v>
      </c>
      <c r="E468" s="30" t="s">
        <v>221</v>
      </c>
      <c r="F468" s="30"/>
      <c r="G468" s="30"/>
      <c r="H468" s="30"/>
      <c r="I468" s="30"/>
      <c r="J468" s="30"/>
      <c r="K468" s="30"/>
      <c r="L468" s="30">
        <v>55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</row>
    <row r="469" spans="1:36">
      <c r="A469" s="30" t="s">
        <v>260</v>
      </c>
      <c r="B469" s="30">
        <v>1973</v>
      </c>
      <c r="C469" s="17" t="s">
        <v>261</v>
      </c>
      <c r="D469" s="30" t="s">
        <v>326</v>
      </c>
      <c r="E469" s="30" t="s">
        <v>221</v>
      </c>
      <c r="F469" s="30"/>
      <c r="G469" s="30"/>
      <c r="H469" s="30" t="s">
        <v>4198</v>
      </c>
      <c r="I469" s="30"/>
      <c r="J469" s="30"/>
      <c r="K469" s="30"/>
      <c r="L469" s="30"/>
      <c r="M469" s="30"/>
      <c r="N469" s="30"/>
      <c r="O469" s="30">
        <v>36</v>
      </c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</row>
    <row r="470" spans="1:36">
      <c r="A470" s="30" t="s">
        <v>260</v>
      </c>
      <c r="B470" s="30">
        <v>1973</v>
      </c>
      <c r="C470" s="17" t="s">
        <v>261</v>
      </c>
      <c r="D470" s="30" t="s">
        <v>326</v>
      </c>
      <c r="E470" s="30" t="s">
        <v>221</v>
      </c>
      <c r="F470" s="30"/>
      <c r="G470" s="30"/>
      <c r="H470" s="30" t="s">
        <v>262</v>
      </c>
      <c r="I470" s="30"/>
      <c r="J470" s="30"/>
      <c r="K470" s="30"/>
      <c r="L470" s="30"/>
      <c r="M470" s="30"/>
      <c r="N470" s="30">
        <v>26</v>
      </c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6">
      <c r="A471" s="30" t="s">
        <v>268</v>
      </c>
      <c r="B471" s="30">
        <v>1981</v>
      </c>
      <c r="C471" s="17" t="s">
        <v>269</v>
      </c>
      <c r="D471" s="30" t="s">
        <v>468</v>
      </c>
      <c r="E471" s="30" t="s">
        <v>221</v>
      </c>
      <c r="F471" s="30"/>
      <c r="G471" s="30"/>
      <c r="H471" s="30"/>
      <c r="I471" s="30"/>
      <c r="J471" s="30"/>
      <c r="K471" s="30"/>
      <c r="L471" s="30">
        <v>41</v>
      </c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</row>
    <row r="472" spans="1:36">
      <c r="A472" s="30" t="s">
        <v>276</v>
      </c>
      <c r="B472" s="30">
        <v>1979</v>
      </c>
      <c r="C472" s="17" t="s">
        <v>277</v>
      </c>
      <c r="D472" s="30" t="s">
        <v>468</v>
      </c>
      <c r="E472" s="30" t="s">
        <v>221</v>
      </c>
      <c r="F472" s="30"/>
      <c r="G472" s="30"/>
      <c r="H472" s="30"/>
      <c r="I472" s="30"/>
      <c r="J472" s="30"/>
      <c r="K472" s="30"/>
      <c r="L472" s="30">
        <v>70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</row>
    <row r="473" spans="1:36">
      <c r="A473" s="30" t="s">
        <v>276</v>
      </c>
      <c r="B473" s="30">
        <v>1979</v>
      </c>
      <c r="C473" s="41" t="s">
        <v>277</v>
      </c>
      <c r="D473" s="30" t="s">
        <v>468</v>
      </c>
      <c r="E473" s="30" t="s">
        <v>221</v>
      </c>
      <c r="F473" s="30"/>
      <c r="G473" s="30"/>
      <c r="H473" s="30"/>
      <c r="I473" s="30"/>
      <c r="J473" s="30"/>
      <c r="K473" s="30"/>
      <c r="L473" s="30">
        <v>60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</row>
    <row r="474" spans="1:36">
      <c r="A474" s="30" t="s">
        <v>263</v>
      </c>
      <c r="B474" s="30">
        <v>1988</v>
      </c>
      <c r="C474" s="17" t="s">
        <v>264</v>
      </c>
      <c r="D474" s="30" t="s">
        <v>752</v>
      </c>
      <c r="E474" s="30" t="s">
        <v>221</v>
      </c>
      <c r="F474" s="30"/>
      <c r="G474" s="30"/>
      <c r="H474" s="30" t="s">
        <v>770</v>
      </c>
      <c r="I474" s="30">
        <v>6753</v>
      </c>
      <c r="J474" s="30"/>
      <c r="K474" s="30" t="s">
        <v>771</v>
      </c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</row>
    <row r="475" spans="1:36">
      <c r="A475" s="30" t="s">
        <v>263</v>
      </c>
      <c r="B475" s="30">
        <v>1988</v>
      </c>
      <c r="C475" s="17" t="s">
        <v>264</v>
      </c>
      <c r="D475" s="30" t="s">
        <v>752</v>
      </c>
      <c r="E475" s="30" t="s">
        <v>221</v>
      </c>
      <c r="F475" s="30"/>
      <c r="G475" s="30"/>
      <c r="H475" s="30" t="s">
        <v>772</v>
      </c>
      <c r="I475" s="30">
        <v>2832</v>
      </c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</row>
    <row r="476" spans="1:36">
      <c r="A476" s="30" t="s">
        <v>263</v>
      </c>
      <c r="B476" s="30">
        <v>1988</v>
      </c>
      <c r="C476" s="17" t="s">
        <v>264</v>
      </c>
      <c r="D476" s="30" t="s">
        <v>752</v>
      </c>
      <c r="E476" s="30" t="s">
        <v>221</v>
      </c>
      <c r="F476" s="30"/>
      <c r="G476" s="30"/>
      <c r="H476" s="30" t="s">
        <v>773</v>
      </c>
      <c r="I476" s="30">
        <v>506</v>
      </c>
      <c r="J476" s="30"/>
      <c r="K476" s="30">
        <v>38</v>
      </c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</row>
    <row r="477" spans="1:36">
      <c r="A477" s="30" t="s">
        <v>263</v>
      </c>
      <c r="B477" s="30">
        <v>1988</v>
      </c>
      <c r="C477" s="17" t="s">
        <v>264</v>
      </c>
      <c r="D477" s="30" t="s">
        <v>778</v>
      </c>
      <c r="E477" s="30" t="s">
        <v>221</v>
      </c>
      <c r="F477" s="30"/>
      <c r="G477" s="30"/>
      <c r="H477" s="30" t="s">
        <v>798</v>
      </c>
      <c r="I477" s="30"/>
      <c r="J477" s="30">
        <v>8186</v>
      </c>
      <c r="K477" s="30"/>
      <c r="L477" s="30" t="s">
        <v>799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</row>
    <row r="478" spans="1:36">
      <c r="A478" s="30" t="s">
        <v>263</v>
      </c>
      <c r="B478" s="30">
        <v>1988</v>
      </c>
      <c r="C478" s="17" t="s">
        <v>264</v>
      </c>
      <c r="D478" s="30" t="s">
        <v>778</v>
      </c>
      <c r="E478" s="30" t="s">
        <v>221</v>
      </c>
      <c r="F478" s="30"/>
      <c r="G478" s="30"/>
      <c r="H478" s="30" t="s">
        <v>797</v>
      </c>
      <c r="I478" s="30"/>
      <c r="J478" s="30">
        <v>7300</v>
      </c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</row>
    <row r="479" spans="1:36">
      <c r="A479" s="30" t="s">
        <v>263</v>
      </c>
      <c r="B479" s="30">
        <v>1988</v>
      </c>
      <c r="C479" s="17" t="s">
        <v>264</v>
      </c>
      <c r="D479" s="30" t="s">
        <v>813</v>
      </c>
      <c r="F479" s="30"/>
      <c r="G479" s="30" t="s">
        <v>823</v>
      </c>
      <c r="H479" s="30">
        <v>1661</v>
      </c>
      <c r="I479" s="30"/>
      <c r="J479" s="30">
        <v>15</v>
      </c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</row>
    <row r="480" spans="1:36">
      <c r="A480" s="30" t="s">
        <v>234</v>
      </c>
      <c r="B480" s="30">
        <v>2019</v>
      </c>
      <c r="C480" s="30"/>
      <c r="D480" s="30" t="s">
        <v>205</v>
      </c>
      <c r="E480" s="30" t="s">
        <v>206</v>
      </c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>
        <v>99</v>
      </c>
      <c r="AD480" s="30"/>
      <c r="AE480" s="30"/>
      <c r="AF480" s="30"/>
      <c r="AG480" s="30"/>
      <c r="AH480" s="30"/>
      <c r="AI480" s="30"/>
      <c r="AJ480" s="30"/>
    </row>
    <row r="481" spans="1:36">
      <c r="A481" s="30" t="s">
        <v>263</v>
      </c>
      <c r="B481" s="30">
        <v>1988</v>
      </c>
      <c r="C481" s="17" t="s">
        <v>264</v>
      </c>
      <c r="D481" s="30" t="s">
        <v>813</v>
      </c>
      <c r="F481" s="30"/>
      <c r="G481" s="30" t="s">
        <v>824</v>
      </c>
      <c r="H481" s="30">
        <v>405</v>
      </c>
      <c r="I481" s="30"/>
      <c r="J481" s="30">
        <v>48</v>
      </c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6">
      <c r="A482" s="30" t="s">
        <v>263</v>
      </c>
      <c r="B482" s="30">
        <v>1988</v>
      </c>
      <c r="C482" s="17" t="s">
        <v>264</v>
      </c>
      <c r="D482" s="30" t="s">
        <v>813</v>
      </c>
      <c r="F482" s="30"/>
      <c r="G482" s="30" t="s">
        <v>825</v>
      </c>
      <c r="H482" s="30">
        <v>444</v>
      </c>
      <c r="I482" s="30"/>
      <c r="J482" s="30" t="s">
        <v>826</v>
      </c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6">
      <c r="A483" s="30" t="s">
        <v>312</v>
      </c>
      <c r="B483" s="30">
        <v>1995</v>
      </c>
      <c r="C483" s="17" t="s">
        <v>313</v>
      </c>
      <c r="D483" s="30" t="s">
        <v>254</v>
      </c>
      <c r="E483" s="30" t="s">
        <v>221</v>
      </c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>
        <v>60</v>
      </c>
      <c r="AD483" s="30"/>
      <c r="AE483" s="30"/>
      <c r="AF483" s="30"/>
      <c r="AG483" s="67" t="s">
        <v>83</v>
      </c>
      <c r="AH483" s="30"/>
      <c r="AI483" s="30"/>
      <c r="AJ483" s="67" t="s">
        <v>83</v>
      </c>
    </row>
    <row r="484" spans="1:36">
      <c r="A484" s="30" t="s">
        <v>312</v>
      </c>
      <c r="B484" s="30">
        <v>1995</v>
      </c>
      <c r="C484" s="17" t="s">
        <v>313</v>
      </c>
      <c r="D484" s="30" t="s">
        <v>1147</v>
      </c>
      <c r="E484" s="30" t="s">
        <v>221</v>
      </c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 t="s">
        <v>1161</v>
      </c>
      <c r="AD484" s="30"/>
      <c r="AE484" s="30"/>
      <c r="AF484" s="30"/>
      <c r="AG484" s="30"/>
      <c r="AH484" s="30"/>
      <c r="AI484" s="30"/>
      <c r="AJ484" s="30"/>
    </row>
    <row r="485" spans="1:36">
      <c r="A485" s="30" t="s">
        <v>348</v>
      </c>
      <c r="B485" s="30">
        <v>2013</v>
      </c>
      <c r="C485" s="17" t="s">
        <v>349</v>
      </c>
      <c r="D485" s="30"/>
      <c r="E485" s="30" t="s">
        <v>326</v>
      </c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>
        <v>99</v>
      </c>
      <c r="AC485" s="30"/>
      <c r="AD485" s="30"/>
      <c r="AE485" s="30"/>
      <c r="AF485" s="30"/>
      <c r="AG485" s="30"/>
      <c r="AH485" s="30"/>
      <c r="AI485" s="30"/>
    </row>
    <row r="486" spans="1:36">
      <c r="A486" s="30" t="s">
        <v>291</v>
      </c>
      <c r="B486" s="30">
        <v>1979</v>
      </c>
      <c r="C486" s="17" t="s">
        <v>277</v>
      </c>
      <c r="D486" s="30" t="s">
        <v>468</v>
      </c>
      <c r="E486" s="30" t="s">
        <v>221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>
        <v>70</v>
      </c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</row>
    <row r="487" spans="1:36">
      <c r="A487" s="30" t="s">
        <v>348</v>
      </c>
      <c r="B487" s="30">
        <v>2013</v>
      </c>
      <c r="C487" s="17" t="s">
        <v>349</v>
      </c>
      <c r="D487" s="30" t="s">
        <v>752</v>
      </c>
      <c r="E487" s="30" t="s">
        <v>221</v>
      </c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>
        <v>96</v>
      </c>
      <c r="AD487" s="30"/>
      <c r="AE487" s="30"/>
      <c r="AF487" s="30"/>
      <c r="AG487" s="30"/>
      <c r="AH487" s="30"/>
      <c r="AI487" s="30"/>
      <c r="AJ487" s="30"/>
    </row>
    <row r="488" spans="1:36">
      <c r="A488" s="30" t="s">
        <v>348</v>
      </c>
      <c r="B488" s="30">
        <v>2013</v>
      </c>
      <c r="C488" s="17" t="s">
        <v>349</v>
      </c>
      <c r="D488" s="30"/>
      <c r="E488" s="30" t="s">
        <v>813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>
        <v>95</v>
      </c>
      <c r="AC488" s="30"/>
      <c r="AD488" s="30"/>
      <c r="AE488" s="30"/>
      <c r="AF488" s="30"/>
      <c r="AG488" s="30"/>
      <c r="AH488" s="30"/>
      <c r="AI488" s="30"/>
    </row>
    <row r="489" spans="1:36">
      <c r="A489" s="30" t="s">
        <v>348</v>
      </c>
      <c r="B489" s="30">
        <v>2013</v>
      </c>
      <c r="C489" s="17" t="s">
        <v>349</v>
      </c>
      <c r="D489" s="30"/>
      <c r="E489" s="30" t="s">
        <v>1147</v>
      </c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>
        <v>99</v>
      </c>
      <c r="AC489" s="30"/>
      <c r="AD489" s="30"/>
      <c r="AE489" s="30"/>
      <c r="AF489" s="30"/>
      <c r="AG489" s="30"/>
      <c r="AH489" s="30"/>
      <c r="AI489" s="30"/>
    </row>
    <row r="490" spans="1:36">
      <c r="A490" s="30" t="s">
        <v>256</v>
      </c>
      <c r="B490" s="30">
        <v>1986</v>
      </c>
      <c r="C490" s="42" t="s">
        <v>257</v>
      </c>
      <c r="D490" s="30" t="s">
        <v>254</v>
      </c>
      <c r="E490" s="30" t="s">
        <v>221</v>
      </c>
      <c r="F490" s="30"/>
      <c r="G490" s="30"/>
      <c r="H490" s="30"/>
      <c r="I490" s="30"/>
      <c r="J490" s="30"/>
      <c r="K490" s="30"/>
      <c r="L490" s="30"/>
      <c r="M490" s="30">
        <v>50</v>
      </c>
      <c r="N490" s="30"/>
      <c r="O490" s="30"/>
      <c r="P490" s="30"/>
      <c r="Q490" s="30"/>
      <c r="R490" s="30"/>
      <c r="S490" s="30"/>
      <c r="T490" s="30">
        <v>71</v>
      </c>
      <c r="U490" s="30"/>
      <c r="V490" s="30"/>
      <c r="W490" s="30"/>
      <c r="X490" s="30">
        <v>38</v>
      </c>
      <c r="Y490" s="30">
        <v>92</v>
      </c>
      <c r="Z490" s="30"/>
      <c r="AA490" s="30"/>
      <c r="AB490" s="30"/>
      <c r="AC490" s="30"/>
      <c r="AD490" s="30"/>
      <c r="AE490" s="30"/>
      <c r="AF490" s="30">
        <v>98</v>
      </c>
      <c r="AG490" s="67" t="s">
        <v>83</v>
      </c>
      <c r="AH490" s="30"/>
      <c r="AI490" s="30"/>
      <c r="AJ490" s="67" t="s">
        <v>83</v>
      </c>
    </row>
    <row r="491" spans="1:36">
      <c r="A491" s="30" t="s">
        <v>274</v>
      </c>
      <c r="B491" s="30">
        <v>2006</v>
      </c>
      <c r="C491" s="41" t="s">
        <v>275</v>
      </c>
      <c r="D491" s="30" t="s">
        <v>254</v>
      </c>
      <c r="E491" s="30" t="s">
        <v>221</v>
      </c>
      <c r="F491" s="30"/>
      <c r="G491" s="30"/>
      <c r="H491" s="30"/>
      <c r="I491" s="30"/>
      <c r="J491" s="30"/>
      <c r="K491" s="30"/>
      <c r="L491" s="30">
        <v>33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67" t="s">
        <v>83</v>
      </c>
      <c r="AH491" s="30"/>
      <c r="AI491" s="30"/>
      <c r="AJ491" s="67" t="s">
        <v>83</v>
      </c>
    </row>
    <row r="492" spans="1:36">
      <c r="A492" s="30" t="s">
        <v>260</v>
      </c>
      <c r="B492" s="30">
        <v>1973</v>
      </c>
      <c r="C492" s="17" t="s">
        <v>261</v>
      </c>
      <c r="D492" s="30" t="s">
        <v>326</v>
      </c>
      <c r="E492" s="30" t="s">
        <v>221</v>
      </c>
      <c r="F492" s="30"/>
      <c r="G492" s="30"/>
      <c r="H492" s="30" t="s">
        <v>4199</v>
      </c>
      <c r="I492" s="30"/>
      <c r="J492" s="30"/>
      <c r="K492" s="30"/>
      <c r="L492" s="30"/>
      <c r="M492" s="30"/>
      <c r="N492" s="30"/>
      <c r="O492" s="30">
        <v>17</v>
      </c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</row>
    <row r="493" spans="1:36">
      <c r="A493" s="66" t="s">
        <v>199</v>
      </c>
      <c r="B493" s="66">
        <v>2010</v>
      </c>
      <c r="C493" s="66" t="s">
        <v>200</v>
      </c>
      <c r="D493" s="66" t="s">
        <v>836</v>
      </c>
      <c r="E493" s="66" t="s">
        <v>60</v>
      </c>
      <c r="F493" s="66" t="s">
        <v>83</v>
      </c>
      <c r="G493" s="66" t="s">
        <v>83</v>
      </c>
      <c r="H493" s="66" t="s">
        <v>83</v>
      </c>
      <c r="I493" s="66" t="s">
        <v>83</v>
      </c>
      <c r="J493" s="66" t="s">
        <v>83</v>
      </c>
      <c r="K493" s="66" t="s">
        <v>83</v>
      </c>
      <c r="L493" s="66" t="s">
        <v>83</v>
      </c>
      <c r="M493" s="66" t="s">
        <v>83</v>
      </c>
      <c r="N493" s="66" t="s">
        <v>83</v>
      </c>
      <c r="O493" s="66" t="s">
        <v>83</v>
      </c>
      <c r="P493" s="66" t="s">
        <v>83</v>
      </c>
      <c r="Q493" s="66" t="s">
        <v>83</v>
      </c>
      <c r="R493" s="66" t="s">
        <v>83</v>
      </c>
      <c r="S493" s="66" t="s">
        <v>83</v>
      </c>
      <c r="T493" s="66" t="s">
        <v>83</v>
      </c>
      <c r="U493" s="66" t="s">
        <v>83</v>
      </c>
      <c r="V493" s="66" t="s">
        <v>83</v>
      </c>
      <c r="W493" s="66" t="s">
        <v>83</v>
      </c>
      <c r="X493" s="66" t="s">
        <v>83</v>
      </c>
      <c r="Y493" s="66" t="s">
        <v>83</v>
      </c>
      <c r="Z493" s="66" t="s">
        <v>83</v>
      </c>
      <c r="AA493" s="66" t="s">
        <v>83</v>
      </c>
      <c r="AB493" s="66" t="s">
        <v>83</v>
      </c>
      <c r="AC493" s="66" t="s">
        <v>83</v>
      </c>
      <c r="AD493" s="66" t="s">
        <v>83</v>
      </c>
      <c r="AE493" s="66" t="s">
        <v>837</v>
      </c>
      <c r="AF493" s="66" t="s">
        <v>83</v>
      </c>
      <c r="AG493" s="66" t="s">
        <v>83</v>
      </c>
      <c r="AH493" s="66" t="s">
        <v>83</v>
      </c>
      <c r="AI493" s="66" t="s">
        <v>83</v>
      </c>
    </row>
    <row r="494" spans="1:36">
      <c r="A494" s="30" t="s">
        <v>486</v>
      </c>
      <c r="B494" s="30">
        <v>1979</v>
      </c>
      <c r="C494" s="17" t="s">
        <v>329</v>
      </c>
      <c r="D494" s="30" t="s">
        <v>468</v>
      </c>
      <c r="E494" s="30" t="s">
        <v>221</v>
      </c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>
        <v>73</v>
      </c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</row>
    <row r="495" spans="1:36">
      <c r="A495" s="30" t="s">
        <v>223</v>
      </c>
      <c r="B495" s="30"/>
      <c r="C495" s="30" t="s">
        <v>224</v>
      </c>
      <c r="D495" s="30" t="s">
        <v>849</v>
      </c>
      <c r="E495" s="30" t="s">
        <v>60</v>
      </c>
      <c r="F495" s="30"/>
      <c r="G495" s="30"/>
      <c r="H495" s="30" t="s">
        <v>850</v>
      </c>
      <c r="I495" s="30" t="s">
        <v>851</v>
      </c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64" t="s">
        <v>83</v>
      </c>
      <c r="AG495" s="30"/>
      <c r="AH495" s="30"/>
      <c r="AI495" s="64" t="s">
        <v>83</v>
      </c>
    </row>
    <row r="496" spans="1:36">
      <c r="A496" s="30" t="s">
        <v>199</v>
      </c>
      <c r="B496" s="30">
        <v>2010</v>
      </c>
      <c r="C496" s="30" t="s">
        <v>200</v>
      </c>
      <c r="D496" s="30" t="s">
        <v>849</v>
      </c>
      <c r="E496" s="30" t="s">
        <v>60</v>
      </c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64" t="s">
        <v>83</v>
      </c>
      <c r="AH496" s="30"/>
      <c r="AI496" s="30"/>
      <c r="AJ496" s="64" t="s">
        <v>83</v>
      </c>
    </row>
    <row r="497" spans="1:35">
      <c r="A497" s="30" t="s">
        <v>936</v>
      </c>
      <c r="B497" s="30">
        <v>2009</v>
      </c>
      <c r="C497" s="17" t="s">
        <v>937</v>
      </c>
      <c r="D497" s="30" t="s">
        <v>854</v>
      </c>
      <c r="E497" s="30" t="s">
        <v>82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>
        <v>90</v>
      </c>
      <c r="AC497" s="30"/>
      <c r="AD497" s="30"/>
      <c r="AE497" s="30"/>
      <c r="AF497" s="30"/>
      <c r="AG497" s="30"/>
      <c r="AH497" s="30"/>
      <c r="AI497" s="30"/>
    </row>
    <row r="498" spans="1:35">
      <c r="A498" s="30" t="s">
        <v>936</v>
      </c>
      <c r="B498" s="30">
        <v>2009</v>
      </c>
      <c r="C498" s="17" t="s">
        <v>938</v>
      </c>
      <c r="D498" s="30" t="s">
        <v>854</v>
      </c>
      <c r="E498" s="30" t="s">
        <v>82</v>
      </c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>
        <v>67</v>
      </c>
      <c r="AC498" s="30"/>
      <c r="AD498" s="30"/>
      <c r="AE498" s="30"/>
      <c r="AF498" s="30"/>
      <c r="AG498" s="30"/>
      <c r="AH498" s="30"/>
      <c r="AI498" s="30"/>
    </row>
    <row r="499" spans="1:35">
      <c r="A499" s="30" t="s">
        <v>927</v>
      </c>
      <c r="B499" s="30">
        <v>2008</v>
      </c>
      <c r="C499" s="17" t="s">
        <v>928</v>
      </c>
      <c r="D499" s="30" t="s">
        <v>854</v>
      </c>
      <c r="E499" s="30" t="s">
        <v>854</v>
      </c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>
        <v>95</v>
      </c>
      <c r="Z499" s="30"/>
      <c r="AA499" s="30">
        <v>100</v>
      </c>
      <c r="AB499" s="30"/>
      <c r="AC499" s="30"/>
      <c r="AD499" s="30"/>
      <c r="AE499" s="30"/>
      <c r="AF499" s="30"/>
      <c r="AG499" s="30"/>
      <c r="AH499" s="30"/>
    </row>
    <row r="500" spans="1:35">
      <c r="A500" s="30" t="s">
        <v>939</v>
      </c>
      <c r="B500" s="30">
        <v>2020</v>
      </c>
      <c r="C500" s="17" t="s">
        <v>940</v>
      </c>
      <c r="D500" s="30" t="s">
        <v>854</v>
      </c>
      <c r="E500" s="30" t="s">
        <v>82</v>
      </c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>
        <v>64</v>
      </c>
      <c r="AC500" s="30"/>
      <c r="AD500" s="30"/>
      <c r="AE500" s="30"/>
      <c r="AF500" s="30"/>
      <c r="AG500" s="30"/>
      <c r="AH500" s="30"/>
      <c r="AI500" s="30"/>
    </row>
    <row r="501" spans="1:35">
      <c r="A501" s="30" t="s">
        <v>366</v>
      </c>
      <c r="B501" s="30">
        <v>2015</v>
      </c>
      <c r="C501" s="30" t="s">
        <v>867</v>
      </c>
      <c r="D501" s="30" t="s">
        <v>854</v>
      </c>
      <c r="E501" s="30" t="s">
        <v>82</v>
      </c>
      <c r="F501" s="30"/>
      <c r="G501" s="68" t="s">
        <v>868</v>
      </c>
      <c r="H501" s="77">
        <v>1786</v>
      </c>
      <c r="I501" s="30">
        <v>1786</v>
      </c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</row>
    <row r="502" spans="1:35">
      <c r="A502" s="30" t="s">
        <v>366</v>
      </c>
      <c r="B502" s="30">
        <v>2015</v>
      </c>
      <c r="C502" s="30" t="s">
        <v>869</v>
      </c>
      <c r="D502" s="30" t="s">
        <v>854</v>
      </c>
      <c r="E502" s="30" t="s">
        <v>82</v>
      </c>
      <c r="F502" s="30"/>
      <c r="G502" s="68" t="s">
        <v>870</v>
      </c>
      <c r="H502" s="68" t="s">
        <v>871</v>
      </c>
      <c r="I502" s="30">
        <v>770</v>
      </c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</row>
    <row r="503" spans="1:35">
      <c r="A503" s="30" t="s">
        <v>366</v>
      </c>
      <c r="B503" s="30">
        <v>2015</v>
      </c>
      <c r="C503" s="30" t="s">
        <v>872</v>
      </c>
      <c r="D503" s="30" t="s">
        <v>854</v>
      </c>
      <c r="E503" s="30" t="s">
        <v>82</v>
      </c>
      <c r="F503" s="30"/>
      <c r="G503" s="68" t="s">
        <v>873</v>
      </c>
      <c r="H503" s="68" t="s">
        <v>874</v>
      </c>
      <c r="I503" s="30">
        <v>49</v>
      </c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</row>
    <row r="504" spans="1:35">
      <c r="A504" s="30" t="s">
        <v>366</v>
      </c>
      <c r="B504" s="30">
        <v>2015</v>
      </c>
      <c r="C504" s="30" t="s">
        <v>875</v>
      </c>
      <c r="D504" s="30" t="s">
        <v>854</v>
      </c>
      <c r="E504" s="30" t="s">
        <v>82</v>
      </c>
      <c r="F504" s="30"/>
      <c r="G504" s="68" t="s">
        <v>876</v>
      </c>
      <c r="H504" s="68" t="s">
        <v>877</v>
      </c>
      <c r="I504" s="30">
        <v>633</v>
      </c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</row>
    <row r="505" spans="1:35">
      <c r="A505" s="30" t="s">
        <v>366</v>
      </c>
      <c r="B505" s="30">
        <v>2015</v>
      </c>
      <c r="C505" s="17" t="s">
        <v>878</v>
      </c>
      <c r="D505" s="30" t="s">
        <v>854</v>
      </c>
      <c r="E505" s="30" t="s">
        <v>82</v>
      </c>
      <c r="F505" s="30"/>
      <c r="G505" s="68" t="s">
        <v>879</v>
      </c>
      <c r="H505" s="68" t="s">
        <v>880</v>
      </c>
      <c r="I505" s="30">
        <v>468</v>
      </c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</row>
    <row r="506" spans="1:35">
      <c r="A506" s="30" t="s">
        <v>366</v>
      </c>
      <c r="B506" s="30">
        <v>2015</v>
      </c>
      <c r="C506" s="17" t="s">
        <v>881</v>
      </c>
      <c r="D506" s="30" t="s">
        <v>854</v>
      </c>
      <c r="E506" s="30" t="s">
        <v>82</v>
      </c>
      <c r="F506" s="30"/>
      <c r="G506" s="68" t="s">
        <v>882</v>
      </c>
      <c r="H506" s="68" t="s">
        <v>883</v>
      </c>
      <c r="I506" s="30">
        <v>853</v>
      </c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</row>
    <row r="507" spans="1:35">
      <c r="A507" s="30" t="s">
        <v>366</v>
      </c>
      <c r="B507" s="30">
        <v>2015</v>
      </c>
      <c r="C507" s="17" t="s">
        <v>884</v>
      </c>
      <c r="D507" s="30" t="s">
        <v>854</v>
      </c>
      <c r="E507" s="30" t="s">
        <v>82</v>
      </c>
      <c r="F507" s="30"/>
      <c r="G507" s="68" t="s">
        <v>885</v>
      </c>
      <c r="H507" s="68" t="s">
        <v>886</v>
      </c>
      <c r="I507" s="30">
        <v>440</v>
      </c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</row>
    <row r="508" spans="1:35">
      <c r="A508" s="30" t="s">
        <v>366</v>
      </c>
      <c r="B508" s="30">
        <v>2015</v>
      </c>
      <c r="C508" s="17" t="s">
        <v>887</v>
      </c>
      <c r="D508" s="30" t="s">
        <v>854</v>
      </c>
      <c r="E508" s="30" t="s">
        <v>82</v>
      </c>
      <c r="F508" s="30"/>
      <c r="G508" s="68" t="s">
        <v>888</v>
      </c>
      <c r="H508" s="68" t="s">
        <v>889</v>
      </c>
      <c r="I508" s="30">
        <v>820</v>
      </c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</row>
    <row r="509" spans="1:35">
      <c r="A509" s="30" t="s">
        <v>366</v>
      </c>
      <c r="B509" s="30">
        <v>2015</v>
      </c>
      <c r="C509" s="17" t="s">
        <v>890</v>
      </c>
      <c r="D509" s="30" t="s">
        <v>854</v>
      </c>
      <c r="E509" s="30" t="s">
        <v>82</v>
      </c>
      <c r="F509" s="30"/>
      <c r="G509" s="30"/>
      <c r="H509" s="30"/>
      <c r="I509" s="30"/>
      <c r="J509" s="30">
        <v>18</v>
      </c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</row>
    <row r="510" spans="1:35">
      <c r="A510" s="30" t="s">
        <v>891</v>
      </c>
      <c r="B510" s="30">
        <v>2018</v>
      </c>
      <c r="C510" s="17" t="s">
        <v>892</v>
      </c>
      <c r="D510" s="30" t="s">
        <v>854</v>
      </c>
      <c r="E510" s="30" t="s">
        <v>854</v>
      </c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>
        <v>90</v>
      </c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 spans="1:35">
      <c r="A511" s="30" t="s">
        <v>893</v>
      </c>
      <c r="B511" s="30">
        <v>2008</v>
      </c>
      <c r="C511" s="17" t="s">
        <v>894</v>
      </c>
      <c r="D511" s="30" t="s">
        <v>854</v>
      </c>
      <c r="E511" s="30" t="s">
        <v>82</v>
      </c>
      <c r="F511" s="30"/>
      <c r="G511" s="30"/>
      <c r="H511" s="30"/>
      <c r="I511" s="30"/>
      <c r="J511" s="30" t="s">
        <v>476</v>
      </c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</row>
    <row r="512" spans="1:35">
      <c r="A512" s="30" t="s">
        <v>893</v>
      </c>
      <c r="B512" s="30">
        <v>2008</v>
      </c>
      <c r="C512" s="17" t="s">
        <v>894</v>
      </c>
      <c r="D512" s="30" t="s">
        <v>854</v>
      </c>
      <c r="E512" s="30" t="s">
        <v>82</v>
      </c>
      <c r="F512" s="30"/>
      <c r="G512" s="30" t="s">
        <v>895</v>
      </c>
      <c r="H512" s="30" t="s">
        <v>896</v>
      </c>
      <c r="I512" s="63">
        <v>3287671</v>
      </c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</row>
    <row r="513" spans="1:35">
      <c r="A513" s="30" t="s">
        <v>893</v>
      </c>
      <c r="B513" s="30">
        <v>2008</v>
      </c>
      <c r="C513" s="17" t="s">
        <v>894</v>
      </c>
      <c r="D513" s="30" t="s">
        <v>854</v>
      </c>
      <c r="E513" s="30" t="s">
        <v>82</v>
      </c>
      <c r="F513" s="30"/>
      <c r="G513" s="30" t="s">
        <v>897</v>
      </c>
      <c r="H513" s="63">
        <v>1049041</v>
      </c>
      <c r="I513" s="63">
        <v>1049041</v>
      </c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</row>
    <row r="514" spans="1:35">
      <c r="A514" s="30" t="s">
        <v>893</v>
      </c>
      <c r="B514" s="30">
        <v>2008</v>
      </c>
      <c r="C514" s="17" t="s">
        <v>894</v>
      </c>
      <c r="D514" s="30" t="s">
        <v>854</v>
      </c>
      <c r="E514" s="30" t="s">
        <v>82</v>
      </c>
      <c r="F514" s="30"/>
      <c r="G514" s="30" t="s">
        <v>898</v>
      </c>
      <c r="H514" s="63">
        <v>1565479</v>
      </c>
      <c r="I514" s="63">
        <v>1565479</v>
      </c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</row>
    <row r="515" spans="1:35">
      <c r="A515" s="30" t="s">
        <v>893</v>
      </c>
      <c r="B515" s="30">
        <v>2008</v>
      </c>
      <c r="C515" s="17" t="s">
        <v>894</v>
      </c>
      <c r="D515" s="30" t="s">
        <v>854</v>
      </c>
      <c r="E515" s="30" t="s">
        <v>82</v>
      </c>
      <c r="F515" s="30"/>
      <c r="G515" s="30" t="s">
        <v>899</v>
      </c>
      <c r="H515" s="63">
        <v>2270411</v>
      </c>
      <c r="I515" s="63">
        <v>2270411</v>
      </c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</row>
    <row r="516" spans="1:35">
      <c r="A516" s="30" t="s">
        <v>893</v>
      </c>
      <c r="B516" s="30">
        <v>2008</v>
      </c>
      <c r="C516" s="17" t="s">
        <v>894</v>
      </c>
      <c r="D516" s="30" t="s">
        <v>854</v>
      </c>
      <c r="E516" s="30" t="s">
        <v>82</v>
      </c>
      <c r="F516" s="30"/>
      <c r="G516" s="30" t="s">
        <v>900</v>
      </c>
      <c r="H516" s="30" t="s">
        <v>901</v>
      </c>
      <c r="I516" s="63">
        <v>8054795</v>
      </c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</row>
    <row r="517" spans="1:35">
      <c r="A517" s="30" t="s">
        <v>893</v>
      </c>
      <c r="B517" s="30">
        <v>2008</v>
      </c>
      <c r="C517" s="30" t="s">
        <v>894</v>
      </c>
      <c r="D517" s="30" t="s">
        <v>854</v>
      </c>
      <c r="E517" s="30" t="s">
        <v>82</v>
      </c>
      <c r="F517" s="30"/>
      <c r="G517" s="30" t="s">
        <v>902</v>
      </c>
      <c r="H517" s="30" t="s">
        <v>903</v>
      </c>
      <c r="I517" s="63">
        <v>4394521</v>
      </c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</row>
    <row r="518" spans="1:35">
      <c r="A518" s="30" t="s">
        <v>893</v>
      </c>
      <c r="B518" s="30">
        <v>2008</v>
      </c>
      <c r="C518" s="30" t="s">
        <v>894</v>
      </c>
      <c r="D518" s="30" t="s">
        <v>854</v>
      </c>
      <c r="E518" s="30" t="s">
        <v>82</v>
      </c>
      <c r="F518" s="30"/>
      <c r="G518" s="30" t="s">
        <v>904</v>
      </c>
      <c r="H518" s="30" t="s">
        <v>905</v>
      </c>
      <c r="I518" s="63">
        <v>9652055</v>
      </c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</row>
    <row r="519" spans="1:35">
      <c r="A519" s="30" t="s">
        <v>421</v>
      </c>
      <c r="B519" s="30">
        <v>2013</v>
      </c>
      <c r="C519" s="17" t="s">
        <v>422</v>
      </c>
      <c r="D519" s="30" t="s">
        <v>854</v>
      </c>
      <c r="E519" s="30" t="s">
        <v>82</v>
      </c>
      <c r="F519" s="30"/>
      <c r="G519" s="30" t="s">
        <v>906</v>
      </c>
      <c r="H519" s="63">
        <v>119988</v>
      </c>
      <c r="I519" s="30" t="s">
        <v>907</v>
      </c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5">
      <c r="A520" s="30" t="s">
        <v>852</v>
      </c>
      <c r="B520" s="30">
        <v>2013</v>
      </c>
      <c r="C520" s="17" t="s">
        <v>853</v>
      </c>
      <c r="D520" s="30" t="s">
        <v>854</v>
      </c>
      <c r="E520" s="30" t="s">
        <v>854</v>
      </c>
      <c r="F520" s="30"/>
      <c r="G520" s="30"/>
      <c r="H520" s="30"/>
      <c r="I520" s="30"/>
      <c r="J520" s="30"/>
      <c r="K520" s="30"/>
      <c r="L520" s="30"/>
      <c r="M520" s="30"/>
      <c r="N520" s="30">
        <v>30</v>
      </c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</row>
    <row r="521" spans="1:35">
      <c r="A521" s="30" t="s">
        <v>929</v>
      </c>
      <c r="B521" s="30">
        <v>2008</v>
      </c>
      <c r="C521" s="17" t="s">
        <v>930</v>
      </c>
      <c r="D521" s="30" t="s">
        <v>854</v>
      </c>
      <c r="E521" s="30" t="s">
        <v>854</v>
      </c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>
        <v>82</v>
      </c>
      <c r="Z521" s="30"/>
      <c r="AA521" s="30">
        <v>100</v>
      </c>
      <c r="AB521" s="30"/>
      <c r="AC521" s="30"/>
      <c r="AD521" s="30"/>
      <c r="AE521" s="30"/>
      <c r="AF521" s="30"/>
      <c r="AG521" s="30"/>
      <c r="AH521" s="30"/>
    </row>
    <row r="522" spans="1:35">
      <c r="A522" s="30" t="s">
        <v>446</v>
      </c>
      <c r="B522" s="30">
        <v>2011</v>
      </c>
      <c r="C522" s="30"/>
      <c r="D522" s="30" t="s">
        <v>854</v>
      </c>
      <c r="E522" s="30"/>
      <c r="F522" s="30"/>
      <c r="G522" s="30"/>
      <c r="H522" s="30"/>
      <c r="I522" s="30"/>
      <c r="J522" s="30"/>
      <c r="K522" s="30" t="s">
        <v>908</v>
      </c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</row>
    <row r="523" spans="1:35">
      <c r="A523" s="30" t="s">
        <v>909</v>
      </c>
      <c r="B523" s="30">
        <v>2015</v>
      </c>
      <c r="C523" s="17" t="s">
        <v>910</v>
      </c>
      <c r="D523" s="30" t="s">
        <v>854</v>
      </c>
      <c r="E523" s="30" t="s">
        <v>854</v>
      </c>
      <c r="F523" s="30"/>
      <c r="G523" s="30"/>
      <c r="H523" s="30"/>
      <c r="I523" s="30"/>
      <c r="J523" s="30"/>
      <c r="K523" s="30">
        <v>10</v>
      </c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5">
      <c r="A524" s="30" t="s">
        <v>430</v>
      </c>
      <c r="B524" s="30">
        <v>2010</v>
      </c>
      <c r="C524" s="17" t="s">
        <v>431</v>
      </c>
      <c r="D524" s="30" t="s">
        <v>854</v>
      </c>
      <c r="E524" s="30" t="s">
        <v>854</v>
      </c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>
        <v>99</v>
      </c>
      <c r="AB524" s="30"/>
      <c r="AC524" s="30"/>
      <c r="AD524" s="30"/>
      <c r="AE524" s="30"/>
      <c r="AF524" s="30"/>
      <c r="AG524" s="30"/>
      <c r="AH524" s="30"/>
    </row>
    <row r="525" spans="1:35">
      <c r="A525" s="30" t="s">
        <v>199</v>
      </c>
      <c r="B525" s="30">
        <v>2010</v>
      </c>
      <c r="C525" s="17" t="s">
        <v>200</v>
      </c>
      <c r="D525" s="30" t="s">
        <v>854</v>
      </c>
      <c r="E525" s="30" t="s">
        <v>82</v>
      </c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>
        <v>40</v>
      </c>
      <c r="AF525" s="30"/>
      <c r="AG525" s="30"/>
      <c r="AH525" s="30"/>
      <c r="AI525" s="30"/>
    </row>
    <row r="526" spans="1:35">
      <c r="A526" s="30" t="s">
        <v>945</v>
      </c>
      <c r="B526" s="30">
        <v>2011</v>
      </c>
      <c r="C526" s="17" t="s">
        <v>946</v>
      </c>
      <c r="D526" s="30" t="s">
        <v>854</v>
      </c>
      <c r="E526" s="30" t="s">
        <v>854</v>
      </c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>
        <v>100</v>
      </c>
      <c r="AB526" s="30"/>
      <c r="AC526" s="30"/>
      <c r="AD526" s="30"/>
      <c r="AE526" s="30"/>
      <c r="AF526" s="30"/>
      <c r="AG526" s="30"/>
      <c r="AH526" s="30"/>
    </row>
    <row r="527" spans="1:35">
      <c r="A527" s="30" t="s">
        <v>911</v>
      </c>
      <c r="B527" s="30">
        <v>2012</v>
      </c>
      <c r="C527" s="17" t="s">
        <v>912</v>
      </c>
      <c r="D527" s="30" t="s">
        <v>854</v>
      </c>
      <c r="E527" s="30" t="s">
        <v>854</v>
      </c>
      <c r="F527" s="30"/>
      <c r="G527" s="30"/>
      <c r="H527" s="30"/>
      <c r="I527" s="30"/>
      <c r="J527" s="30">
        <v>89</v>
      </c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</row>
    <row r="528" spans="1:35">
      <c r="A528" s="30" t="s">
        <v>913</v>
      </c>
      <c r="B528" s="30">
        <v>2011</v>
      </c>
      <c r="C528" s="17" t="s">
        <v>914</v>
      </c>
      <c r="D528" s="30" t="s">
        <v>854</v>
      </c>
      <c r="E528" s="30" t="s">
        <v>854</v>
      </c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6">
      <c r="A529" s="30" t="s">
        <v>859</v>
      </c>
      <c r="B529" s="30">
        <v>2015</v>
      </c>
      <c r="C529" s="17" t="s">
        <v>860</v>
      </c>
      <c r="D529" s="30" t="s">
        <v>854</v>
      </c>
      <c r="E529" s="30" t="s">
        <v>82</v>
      </c>
      <c r="F529" s="30"/>
      <c r="G529" s="30"/>
      <c r="H529" s="30"/>
      <c r="I529" s="30"/>
      <c r="J529" s="30" t="s">
        <v>861</v>
      </c>
      <c r="K529" s="30"/>
      <c r="L529" s="30">
        <v>90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</row>
    <row r="530" spans="1:36">
      <c r="A530" s="30" t="s">
        <v>859</v>
      </c>
      <c r="B530" s="30">
        <v>2015</v>
      </c>
      <c r="C530" s="17" t="s">
        <v>915</v>
      </c>
      <c r="D530" s="30" t="s">
        <v>854</v>
      </c>
      <c r="E530" s="30" t="s">
        <v>82</v>
      </c>
      <c r="F530" s="30"/>
      <c r="G530" s="30" t="s">
        <v>916</v>
      </c>
      <c r="H530" s="30" t="s">
        <v>917</v>
      </c>
      <c r="I530" s="63">
        <v>1139726</v>
      </c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</row>
    <row r="531" spans="1:36">
      <c r="A531" s="30" t="s">
        <v>859</v>
      </c>
      <c r="B531" s="30">
        <v>2015</v>
      </c>
      <c r="C531" s="41" t="s">
        <v>918</v>
      </c>
      <c r="D531" s="30" t="s">
        <v>854</v>
      </c>
      <c r="E531" s="30" t="s">
        <v>82</v>
      </c>
      <c r="F531" s="30"/>
      <c r="G531" s="30" t="s">
        <v>919</v>
      </c>
      <c r="H531" s="30" t="s">
        <v>920</v>
      </c>
      <c r="I531" s="63">
        <v>8767123</v>
      </c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</row>
    <row r="532" spans="1:36">
      <c r="A532" s="30" t="s">
        <v>859</v>
      </c>
      <c r="B532" s="30">
        <v>2015</v>
      </c>
      <c r="C532" s="17" t="s">
        <v>915</v>
      </c>
      <c r="D532" s="30" t="s">
        <v>854</v>
      </c>
      <c r="E532" s="30" t="s">
        <v>82</v>
      </c>
      <c r="F532" s="30"/>
      <c r="G532" s="30" t="s">
        <v>921</v>
      </c>
      <c r="H532" s="61" t="s">
        <v>922</v>
      </c>
      <c r="I532" s="63">
        <v>3238356</v>
      </c>
      <c r="J532" s="30"/>
      <c r="K532" s="30">
        <v>80</v>
      </c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</row>
    <row r="533" spans="1:36">
      <c r="A533" s="30" t="s">
        <v>859</v>
      </c>
      <c r="B533" s="30">
        <v>2015</v>
      </c>
      <c r="C533" s="17" t="s">
        <v>918</v>
      </c>
      <c r="D533" s="30" t="s">
        <v>854</v>
      </c>
      <c r="E533" s="30" t="s">
        <v>82</v>
      </c>
      <c r="F533" s="30"/>
      <c r="G533" s="30" t="s">
        <v>923</v>
      </c>
      <c r="H533" s="61" t="s">
        <v>924</v>
      </c>
      <c r="I533" s="63">
        <v>1123288</v>
      </c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</row>
    <row r="534" spans="1:36">
      <c r="A534" s="30" t="s">
        <v>951</v>
      </c>
      <c r="B534" s="30">
        <v>2016</v>
      </c>
      <c r="C534" s="17" t="s">
        <v>952</v>
      </c>
      <c r="D534" s="30" t="s">
        <v>854</v>
      </c>
      <c r="E534" s="30" t="s">
        <v>82</v>
      </c>
      <c r="F534" s="30"/>
      <c r="G534" s="78" t="s">
        <v>953</v>
      </c>
      <c r="H534" s="78" t="s">
        <v>954</v>
      </c>
      <c r="I534" s="30">
        <v>115</v>
      </c>
      <c r="J534" s="30"/>
      <c r="K534" s="30"/>
      <c r="L534" s="30"/>
      <c r="M534" s="30"/>
      <c r="N534" s="30"/>
      <c r="O534" s="30">
        <v>33</v>
      </c>
      <c r="P534" s="30"/>
      <c r="Q534" s="30"/>
      <c r="R534" s="30"/>
      <c r="S534" s="30">
        <v>22</v>
      </c>
      <c r="T534" s="30">
        <v>16</v>
      </c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>
        <v>62</v>
      </c>
      <c r="AF534" s="30"/>
      <c r="AG534" s="30"/>
      <c r="AH534" s="30"/>
      <c r="AI534" s="30"/>
    </row>
    <row r="535" spans="1:36">
      <c r="A535" s="30" t="s">
        <v>925</v>
      </c>
      <c r="B535" s="30">
        <v>2018</v>
      </c>
      <c r="C535" s="17" t="s">
        <v>926</v>
      </c>
      <c r="D535" s="30" t="s">
        <v>854</v>
      </c>
      <c r="E535" s="30" t="s">
        <v>854</v>
      </c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6">
      <c r="A536" s="30" t="s">
        <v>184</v>
      </c>
      <c r="B536" s="30">
        <v>2003</v>
      </c>
      <c r="C536" s="17" t="s">
        <v>185</v>
      </c>
      <c r="D536" s="30" t="s">
        <v>854</v>
      </c>
      <c r="E536" s="30" t="s">
        <v>82</v>
      </c>
      <c r="F536" s="30"/>
      <c r="G536" s="30"/>
      <c r="H536" s="30"/>
      <c r="I536" s="30"/>
      <c r="J536" s="30">
        <v>10</v>
      </c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</row>
    <row r="537" spans="1:36">
      <c r="A537" s="30" t="s">
        <v>862</v>
      </c>
      <c r="B537" s="30">
        <v>2012</v>
      </c>
      <c r="C537" s="17" t="s">
        <v>863</v>
      </c>
      <c r="D537" s="30" t="s">
        <v>854</v>
      </c>
      <c r="E537" s="30" t="s">
        <v>854</v>
      </c>
      <c r="F537" s="30"/>
      <c r="G537" s="30"/>
      <c r="H537" s="30"/>
      <c r="I537" s="30"/>
      <c r="J537" s="30">
        <v>90</v>
      </c>
      <c r="K537" s="30"/>
      <c r="L537" s="30">
        <v>99</v>
      </c>
      <c r="M537" s="30"/>
      <c r="N537" s="30"/>
      <c r="O537" s="30"/>
      <c r="P537" s="30" t="s">
        <v>864</v>
      </c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6">
      <c r="A538" s="30" t="s">
        <v>79</v>
      </c>
      <c r="B538" s="30">
        <v>2017</v>
      </c>
      <c r="C538" s="17" t="s">
        <v>80</v>
      </c>
      <c r="D538" s="30" t="s">
        <v>854</v>
      </c>
      <c r="E538" s="30" t="s">
        <v>82</v>
      </c>
      <c r="F538" s="30"/>
      <c r="G538" s="30"/>
      <c r="H538" s="30"/>
      <c r="I538" s="30"/>
      <c r="J538" s="30"/>
      <c r="K538" s="30">
        <v>45</v>
      </c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</row>
    <row r="539" spans="1:36">
      <c r="A539" s="30" t="s">
        <v>943</v>
      </c>
      <c r="B539" s="30">
        <v>2012</v>
      </c>
      <c r="C539" s="30" t="s">
        <v>944</v>
      </c>
      <c r="D539" s="30" t="s">
        <v>854</v>
      </c>
      <c r="E539" s="30" t="s">
        <v>82</v>
      </c>
      <c r="F539" s="30">
        <v>2011</v>
      </c>
      <c r="G539" s="30" t="s">
        <v>408</v>
      </c>
      <c r="H539" s="30"/>
      <c r="I539" s="30"/>
      <c r="J539" s="30"/>
      <c r="K539" s="30">
        <v>39</v>
      </c>
      <c r="L539" s="30"/>
      <c r="M539" s="30"/>
      <c r="N539" s="30"/>
      <c r="O539" s="30"/>
      <c r="P539" s="30"/>
      <c r="Q539" s="30"/>
      <c r="R539" s="30"/>
      <c r="S539" s="30"/>
      <c r="T539" s="30">
        <v>57</v>
      </c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</row>
    <row r="540" spans="1:36">
      <c r="A540" s="30" t="s">
        <v>932</v>
      </c>
      <c r="B540" s="30">
        <v>2018</v>
      </c>
      <c r="C540" s="17" t="s">
        <v>933</v>
      </c>
      <c r="D540" s="30" t="s">
        <v>854</v>
      </c>
      <c r="E540" s="30" t="s">
        <v>854</v>
      </c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>
        <v>100</v>
      </c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6">
      <c r="A541" s="30" t="s">
        <v>934</v>
      </c>
      <c r="B541" s="30">
        <v>2011</v>
      </c>
      <c r="C541" s="17" t="s">
        <v>935</v>
      </c>
      <c r="D541" s="30" t="s">
        <v>854</v>
      </c>
      <c r="E541" s="30" t="s">
        <v>854</v>
      </c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>
        <v>75</v>
      </c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6">
      <c r="A542" s="30" t="s">
        <v>143</v>
      </c>
      <c r="B542" s="30">
        <v>2013</v>
      </c>
      <c r="C542" s="17" t="s">
        <v>144</v>
      </c>
      <c r="D542" s="30" t="s">
        <v>854</v>
      </c>
      <c r="E542" s="30" t="s">
        <v>82</v>
      </c>
      <c r="F542" s="30"/>
      <c r="G542" s="30" t="s">
        <v>941</v>
      </c>
      <c r="H542" s="64" t="s">
        <v>942</v>
      </c>
      <c r="I542" s="30">
        <v>300</v>
      </c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</row>
    <row r="543" spans="1:36">
      <c r="A543" s="30" t="s">
        <v>143</v>
      </c>
      <c r="B543" s="30">
        <v>2013</v>
      </c>
      <c r="C543" s="17" t="s">
        <v>144</v>
      </c>
      <c r="D543" s="30" t="s">
        <v>854</v>
      </c>
      <c r="E543" s="30" t="s">
        <v>82</v>
      </c>
      <c r="F543" s="30"/>
      <c r="G543" s="30"/>
      <c r="H543" s="30"/>
      <c r="I543" s="30"/>
      <c r="J543" s="30">
        <v>30</v>
      </c>
      <c r="K543" s="30"/>
      <c r="L543" s="30"/>
      <c r="M543" s="30"/>
      <c r="N543" s="30"/>
      <c r="O543" s="30">
        <v>27</v>
      </c>
      <c r="P543" s="30"/>
      <c r="Q543" s="30"/>
      <c r="R543" s="30"/>
      <c r="S543" s="30">
        <v>50</v>
      </c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</row>
    <row r="544" spans="1:36">
      <c r="A544" s="30" t="s">
        <v>949</v>
      </c>
      <c r="B544" s="30">
        <v>2019</v>
      </c>
      <c r="C544" s="17" t="s">
        <v>950</v>
      </c>
      <c r="D544" s="30" t="s">
        <v>854</v>
      </c>
      <c r="E544" s="30" t="s">
        <v>854</v>
      </c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>
        <v>99</v>
      </c>
      <c r="AB544" s="30"/>
      <c r="AC544" s="30"/>
      <c r="AD544" s="30"/>
      <c r="AE544" s="30"/>
      <c r="AF544" s="30"/>
      <c r="AG544" s="30"/>
      <c r="AH544" s="30"/>
    </row>
    <row r="545" spans="1:35">
      <c r="A545" s="30" t="s">
        <v>955</v>
      </c>
      <c r="B545" s="30">
        <v>2020</v>
      </c>
      <c r="C545" s="17" t="s">
        <v>956</v>
      </c>
      <c r="D545" s="30" t="s">
        <v>854</v>
      </c>
      <c r="E545" s="30" t="s">
        <v>854</v>
      </c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5">
      <c r="A546" s="30" t="s">
        <v>957</v>
      </c>
      <c r="B546" s="30">
        <v>2017</v>
      </c>
      <c r="C546" s="17" t="s">
        <v>958</v>
      </c>
      <c r="D546" s="30" t="s">
        <v>854</v>
      </c>
      <c r="E546" s="30" t="s">
        <v>854</v>
      </c>
      <c r="F546" s="30"/>
      <c r="G546" s="30"/>
      <c r="H546" s="30"/>
      <c r="I546" s="30"/>
      <c r="J546" s="30">
        <v>18</v>
      </c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</row>
    <row r="547" spans="1:35">
      <c r="A547" s="30" t="s">
        <v>957</v>
      </c>
      <c r="B547" s="30">
        <v>2017</v>
      </c>
      <c r="C547" s="17" t="s">
        <v>958</v>
      </c>
      <c r="D547" s="30" t="s">
        <v>854</v>
      </c>
      <c r="E547" s="30" t="s">
        <v>854</v>
      </c>
      <c r="F547" s="30"/>
      <c r="G547" s="30"/>
      <c r="H547" s="30"/>
      <c r="I547" s="30"/>
      <c r="J547" s="30">
        <v>75</v>
      </c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</row>
    <row r="548" spans="1:35">
      <c r="A548" s="30" t="s">
        <v>959</v>
      </c>
      <c r="B548" s="30">
        <v>2014</v>
      </c>
      <c r="C548" s="17" t="s">
        <v>960</v>
      </c>
      <c r="D548" s="30" t="s">
        <v>854</v>
      </c>
      <c r="E548" s="30" t="s">
        <v>82</v>
      </c>
      <c r="F548" s="30"/>
      <c r="G548" s="30"/>
      <c r="H548" s="30"/>
      <c r="I548" s="30"/>
      <c r="J548" s="30">
        <v>20</v>
      </c>
      <c r="K548" s="30">
        <v>61</v>
      </c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</row>
    <row r="549" spans="1:35">
      <c r="A549" s="30" t="s">
        <v>448</v>
      </c>
      <c r="B549" s="30">
        <v>2013</v>
      </c>
      <c r="C549" s="17" t="s">
        <v>449</v>
      </c>
      <c r="D549" s="30" t="s">
        <v>854</v>
      </c>
      <c r="E549" s="30" t="s">
        <v>854</v>
      </c>
      <c r="F549" s="30"/>
      <c r="G549" s="30"/>
      <c r="H549" s="30"/>
      <c r="I549" s="30"/>
      <c r="J549" s="30" t="s">
        <v>961</v>
      </c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</row>
    <row r="550" spans="1:35">
      <c r="A550" s="30" t="s">
        <v>857</v>
      </c>
      <c r="B550" s="30">
        <v>2019</v>
      </c>
      <c r="C550" s="17" t="s">
        <v>858</v>
      </c>
      <c r="D550" s="30" t="s">
        <v>854</v>
      </c>
      <c r="E550" s="30" t="s">
        <v>854</v>
      </c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>
        <v>97</v>
      </c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5">
      <c r="A551" s="30" t="s">
        <v>962</v>
      </c>
      <c r="B551" s="30">
        <v>2014</v>
      </c>
      <c r="C551" s="17" t="s">
        <v>963</v>
      </c>
      <c r="D551" s="30" t="s">
        <v>854</v>
      </c>
      <c r="E551" s="30" t="s">
        <v>82</v>
      </c>
      <c r="F551" s="30"/>
      <c r="G551" s="30" t="s">
        <v>964</v>
      </c>
      <c r="H551" s="64" t="s">
        <v>965</v>
      </c>
      <c r="I551" s="63">
        <v>3252055</v>
      </c>
      <c r="J551" s="30">
        <v>20</v>
      </c>
      <c r="K551" s="30">
        <v>60</v>
      </c>
      <c r="L551" s="30"/>
      <c r="M551" s="30"/>
      <c r="N551" s="30"/>
      <c r="O551" s="30">
        <v>40</v>
      </c>
      <c r="P551" s="30"/>
      <c r="Q551" s="30"/>
      <c r="R551" s="30"/>
      <c r="S551" s="30">
        <v>35</v>
      </c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</row>
    <row r="552" spans="1:35">
      <c r="A552" s="30" t="s">
        <v>962</v>
      </c>
      <c r="B552" s="30">
        <v>2014</v>
      </c>
      <c r="C552" s="17" t="s">
        <v>963</v>
      </c>
      <c r="D552" s="30" t="s">
        <v>854</v>
      </c>
      <c r="E552" s="30" t="s">
        <v>82</v>
      </c>
      <c r="F552" s="30"/>
      <c r="G552" s="30" t="s">
        <v>966</v>
      </c>
      <c r="H552" s="64" t="s">
        <v>967</v>
      </c>
      <c r="I552" s="63">
        <v>6328767</v>
      </c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</row>
    <row r="553" spans="1:35">
      <c r="A553" s="30" t="s">
        <v>962</v>
      </c>
      <c r="B553" s="30">
        <v>2014</v>
      </c>
      <c r="C553" s="17" t="s">
        <v>963</v>
      </c>
      <c r="D553" s="30" t="s">
        <v>854</v>
      </c>
      <c r="E553" s="30" t="s">
        <v>82</v>
      </c>
      <c r="F553" s="30"/>
      <c r="G553" s="30" t="s">
        <v>968</v>
      </c>
      <c r="H553" s="64" t="s">
        <v>969</v>
      </c>
      <c r="I553" s="63">
        <v>509589</v>
      </c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</row>
    <row r="554" spans="1:35">
      <c r="A554" s="30" t="s">
        <v>962</v>
      </c>
      <c r="B554" s="30">
        <v>2014</v>
      </c>
      <c r="C554" s="17" t="s">
        <v>963</v>
      </c>
      <c r="D554" s="30" t="s">
        <v>854</v>
      </c>
      <c r="E554" s="30" t="s">
        <v>82</v>
      </c>
      <c r="F554" s="30"/>
      <c r="G554" s="30" t="s">
        <v>970</v>
      </c>
      <c r="H554" s="64" t="s">
        <v>965</v>
      </c>
      <c r="I554" s="63">
        <v>3252055</v>
      </c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</row>
    <row r="555" spans="1:35">
      <c r="A555" s="30" t="s">
        <v>962</v>
      </c>
      <c r="B555" s="30">
        <v>2014</v>
      </c>
      <c r="C555" s="17" t="s">
        <v>963</v>
      </c>
      <c r="D555" s="30" t="s">
        <v>854</v>
      </c>
      <c r="E555" s="30" t="s">
        <v>82</v>
      </c>
      <c r="F555" s="30"/>
      <c r="G555" s="30" t="s">
        <v>971</v>
      </c>
      <c r="H555" s="64" t="s">
        <v>972</v>
      </c>
      <c r="I555" s="63">
        <v>9561644</v>
      </c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</row>
    <row r="556" spans="1:35">
      <c r="A556" s="30" t="s">
        <v>962</v>
      </c>
      <c r="B556" s="30">
        <v>2014</v>
      </c>
      <c r="C556" s="17" t="s">
        <v>963</v>
      </c>
      <c r="D556" s="30" t="s">
        <v>854</v>
      </c>
      <c r="E556" s="30" t="s">
        <v>82</v>
      </c>
      <c r="F556" s="30"/>
      <c r="G556" s="30" t="s">
        <v>973</v>
      </c>
      <c r="H556" s="64" t="s">
        <v>974</v>
      </c>
      <c r="I556" s="63">
        <v>1780822</v>
      </c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</row>
    <row r="557" spans="1:35">
      <c r="A557" s="30" t="s">
        <v>962</v>
      </c>
      <c r="B557" s="30">
        <v>2014</v>
      </c>
      <c r="C557" s="17" t="s">
        <v>963</v>
      </c>
      <c r="D557" s="30" t="s">
        <v>854</v>
      </c>
      <c r="E557" s="30" t="s">
        <v>82</v>
      </c>
      <c r="F557" s="30"/>
      <c r="G557" s="30" t="s">
        <v>975</v>
      </c>
      <c r="H557" s="64" t="s">
        <v>976</v>
      </c>
      <c r="I557" s="63">
        <v>8630137</v>
      </c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</row>
    <row r="558" spans="1:35">
      <c r="A558" s="30" t="s">
        <v>962</v>
      </c>
      <c r="B558" s="30">
        <v>2014</v>
      </c>
      <c r="C558" s="17" t="s">
        <v>963</v>
      </c>
      <c r="D558" s="30" t="s">
        <v>854</v>
      </c>
      <c r="E558" s="30" t="s">
        <v>82</v>
      </c>
      <c r="F558" s="30"/>
      <c r="G558" s="30" t="s">
        <v>977</v>
      </c>
      <c r="H558" s="64" t="s">
        <v>978</v>
      </c>
      <c r="I558" s="63">
        <v>8191781</v>
      </c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</row>
    <row r="559" spans="1:35">
      <c r="A559" s="30" t="s">
        <v>962</v>
      </c>
      <c r="B559" s="30">
        <v>2014</v>
      </c>
      <c r="C559" s="17" t="s">
        <v>963</v>
      </c>
      <c r="D559" s="30" t="s">
        <v>854</v>
      </c>
      <c r="E559" s="30" t="s">
        <v>82</v>
      </c>
      <c r="F559" s="30"/>
      <c r="G559" s="30" t="s">
        <v>979</v>
      </c>
      <c r="H559" s="64" t="s">
        <v>980</v>
      </c>
      <c r="I559" s="63">
        <v>3287671</v>
      </c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</row>
    <row r="560" spans="1:35">
      <c r="A560" s="30" t="s">
        <v>962</v>
      </c>
      <c r="B560" s="30">
        <v>2014</v>
      </c>
      <c r="C560" s="17" t="s">
        <v>963</v>
      </c>
      <c r="D560" s="30" t="s">
        <v>854</v>
      </c>
      <c r="E560" s="30" t="s">
        <v>82</v>
      </c>
      <c r="F560" s="30"/>
      <c r="G560" s="30" t="s">
        <v>981</v>
      </c>
      <c r="H560" s="64" t="s">
        <v>982</v>
      </c>
      <c r="I560" s="63">
        <v>1049315</v>
      </c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</row>
    <row r="561" spans="1:36">
      <c r="A561" s="30" t="s">
        <v>962</v>
      </c>
      <c r="B561" s="30">
        <v>2014</v>
      </c>
      <c r="C561" s="17" t="s">
        <v>963</v>
      </c>
      <c r="D561" s="30" t="s">
        <v>854</v>
      </c>
      <c r="E561" s="30" t="s">
        <v>82</v>
      </c>
      <c r="F561" s="30"/>
      <c r="G561" s="30" t="s">
        <v>983</v>
      </c>
      <c r="H561" s="64" t="s">
        <v>984</v>
      </c>
      <c r="I561" s="63">
        <v>1564384</v>
      </c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73" t="s">
        <v>83</v>
      </c>
      <c r="AG561" s="73" t="s">
        <v>83</v>
      </c>
      <c r="AH561" s="73" t="s">
        <v>83</v>
      </c>
      <c r="AI561" s="73" t="s">
        <v>83</v>
      </c>
    </row>
    <row r="562" spans="1:36">
      <c r="A562" s="30" t="s">
        <v>962</v>
      </c>
      <c r="B562" s="30">
        <v>2014</v>
      </c>
      <c r="C562" s="17" t="s">
        <v>963</v>
      </c>
      <c r="D562" s="30" t="s">
        <v>854</v>
      </c>
      <c r="E562" s="30" t="s">
        <v>82</v>
      </c>
      <c r="F562" s="30"/>
      <c r="G562" s="30" t="s">
        <v>985</v>
      </c>
      <c r="H562" s="64" t="s">
        <v>986</v>
      </c>
      <c r="I562" s="63">
        <v>2271233</v>
      </c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</row>
    <row r="563" spans="1:36">
      <c r="A563" s="30" t="s">
        <v>962</v>
      </c>
      <c r="B563" s="30">
        <v>2014</v>
      </c>
      <c r="C563" s="17" t="s">
        <v>963</v>
      </c>
      <c r="D563" s="30" t="s">
        <v>854</v>
      </c>
      <c r="E563" s="30" t="s">
        <v>82</v>
      </c>
      <c r="F563" s="30"/>
      <c r="G563" s="30" t="s">
        <v>987</v>
      </c>
      <c r="H563" s="64" t="s">
        <v>988</v>
      </c>
      <c r="I563" s="63">
        <v>4383562</v>
      </c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</row>
    <row r="564" spans="1:36">
      <c r="A564" s="30" t="s">
        <v>962</v>
      </c>
      <c r="B564" s="30">
        <v>2014</v>
      </c>
      <c r="C564" s="17" t="s">
        <v>963</v>
      </c>
      <c r="D564" s="30" t="s">
        <v>854</v>
      </c>
      <c r="E564" s="30" t="s">
        <v>82</v>
      </c>
      <c r="F564" s="30"/>
      <c r="G564" s="30" t="s">
        <v>989</v>
      </c>
      <c r="H564" s="64" t="s">
        <v>990</v>
      </c>
      <c r="I564" s="63">
        <v>8054795</v>
      </c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</row>
    <row r="565" spans="1:36">
      <c r="A565" s="30" t="s">
        <v>962</v>
      </c>
      <c r="B565" s="30">
        <v>2014</v>
      </c>
      <c r="C565" s="17" t="s">
        <v>963</v>
      </c>
      <c r="D565" s="30" t="s">
        <v>854</v>
      </c>
      <c r="E565" s="30" t="s">
        <v>82</v>
      </c>
      <c r="F565" s="30"/>
      <c r="G565" s="30" t="s">
        <v>991</v>
      </c>
      <c r="H565" s="64" t="s">
        <v>992</v>
      </c>
      <c r="I565" s="63">
        <v>9643836</v>
      </c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</row>
    <row r="566" spans="1:36">
      <c r="A566" s="30" t="s">
        <v>993</v>
      </c>
      <c r="B566" s="30">
        <v>2016</v>
      </c>
      <c r="C566" s="30" t="s">
        <v>994</v>
      </c>
      <c r="D566" s="30" t="s">
        <v>854</v>
      </c>
      <c r="E566" s="30" t="s">
        <v>82</v>
      </c>
      <c r="F566" s="30"/>
      <c r="G566" s="78" t="s">
        <v>995</v>
      </c>
      <c r="H566" s="78">
        <v>1021</v>
      </c>
      <c r="I566" s="30">
        <v>1021</v>
      </c>
      <c r="J566" s="30">
        <v>12</v>
      </c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</row>
    <row r="567" spans="1:36">
      <c r="A567" s="30" t="s">
        <v>993</v>
      </c>
      <c r="B567" s="30">
        <v>2016</v>
      </c>
      <c r="C567" s="30" t="s">
        <v>994</v>
      </c>
      <c r="D567" s="30" t="s">
        <v>854</v>
      </c>
      <c r="E567" s="30" t="s">
        <v>82</v>
      </c>
      <c r="F567" s="30"/>
      <c r="G567" s="78" t="s">
        <v>996</v>
      </c>
      <c r="H567" s="78">
        <v>455</v>
      </c>
      <c r="I567" s="30">
        <v>455</v>
      </c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</row>
    <row r="568" spans="1:36">
      <c r="A568" s="30" t="s">
        <v>993</v>
      </c>
      <c r="B568" s="30">
        <v>2016</v>
      </c>
      <c r="C568" s="30" t="s">
        <v>994</v>
      </c>
      <c r="D568" s="30" t="s">
        <v>854</v>
      </c>
      <c r="E568" s="30" t="s">
        <v>82</v>
      </c>
      <c r="F568" s="30"/>
      <c r="G568" s="78" t="s">
        <v>997</v>
      </c>
      <c r="H568" s="78">
        <v>9531</v>
      </c>
      <c r="I568" s="30">
        <v>9531</v>
      </c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</row>
    <row r="569" spans="1:36">
      <c r="A569" s="30" t="s">
        <v>998</v>
      </c>
      <c r="B569" s="30">
        <v>2016</v>
      </c>
      <c r="C569" s="17" t="s">
        <v>999</v>
      </c>
      <c r="D569" s="30" t="s">
        <v>854</v>
      </c>
      <c r="E569" s="30" t="s">
        <v>854</v>
      </c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>
        <v>95</v>
      </c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6">
      <c r="A570" s="30" t="s">
        <v>855</v>
      </c>
      <c r="B570" s="30">
        <v>2017</v>
      </c>
      <c r="C570" s="17" t="s">
        <v>856</v>
      </c>
      <c r="D570" s="30" t="s">
        <v>854</v>
      </c>
      <c r="E570" s="30" t="s">
        <v>854</v>
      </c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>
        <v>66</v>
      </c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6">
      <c r="A571" s="30" t="s">
        <v>865</v>
      </c>
      <c r="B571" s="30">
        <v>2007</v>
      </c>
      <c r="C571" s="17" t="s">
        <v>866</v>
      </c>
      <c r="D571" s="30" t="s">
        <v>854</v>
      </c>
      <c r="E571" s="30" t="s">
        <v>854</v>
      </c>
      <c r="F571" s="30"/>
      <c r="G571" s="30"/>
      <c r="H571" s="30"/>
      <c r="I571" s="30"/>
      <c r="J571" s="30"/>
      <c r="K571" s="30">
        <v>20</v>
      </c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6">
      <c r="A572" s="66" t="s">
        <v>57</v>
      </c>
      <c r="B572" s="66">
        <v>1986</v>
      </c>
      <c r="C572" s="43" t="s">
        <v>58</v>
      </c>
      <c r="D572" s="66" t="s">
        <v>1015</v>
      </c>
      <c r="E572" s="66" t="s">
        <v>60</v>
      </c>
      <c r="F572" s="66" t="s">
        <v>83</v>
      </c>
      <c r="G572" s="66" t="s">
        <v>83</v>
      </c>
      <c r="H572" s="66" t="s">
        <v>83</v>
      </c>
      <c r="I572" s="66" t="s">
        <v>83</v>
      </c>
      <c r="J572" s="66" t="s">
        <v>83</v>
      </c>
      <c r="K572" s="66" t="s">
        <v>83</v>
      </c>
      <c r="L572" s="66">
        <v>86</v>
      </c>
      <c r="M572" s="66" t="s">
        <v>83</v>
      </c>
      <c r="N572" s="66" t="s">
        <v>83</v>
      </c>
      <c r="O572" s="79" t="s">
        <v>4223</v>
      </c>
      <c r="P572" s="66" t="s">
        <v>83</v>
      </c>
      <c r="Q572" s="66" t="s">
        <v>83</v>
      </c>
      <c r="R572" s="66" t="s">
        <v>83</v>
      </c>
      <c r="S572" s="66" t="s">
        <v>83</v>
      </c>
      <c r="T572" s="66" t="s">
        <v>83</v>
      </c>
      <c r="U572" s="66" t="s">
        <v>83</v>
      </c>
      <c r="V572" s="66">
        <v>20</v>
      </c>
      <c r="W572" s="66">
        <v>25</v>
      </c>
      <c r="X572" s="66">
        <v>61</v>
      </c>
      <c r="Y572" s="66">
        <v>80</v>
      </c>
      <c r="Z572" s="66" t="s">
        <v>83</v>
      </c>
      <c r="AA572" s="66" t="s">
        <v>83</v>
      </c>
      <c r="AB572" s="66" t="s">
        <v>83</v>
      </c>
      <c r="AC572" s="66" t="s">
        <v>83</v>
      </c>
      <c r="AD572" s="66" t="s">
        <v>83</v>
      </c>
      <c r="AE572" s="66" t="s">
        <v>83</v>
      </c>
      <c r="AF572" s="66" t="s">
        <v>83</v>
      </c>
      <c r="AG572" s="66" t="s">
        <v>83</v>
      </c>
      <c r="AH572" s="66" t="s">
        <v>83</v>
      </c>
      <c r="AI572" s="66" t="s">
        <v>83</v>
      </c>
    </row>
    <row r="573" spans="1:36">
      <c r="A573" s="66" t="s">
        <v>199</v>
      </c>
      <c r="B573" s="66">
        <v>2010</v>
      </c>
      <c r="C573" s="66" t="s">
        <v>200</v>
      </c>
      <c r="D573" s="66" t="s">
        <v>1017</v>
      </c>
      <c r="E573" s="66" t="s">
        <v>60</v>
      </c>
      <c r="F573" s="66" t="s">
        <v>83</v>
      </c>
      <c r="G573" s="66" t="s">
        <v>83</v>
      </c>
      <c r="H573" s="66" t="s">
        <v>83</v>
      </c>
      <c r="I573" s="66" t="s">
        <v>83</v>
      </c>
      <c r="J573" s="66" t="s">
        <v>83</v>
      </c>
      <c r="K573" s="66" t="s">
        <v>83</v>
      </c>
      <c r="L573" s="66" t="s">
        <v>83</v>
      </c>
      <c r="M573" s="66" t="s">
        <v>83</v>
      </c>
      <c r="N573" s="66" t="s">
        <v>83</v>
      </c>
      <c r="O573" s="66" t="s">
        <v>83</v>
      </c>
      <c r="P573" s="66" t="s">
        <v>83</v>
      </c>
      <c r="Q573" s="66" t="s">
        <v>83</v>
      </c>
      <c r="R573" s="66" t="s">
        <v>83</v>
      </c>
      <c r="S573" s="66" t="s">
        <v>83</v>
      </c>
      <c r="T573" s="66" t="s">
        <v>83</v>
      </c>
      <c r="U573" s="66" t="s">
        <v>83</v>
      </c>
      <c r="V573" s="66" t="s">
        <v>83</v>
      </c>
      <c r="W573" s="66" t="s">
        <v>83</v>
      </c>
      <c r="X573" s="66" t="s">
        <v>83</v>
      </c>
      <c r="Y573" s="66" t="s">
        <v>83</v>
      </c>
      <c r="Z573" s="66" t="s">
        <v>83</v>
      </c>
      <c r="AA573" s="66" t="s">
        <v>83</v>
      </c>
      <c r="AB573" s="66" t="s">
        <v>83</v>
      </c>
      <c r="AC573" s="66" t="s">
        <v>83</v>
      </c>
      <c r="AD573" s="66" t="s">
        <v>83</v>
      </c>
      <c r="AE573" s="66" t="s">
        <v>83</v>
      </c>
      <c r="AF573" s="66" t="s">
        <v>202</v>
      </c>
      <c r="AG573" s="66" t="s">
        <v>83</v>
      </c>
      <c r="AH573" s="66" t="s">
        <v>83</v>
      </c>
      <c r="AI573" s="66" t="s">
        <v>83</v>
      </c>
      <c r="AJ573" s="66" t="s">
        <v>83</v>
      </c>
    </row>
    <row r="574" spans="1:36">
      <c r="A574" s="30" t="s">
        <v>1060</v>
      </c>
      <c r="B574" s="30">
        <v>2020</v>
      </c>
      <c r="C574" s="17" t="s">
        <v>1061</v>
      </c>
      <c r="D574" s="30" t="s">
        <v>1020</v>
      </c>
      <c r="E574" s="30" t="s">
        <v>82</v>
      </c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 t="s">
        <v>1062</v>
      </c>
      <c r="AB574" s="30"/>
      <c r="AC574" s="30"/>
      <c r="AD574" s="30"/>
      <c r="AE574" s="30"/>
      <c r="AF574" s="30"/>
      <c r="AG574" s="30"/>
      <c r="AH574" s="30"/>
      <c r="AI574" s="30"/>
      <c r="AJ574" s="30"/>
    </row>
    <row r="575" spans="1:36">
      <c r="A575" s="30" t="s">
        <v>865</v>
      </c>
      <c r="B575" s="30">
        <v>2007</v>
      </c>
      <c r="C575" s="17" t="s">
        <v>866</v>
      </c>
      <c r="D575" s="30" t="s">
        <v>1020</v>
      </c>
      <c r="E575" s="30" t="s">
        <v>1020</v>
      </c>
      <c r="F575" s="30"/>
      <c r="G575" s="30"/>
      <c r="H575" s="30"/>
      <c r="I575" s="30"/>
      <c r="J575" s="30"/>
      <c r="K575" s="30"/>
      <c r="L575" s="30">
        <v>15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</row>
    <row r="576" spans="1:36">
      <c r="A576" s="30" t="s">
        <v>366</v>
      </c>
      <c r="B576" s="30">
        <v>2015</v>
      </c>
      <c r="C576" s="30" t="s">
        <v>1025</v>
      </c>
      <c r="D576" s="30" t="s">
        <v>1020</v>
      </c>
      <c r="E576" s="30" t="s">
        <v>82</v>
      </c>
      <c r="F576" s="30"/>
      <c r="G576" s="30"/>
      <c r="H576" s="68" t="s">
        <v>1026</v>
      </c>
      <c r="I576" s="68" t="s">
        <v>1027</v>
      </c>
      <c r="J576" s="30">
        <v>405</v>
      </c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</row>
    <row r="577" spans="1:36">
      <c r="A577" s="30" t="s">
        <v>366</v>
      </c>
      <c r="B577" s="30">
        <v>2015</v>
      </c>
      <c r="C577" s="30" t="s">
        <v>1028</v>
      </c>
      <c r="D577" s="30" t="s">
        <v>1020</v>
      </c>
      <c r="E577" s="30" t="s">
        <v>82</v>
      </c>
      <c r="F577" s="30"/>
      <c r="G577" s="30"/>
      <c r="H577" s="68" t="s">
        <v>1029</v>
      </c>
      <c r="I577" s="68" t="s">
        <v>1030</v>
      </c>
      <c r="J577" s="30">
        <v>906</v>
      </c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</row>
    <row r="578" spans="1:36">
      <c r="A578" s="30" t="s">
        <v>366</v>
      </c>
      <c r="B578" s="30">
        <v>2015</v>
      </c>
      <c r="C578" s="30" t="s">
        <v>1031</v>
      </c>
      <c r="D578" s="30" t="s">
        <v>1020</v>
      </c>
      <c r="E578" s="30" t="s">
        <v>82</v>
      </c>
      <c r="F578" s="30"/>
      <c r="G578" s="30"/>
      <c r="H578" s="68" t="s">
        <v>1032</v>
      </c>
      <c r="I578" s="68" t="s">
        <v>1033</v>
      </c>
      <c r="J578" s="30">
        <v>507</v>
      </c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</row>
    <row r="579" spans="1:36">
      <c r="A579" s="30" t="s">
        <v>366</v>
      </c>
      <c r="B579" s="30">
        <v>2015</v>
      </c>
      <c r="C579" s="30" t="s">
        <v>1034</v>
      </c>
      <c r="D579" s="30" t="s">
        <v>1020</v>
      </c>
      <c r="E579" s="30" t="s">
        <v>82</v>
      </c>
      <c r="F579" s="30"/>
      <c r="G579" s="30"/>
      <c r="H579" s="68" t="s">
        <v>1035</v>
      </c>
      <c r="I579" s="68" t="s">
        <v>176</v>
      </c>
      <c r="J579" s="30">
        <v>4</v>
      </c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</row>
    <row r="580" spans="1:36">
      <c r="A580" s="30" t="s">
        <v>366</v>
      </c>
      <c r="B580" s="30">
        <v>2015</v>
      </c>
      <c r="C580" s="30" t="s">
        <v>1036</v>
      </c>
      <c r="D580" s="30" t="s">
        <v>1020</v>
      </c>
      <c r="E580" s="30" t="s">
        <v>82</v>
      </c>
      <c r="F580" s="30"/>
      <c r="G580" s="30"/>
      <c r="H580" s="68" t="s">
        <v>1037</v>
      </c>
      <c r="I580" s="68" t="s">
        <v>1038</v>
      </c>
      <c r="J580" s="30">
        <v>194</v>
      </c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67" t="s">
        <v>83</v>
      </c>
      <c r="AH580" s="67" t="s">
        <v>83</v>
      </c>
      <c r="AI580" s="67" t="s">
        <v>83</v>
      </c>
      <c r="AJ580" s="67" t="s">
        <v>83</v>
      </c>
    </row>
    <row r="581" spans="1:36">
      <c r="A581" s="30" t="s">
        <v>366</v>
      </c>
      <c r="B581" s="30">
        <v>2015</v>
      </c>
      <c r="C581" s="30" t="s">
        <v>1039</v>
      </c>
      <c r="D581" s="30" t="s">
        <v>1020</v>
      </c>
      <c r="E581" s="30" t="s">
        <v>82</v>
      </c>
      <c r="F581" s="30"/>
      <c r="G581" s="30"/>
      <c r="H581" s="68" t="s">
        <v>1040</v>
      </c>
      <c r="I581" s="68" t="s">
        <v>1041</v>
      </c>
      <c r="J581" s="30">
        <v>193</v>
      </c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67" t="s">
        <v>83</v>
      </c>
      <c r="AH581" s="67" t="s">
        <v>83</v>
      </c>
      <c r="AI581" s="67" t="s">
        <v>83</v>
      </c>
      <c r="AJ581" s="67" t="s">
        <v>83</v>
      </c>
    </row>
    <row r="582" spans="1:36">
      <c r="A582" s="30" t="s">
        <v>366</v>
      </c>
      <c r="B582" s="30">
        <v>2015</v>
      </c>
      <c r="C582" s="30" t="s">
        <v>1042</v>
      </c>
      <c r="D582" s="30" t="s">
        <v>1020</v>
      </c>
      <c r="E582" s="30" t="s">
        <v>82</v>
      </c>
      <c r="F582" s="30"/>
      <c r="G582" s="30"/>
      <c r="H582" s="68" t="s">
        <v>1043</v>
      </c>
      <c r="I582" s="68" t="s">
        <v>1044</v>
      </c>
      <c r="J582" s="30">
        <v>418</v>
      </c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</row>
    <row r="583" spans="1:36">
      <c r="A583" s="30" t="s">
        <v>366</v>
      </c>
      <c r="B583" s="30">
        <v>2015</v>
      </c>
      <c r="C583" s="30" t="s">
        <v>1045</v>
      </c>
      <c r="D583" s="30" t="s">
        <v>1020</v>
      </c>
      <c r="E583" s="30" t="s">
        <v>82</v>
      </c>
      <c r="F583" s="30"/>
      <c r="G583" s="30"/>
      <c r="H583" s="30"/>
      <c r="I583" s="30"/>
      <c r="J583" s="30"/>
      <c r="K583" s="30">
        <v>50</v>
      </c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</row>
    <row r="584" spans="1:36">
      <c r="A584" s="30" t="s">
        <v>891</v>
      </c>
      <c r="B584" s="30">
        <v>2018</v>
      </c>
      <c r="C584" s="17" t="s">
        <v>892</v>
      </c>
      <c r="D584" s="30" t="s">
        <v>1020</v>
      </c>
      <c r="E584" s="30" t="s">
        <v>1020</v>
      </c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>
        <v>90</v>
      </c>
      <c r="AA584" s="30"/>
      <c r="AB584" s="30"/>
      <c r="AC584" s="30"/>
      <c r="AD584" s="30"/>
      <c r="AE584" s="30"/>
      <c r="AF584" s="30"/>
      <c r="AG584" s="30"/>
      <c r="AH584" s="30"/>
      <c r="AI584" s="30"/>
    </row>
    <row r="585" spans="1:36">
      <c r="A585" s="30" t="s">
        <v>893</v>
      </c>
      <c r="B585" s="30">
        <v>2008</v>
      </c>
      <c r="C585" s="30" t="s">
        <v>894</v>
      </c>
      <c r="D585" s="30" t="s">
        <v>1020</v>
      </c>
      <c r="E585" s="30" t="s">
        <v>82</v>
      </c>
      <c r="F585" s="30"/>
      <c r="G585" s="30"/>
      <c r="H585" s="30"/>
      <c r="I585" s="30"/>
      <c r="J585" s="30"/>
      <c r="K585" s="30">
        <v>43</v>
      </c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</row>
    <row r="586" spans="1:36">
      <c r="A586" s="30" t="s">
        <v>893</v>
      </c>
      <c r="B586" s="30">
        <v>2008</v>
      </c>
      <c r="C586" s="30" t="s">
        <v>894</v>
      </c>
      <c r="D586" s="30" t="s">
        <v>1020</v>
      </c>
      <c r="E586" s="30" t="s">
        <v>82</v>
      </c>
      <c r="F586" s="30"/>
      <c r="G586" s="30"/>
      <c r="H586" s="30" t="s">
        <v>1046</v>
      </c>
      <c r="I586" s="30" t="s">
        <v>1047</v>
      </c>
      <c r="J586" s="63">
        <v>3747945</v>
      </c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</row>
    <row r="587" spans="1:36">
      <c r="A587" s="30" t="s">
        <v>893</v>
      </c>
      <c r="B587" s="30">
        <v>2008</v>
      </c>
      <c r="C587" s="30" t="s">
        <v>894</v>
      </c>
      <c r="D587" s="30" t="s">
        <v>1020</v>
      </c>
      <c r="E587" s="30" t="s">
        <v>82</v>
      </c>
      <c r="F587" s="30"/>
      <c r="G587" s="30"/>
      <c r="H587" s="30" t="s">
        <v>1048</v>
      </c>
      <c r="I587" s="30" t="s">
        <v>1049</v>
      </c>
      <c r="J587" s="63">
        <v>2345205</v>
      </c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</row>
    <row r="588" spans="1:36">
      <c r="A588" s="30" t="s">
        <v>421</v>
      </c>
      <c r="B588" s="30">
        <v>2013</v>
      </c>
      <c r="C588" s="17" t="s">
        <v>422</v>
      </c>
      <c r="D588" s="30" t="s">
        <v>1020</v>
      </c>
      <c r="E588" s="30" t="s">
        <v>82</v>
      </c>
      <c r="F588" s="30"/>
      <c r="G588" s="30"/>
      <c r="H588" s="30" t="s">
        <v>906</v>
      </c>
      <c r="I588" s="63">
        <v>119988</v>
      </c>
      <c r="J588" s="30">
        <v>50</v>
      </c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</row>
    <row r="589" spans="1:36">
      <c r="A589" s="30" t="s">
        <v>852</v>
      </c>
      <c r="B589" s="30">
        <v>2013</v>
      </c>
      <c r="C589" s="17" t="s">
        <v>853</v>
      </c>
      <c r="D589" s="30" t="s">
        <v>1020</v>
      </c>
      <c r="E589" s="30" t="s">
        <v>1020</v>
      </c>
      <c r="F589" s="30"/>
      <c r="G589" s="30"/>
      <c r="H589" s="30"/>
      <c r="I589" s="30"/>
      <c r="J589" s="30"/>
      <c r="K589" s="30"/>
      <c r="L589" s="30"/>
      <c r="M589" s="30"/>
      <c r="N589" s="30"/>
      <c r="O589" s="30">
        <v>60</v>
      </c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>
        <v>60</v>
      </c>
      <c r="AI589" s="30"/>
    </row>
    <row r="590" spans="1:36">
      <c r="A590" s="30" t="s">
        <v>446</v>
      </c>
      <c r="B590" s="30">
        <v>2011</v>
      </c>
      <c r="C590" s="30"/>
      <c r="D590" s="30" t="s">
        <v>1020</v>
      </c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72" t="s">
        <v>83</v>
      </c>
      <c r="AH590" s="72" t="s">
        <v>83</v>
      </c>
      <c r="AI590" s="72" t="s">
        <v>83</v>
      </c>
      <c r="AJ590" s="72">
        <v>84</v>
      </c>
    </row>
    <row r="591" spans="1:36">
      <c r="A591" s="30" t="s">
        <v>909</v>
      </c>
      <c r="B591" s="30">
        <v>2015</v>
      </c>
      <c r="C591" s="17" t="s">
        <v>910</v>
      </c>
      <c r="D591" s="30" t="s">
        <v>1020</v>
      </c>
      <c r="E591" s="30" t="s">
        <v>1020</v>
      </c>
      <c r="F591" s="30"/>
      <c r="G591" s="30"/>
      <c r="H591" s="30"/>
      <c r="I591" s="30"/>
      <c r="J591" s="30"/>
      <c r="K591" s="30"/>
      <c r="L591" s="30">
        <v>10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</row>
    <row r="592" spans="1:36">
      <c r="A592" s="30" t="s">
        <v>1023</v>
      </c>
      <c r="B592" s="30">
        <v>2007</v>
      </c>
      <c r="C592" s="17" t="s">
        <v>1024</v>
      </c>
      <c r="D592" s="30" t="s">
        <v>1020</v>
      </c>
      <c r="E592" s="30" t="s">
        <v>1020</v>
      </c>
      <c r="F592" s="30"/>
      <c r="G592" s="30"/>
      <c r="H592" s="30"/>
      <c r="I592" s="30"/>
      <c r="J592" s="30"/>
      <c r="K592" s="30"/>
      <c r="L592" s="30">
        <v>60</v>
      </c>
      <c r="M592" s="30"/>
      <c r="N592" s="30"/>
      <c r="O592" s="30">
        <v>30</v>
      </c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</row>
    <row r="593" spans="1:36">
      <c r="A593" s="30" t="s">
        <v>911</v>
      </c>
      <c r="B593" s="30">
        <v>2012</v>
      </c>
      <c r="C593" s="17" t="s">
        <v>912</v>
      </c>
      <c r="D593" s="30" t="s">
        <v>1020</v>
      </c>
      <c r="E593" s="30" t="s">
        <v>1020</v>
      </c>
      <c r="F593" s="30"/>
      <c r="G593" s="30"/>
      <c r="H593" s="30"/>
      <c r="I593" s="30"/>
      <c r="J593" s="30"/>
      <c r="K593" s="30">
        <v>25</v>
      </c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</row>
    <row r="594" spans="1:36">
      <c r="A594" s="30" t="s">
        <v>951</v>
      </c>
      <c r="B594" s="30">
        <v>2016</v>
      </c>
      <c r="C594" s="17" t="s">
        <v>952</v>
      </c>
      <c r="D594" s="30" t="s">
        <v>1020</v>
      </c>
      <c r="E594" s="30" t="s">
        <v>82</v>
      </c>
      <c r="F594" s="30"/>
      <c r="G594" s="30"/>
      <c r="H594" s="78" t="s">
        <v>1050</v>
      </c>
      <c r="I594" s="78" t="s">
        <v>1051</v>
      </c>
      <c r="J594" s="30">
        <v>590</v>
      </c>
      <c r="K594" s="30"/>
      <c r="L594" s="30"/>
      <c r="M594" s="30"/>
      <c r="N594" s="30"/>
      <c r="O594" s="30"/>
      <c r="P594" s="30">
        <v>58</v>
      </c>
      <c r="Q594" s="30"/>
      <c r="R594" s="30"/>
      <c r="S594" s="30"/>
      <c r="T594" s="30">
        <v>65</v>
      </c>
      <c r="U594" s="30">
        <v>51</v>
      </c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</row>
    <row r="595" spans="1:36">
      <c r="A595" s="30" t="s">
        <v>1058</v>
      </c>
      <c r="B595" s="30">
        <v>2013</v>
      </c>
      <c r="C595" s="17" t="s">
        <v>1059</v>
      </c>
      <c r="D595" s="30" t="s">
        <v>1020</v>
      </c>
      <c r="E595" s="30" t="s">
        <v>1020</v>
      </c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>
        <v>85</v>
      </c>
      <c r="AC595" s="30"/>
      <c r="AD595" s="30"/>
      <c r="AE595" s="30"/>
      <c r="AF595" s="30"/>
      <c r="AG595" s="30"/>
      <c r="AH595" s="30"/>
      <c r="AI595" s="30"/>
    </row>
    <row r="596" spans="1:36">
      <c r="A596" s="30" t="s">
        <v>184</v>
      </c>
      <c r="B596" s="30">
        <v>2003</v>
      </c>
      <c r="C596" s="17" t="s">
        <v>185</v>
      </c>
      <c r="D596" s="30" t="s">
        <v>1020</v>
      </c>
      <c r="E596" s="30" t="s">
        <v>82</v>
      </c>
      <c r="F596" s="30"/>
      <c r="G596" s="30"/>
      <c r="H596" s="30"/>
      <c r="I596" s="30"/>
      <c r="J596" s="30"/>
      <c r="K596" s="30">
        <v>60</v>
      </c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</row>
    <row r="597" spans="1:36">
      <c r="A597" s="30" t="s">
        <v>79</v>
      </c>
      <c r="B597" s="30">
        <v>2017</v>
      </c>
      <c r="C597" s="17" t="s">
        <v>80</v>
      </c>
      <c r="D597" s="30" t="s">
        <v>1020</v>
      </c>
      <c r="E597" s="30" t="s">
        <v>82</v>
      </c>
      <c r="F597" s="30"/>
      <c r="G597" s="30"/>
      <c r="H597" s="30"/>
      <c r="I597" s="30"/>
      <c r="J597" s="30"/>
      <c r="K597" s="30"/>
      <c r="L597" s="30">
        <v>40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</row>
    <row r="598" spans="1:36">
      <c r="A598" s="30" t="s">
        <v>943</v>
      </c>
      <c r="B598" s="30">
        <v>2012</v>
      </c>
      <c r="C598" s="30" t="s">
        <v>1019</v>
      </c>
      <c r="D598" s="30" t="s">
        <v>1020</v>
      </c>
      <c r="E598" s="30" t="s">
        <v>82</v>
      </c>
      <c r="F598" s="30"/>
      <c r="G598" s="30" t="s">
        <v>408</v>
      </c>
      <c r="H598" s="30"/>
      <c r="I598" s="30"/>
      <c r="J598" s="30"/>
      <c r="K598" s="30">
        <v>70</v>
      </c>
      <c r="L598" s="30"/>
      <c r="M598" s="30">
        <v>73</v>
      </c>
      <c r="N598" s="30"/>
      <c r="O598" s="30"/>
      <c r="P598" s="30"/>
      <c r="Q598" s="30"/>
      <c r="R598" s="30"/>
      <c r="S598" s="30"/>
      <c r="T598" s="30">
        <v>32</v>
      </c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</row>
    <row r="599" spans="1:36">
      <c r="A599" s="30" t="s">
        <v>932</v>
      </c>
      <c r="B599" s="30">
        <v>2018</v>
      </c>
      <c r="C599" s="17" t="s">
        <v>933</v>
      </c>
      <c r="D599" s="30" t="s">
        <v>1020</v>
      </c>
      <c r="E599" s="30" t="s">
        <v>1020</v>
      </c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>
        <v>75</v>
      </c>
      <c r="AA599" s="30"/>
      <c r="AB599" s="30"/>
      <c r="AC599" s="30"/>
      <c r="AD599" s="30"/>
      <c r="AE599" s="30"/>
      <c r="AF599" s="30"/>
      <c r="AG599" s="30"/>
      <c r="AH599" s="30"/>
      <c r="AI599" s="30"/>
    </row>
    <row r="600" spans="1:36">
      <c r="A600" s="30" t="s">
        <v>143</v>
      </c>
      <c r="B600" s="30">
        <v>2013</v>
      </c>
      <c r="C600" s="17" t="s">
        <v>144</v>
      </c>
      <c r="D600" s="30" t="s">
        <v>1020</v>
      </c>
      <c r="E600" s="30" t="s">
        <v>82</v>
      </c>
      <c r="F600" s="30"/>
      <c r="G600" s="30"/>
      <c r="H600" s="30" t="s">
        <v>1054</v>
      </c>
      <c r="I600" s="63">
        <v>4049315</v>
      </c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</row>
    <row r="601" spans="1:36">
      <c r="A601" s="30" t="s">
        <v>143</v>
      </c>
      <c r="B601" s="30">
        <v>2013</v>
      </c>
      <c r="C601" s="17" t="s">
        <v>144</v>
      </c>
      <c r="D601" s="30" t="s">
        <v>1020</v>
      </c>
      <c r="E601" s="30" t="s">
        <v>82</v>
      </c>
      <c r="F601" s="30"/>
      <c r="G601" s="30"/>
      <c r="H601" s="30" t="s">
        <v>1055</v>
      </c>
      <c r="I601" s="30"/>
      <c r="J601" s="63">
        <v>1950685</v>
      </c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</row>
    <row r="602" spans="1:36">
      <c r="A602" s="30" t="s">
        <v>143</v>
      </c>
      <c r="B602" s="30">
        <v>2013</v>
      </c>
      <c r="C602" s="17" t="s">
        <v>144</v>
      </c>
      <c r="D602" s="30" t="s">
        <v>1020</v>
      </c>
      <c r="E602" s="30" t="s">
        <v>82</v>
      </c>
      <c r="F602" s="30"/>
      <c r="G602" s="30"/>
      <c r="H602" s="30" t="s">
        <v>1056</v>
      </c>
      <c r="I602" s="63">
        <v>9227397</v>
      </c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</row>
    <row r="603" spans="1:36">
      <c r="A603" s="30" t="s">
        <v>143</v>
      </c>
      <c r="B603" s="30">
        <v>2013</v>
      </c>
      <c r="C603" s="17" t="s">
        <v>144</v>
      </c>
      <c r="D603" s="30" t="s">
        <v>1020</v>
      </c>
      <c r="E603" s="30" t="s">
        <v>82</v>
      </c>
      <c r="F603" s="30"/>
      <c r="G603" s="30"/>
      <c r="H603" s="30" t="s">
        <v>1057</v>
      </c>
      <c r="I603" s="30"/>
      <c r="J603" s="63">
        <v>4109589</v>
      </c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</row>
    <row r="604" spans="1:36">
      <c r="A604" s="30" t="s">
        <v>143</v>
      </c>
      <c r="B604" s="30">
        <v>2013</v>
      </c>
      <c r="C604" s="17" t="s">
        <v>144</v>
      </c>
      <c r="D604" s="30" t="s">
        <v>1020</v>
      </c>
      <c r="E604" s="30" t="s">
        <v>82</v>
      </c>
      <c r="F604" s="30"/>
      <c r="G604" s="30"/>
      <c r="H604" s="30"/>
      <c r="I604" s="30"/>
      <c r="J604" s="30"/>
      <c r="K604" s="30">
        <v>80</v>
      </c>
      <c r="L604" s="30"/>
      <c r="M604" s="30"/>
      <c r="N604" s="30"/>
      <c r="O604" s="30"/>
      <c r="P604" s="30">
        <v>27</v>
      </c>
      <c r="Q604" s="30"/>
      <c r="R604" s="30"/>
      <c r="S604" s="30"/>
      <c r="T604" s="30">
        <v>10</v>
      </c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</row>
    <row r="605" spans="1:36">
      <c r="A605" s="30" t="s">
        <v>1063</v>
      </c>
      <c r="B605" s="30">
        <v>2009</v>
      </c>
      <c r="C605" s="17" t="s">
        <v>1064</v>
      </c>
      <c r="D605" s="30" t="s">
        <v>1020</v>
      </c>
      <c r="E605" s="30" t="s">
        <v>1020</v>
      </c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>
        <v>100</v>
      </c>
      <c r="AC605" s="30"/>
      <c r="AD605" s="30"/>
      <c r="AE605" s="30"/>
      <c r="AF605" s="30"/>
      <c r="AG605" s="30"/>
      <c r="AH605" s="30"/>
      <c r="AI605" s="30"/>
    </row>
    <row r="606" spans="1:36">
      <c r="A606" s="30" t="s">
        <v>959</v>
      </c>
      <c r="B606" s="30">
        <v>2014</v>
      </c>
      <c r="C606" s="30" t="s">
        <v>960</v>
      </c>
      <c r="D606" s="30" t="s">
        <v>1020</v>
      </c>
      <c r="E606" s="30" t="s">
        <v>82</v>
      </c>
      <c r="F606" s="30"/>
      <c r="G606" s="30"/>
      <c r="H606" s="30"/>
      <c r="I606" s="30"/>
      <c r="J606" s="30"/>
      <c r="K606" s="30">
        <v>80</v>
      </c>
      <c r="L606" s="30">
        <v>93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</row>
    <row r="607" spans="1:36">
      <c r="A607" s="30" t="s">
        <v>448</v>
      </c>
      <c r="B607" s="30">
        <v>2013</v>
      </c>
      <c r="C607" s="17" t="s">
        <v>449</v>
      </c>
      <c r="D607" s="30" t="s">
        <v>1020</v>
      </c>
      <c r="E607" s="30" t="s">
        <v>1020</v>
      </c>
      <c r="F607" s="30"/>
      <c r="G607" s="30"/>
      <c r="H607" s="30"/>
      <c r="I607" s="30"/>
      <c r="J607" s="30"/>
      <c r="K607" s="30">
        <v>75</v>
      </c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</row>
    <row r="608" spans="1:36">
      <c r="A608" s="30" t="s">
        <v>452</v>
      </c>
      <c r="B608" s="30">
        <v>2014</v>
      </c>
      <c r="C608" s="17" t="s">
        <v>453</v>
      </c>
      <c r="D608" s="30" t="s">
        <v>1020</v>
      </c>
      <c r="E608" s="30" t="s">
        <v>82</v>
      </c>
      <c r="F608" s="30"/>
      <c r="G608" s="30" t="s">
        <v>408</v>
      </c>
      <c r="H608" s="30" t="s">
        <v>1077</v>
      </c>
      <c r="I608" s="30"/>
      <c r="J608" s="63">
        <v>1261835</v>
      </c>
      <c r="K608" s="30">
        <v>80</v>
      </c>
      <c r="L608" s="30" t="s">
        <v>1078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</row>
    <row r="609" spans="1:36">
      <c r="A609" s="30" t="s">
        <v>1065</v>
      </c>
      <c r="B609" s="30">
        <v>2016</v>
      </c>
      <c r="C609" s="17" t="s">
        <v>1066</v>
      </c>
      <c r="D609" s="30" t="s">
        <v>1020</v>
      </c>
      <c r="E609" s="30" t="s">
        <v>1020</v>
      </c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>
        <v>60</v>
      </c>
      <c r="AA609" s="30"/>
      <c r="AB609" s="30"/>
      <c r="AC609" s="30"/>
      <c r="AD609" s="30"/>
      <c r="AE609" s="30"/>
      <c r="AF609" s="30"/>
      <c r="AG609" s="30"/>
      <c r="AH609" s="30"/>
      <c r="AI609" s="30"/>
    </row>
    <row r="610" spans="1:36">
      <c r="A610" s="30" t="s">
        <v>962</v>
      </c>
      <c r="B610" s="30">
        <v>2014</v>
      </c>
      <c r="C610" s="17" t="s">
        <v>963</v>
      </c>
      <c r="D610" s="30" t="s">
        <v>1020</v>
      </c>
      <c r="E610" s="30" t="s">
        <v>82</v>
      </c>
      <c r="F610" s="30"/>
      <c r="G610" s="30"/>
      <c r="H610" s="30" t="s">
        <v>1021</v>
      </c>
      <c r="I610" s="64" t="s">
        <v>1022</v>
      </c>
      <c r="J610" s="63">
        <v>7945205</v>
      </c>
      <c r="K610" s="30">
        <v>45</v>
      </c>
      <c r="L610" s="30">
        <v>30</v>
      </c>
      <c r="M610" s="30"/>
      <c r="N610" s="30"/>
      <c r="O610" s="30"/>
      <c r="P610" s="30"/>
      <c r="Q610" s="30"/>
      <c r="R610" s="30"/>
      <c r="S610" s="30"/>
      <c r="T610" s="30">
        <v>42</v>
      </c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</row>
    <row r="611" spans="1:36">
      <c r="A611" s="30" t="s">
        <v>962</v>
      </c>
      <c r="B611" s="30">
        <v>2014</v>
      </c>
      <c r="C611" s="17" t="s">
        <v>963</v>
      </c>
      <c r="D611" s="30" t="s">
        <v>1020</v>
      </c>
      <c r="E611" s="30" t="s">
        <v>82</v>
      </c>
      <c r="F611" s="30"/>
      <c r="G611" s="30"/>
      <c r="H611" s="30" t="s">
        <v>1067</v>
      </c>
      <c r="I611" s="64" t="s">
        <v>1068</v>
      </c>
      <c r="J611" s="63">
        <v>5479452</v>
      </c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</row>
    <row r="612" spans="1:36">
      <c r="A612" s="30" t="s">
        <v>962</v>
      </c>
      <c r="B612" s="30">
        <v>2014</v>
      </c>
      <c r="C612" s="17" t="s">
        <v>963</v>
      </c>
      <c r="D612" s="30" t="s">
        <v>1020</v>
      </c>
      <c r="E612" s="30" t="s">
        <v>82</v>
      </c>
      <c r="F612" s="30"/>
      <c r="G612" s="30"/>
      <c r="H612" s="30" t="s">
        <v>1069</v>
      </c>
      <c r="I612" s="64" t="s">
        <v>1070</v>
      </c>
      <c r="J612" s="63">
        <v>8493151</v>
      </c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</row>
    <row r="613" spans="1:36">
      <c r="A613" s="30" t="s">
        <v>962</v>
      </c>
      <c r="B613" s="30">
        <v>2014</v>
      </c>
      <c r="C613" s="17" t="s">
        <v>963</v>
      </c>
      <c r="D613" s="30" t="s">
        <v>1020</v>
      </c>
      <c r="E613" s="30" t="s">
        <v>82</v>
      </c>
      <c r="F613" s="30"/>
      <c r="G613" s="30"/>
      <c r="H613" s="30" t="s">
        <v>1067</v>
      </c>
      <c r="I613" s="64" t="s">
        <v>1068</v>
      </c>
      <c r="J613" s="63">
        <v>5479452</v>
      </c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</row>
    <row r="614" spans="1:36">
      <c r="A614" s="30" t="s">
        <v>962</v>
      </c>
      <c r="B614" s="30">
        <v>2014</v>
      </c>
      <c r="C614" s="17" t="s">
        <v>963</v>
      </c>
      <c r="D614" s="30" t="s">
        <v>1020</v>
      </c>
      <c r="E614" s="30" t="s">
        <v>82</v>
      </c>
      <c r="F614" s="30"/>
      <c r="G614" s="30"/>
      <c r="H614" s="30" t="s">
        <v>970</v>
      </c>
      <c r="I614" s="64" t="s">
        <v>1071</v>
      </c>
      <c r="J614" s="63">
        <v>2849315</v>
      </c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</row>
    <row r="615" spans="1:36">
      <c r="A615" s="30" t="s">
        <v>962</v>
      </c>
      <c r="B615" s="30">
        <v>2014</v>
      </c>
      <c r="C615" s="17" t="s">
        <v>963</v>
      </c>
      <c r="D615" s="30" t="s">
        <v>1020</v>
      </c>
      <c r="E615" s="30" t="s">
        <v>82</v>
      </c>
      <c r="F615" s="30"/>
      <c r="G615" s="30"/>
      <c r="H615" s="30" t="s">
        <v>1072</v>
      </c>
      <c r="I615" s="64" t="s">
        <v>607</v>
      </c>
      <c r="J615" s="63">
        <v>1917808</v>
      </c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</row>
    <row r="616" spans="1:36">
      <c r="A616" s="30" t="s">
        <v>962</v>
      </c>
      <c r="B616" s="30">
        <v>2014</v>
      </c>
      <c r="C616" s="17" t="s">
        <v>963</v>
      </c>
      <c r="D616" s="30" t="s">
        <v>1020</v>
      </c>
      <c r="E616" s="30" t="s">
        <v>82</v>
      </c>
      <c r="F616" s="30"/>
      <c r="G616" s="30"/>
      <c r="H616" s="30" t="s">
        <v>1073</v>
      </c>
      <c r="I616" s="64" t="s">
        <v>1074</v>
      </c>
      <c r="J616" s="63">
        <v>4109589</v>
      </c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</row>
    <row r="617" spans="1:36">
      <c r="A617" s="30" t="s">
        <v>962</v>
      </c>
      <c r="B617" s="30">
        <v>2014</v>
      </c>
      <c r="C617" s="17" t="s">
        <v>963</v>
      </c>
      <c r="D617" s="30" t="s">
        <v>1020</v>
      </c>
      <c r="E617" s="30" t="s">
        <v>82</v>
      </c>
      <c r="F617" s="30"/>
      <c r="G617" s="30"/>
      <c r="H617" s="30" t="s">
        <v>1075</v>
      </c>
      <c r="I617" s="64" t="s">
        <v>1076</v>
      </c>
      <c r="J617" s="63">
        <v>1945205</v>
      </c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</row>
    <row r="618" spans="1:36">
      <c r="A618" s="30" t="s">
        <v>962</v>
      </c>
      <c r="B618" s="30">
        <v>2014</v>
      </c>
      <c r="C618" s="17" t="s">
        <v>963</v>
      </c>
      <c r="D618" s="30" t="s">
        <v>1020</v>
      </c>
      <c r="E618" s="30" t="s">
        <v>82</v>
      </c>
      <c r="F618" s="30"/>
      <c r="G618" s="30"/>
      <c r="H618" s="30" t="s">
        <v>991</v>
      </c>
      <c r="I618" s="64" t="s">
        <v>992</v>
      </c>
      <c r="J618" s="63">
        <v>9643836</v>
      </c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</row>
    <row r="619" spans="1:36">
      <c r="A619" s="30" t="s">
        <v>993</v>
      </c>
      <c r="B619" s="30">
        <v>2016</v>
      </c>
      <c r="C619" s="17" t="s">
        <v>994</v>
      </c>
      <c r="D619" s="30" t="s">
        <v>1020</v>
      </c>
      <c r="E619" s="30" t="s">
        <v>82</v>
      </c>
      <c r="F619" s="30"/>
      <c r="G619" s="30"/>
      <c r="H619" s="30"/>
      <c r="I619" s="30"/>
      <c r="J619" s="30">
        <v>99</v>
      </c>
      <c r="K619" s="30">
        <v>80</v>
      </c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</row>
    <row r="620" spans="1:36">
      <c r="A620" s="30" t="s">
        <v>993</v>
      </c>
      <c r="B620" s="30">
        <v>2016</v>
      </c>
      <c r="C620" s="30" t="s">
        <v>994</v>
      </c>
      <c r="D620" s="30" t="s">
        <v>1020</v>
      </c>
      <c r="E620" s="30" t="s">
        <v>82</v>
      </c>
      <c r="F620" s="30"/>
      <c r="G620" s="30"/>
      <c r="H620" s="30"/>
      <c r="I620" s="30"/>
      <c r="J620" s="30">
        <v>32</v>
      </c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</row>
    <row r="621" spans="1:36">
      <c r="A621" s="30" t="s">
        <v>993</v>
      </c>
      <c r="B621" s="30">
        <v>2016</v>
      </c>
      <c r="C621" s="17" t="s">
        <v>994</v>
      </c>
      <c r="D621" s="30" t="s">
        <v>1020</v>
      </c>
      <c r="E621" s="30" t="s">
        <v>82</v>
      </c>
      <c r="F621" s="30"/>
      <c r="G621" s="30"/>
      <c r="H621" s="30"/>
      <c r="I621" s="30"/>
      <c r="J621" s="30">
        <v>51</v>
      </c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</row>
    <row r="622" spans="1:36">
      <c r="A622" s="30" t="s">
        <v>998</v>
      </c>
      <c r="B622" s="30">
        <v>2016</v>
      </c>
      <c r="C622" s="17" t="s">
        <v>999</v>
      </c>
      <c r="D622" s="30" t="s">
        <v>1020</v>
      </c>
      <c r="E622" s="30" t="s">
        <v>1020</v>
      </c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>
        <v>90</v>
      </c>
      <c r="AA622" s="30"/>
      <c r="AB622" s="30"/>
      <c r="AC622" s="30"/>
      <c r="AD622" s="30"/>
      <c r="AE622" s="30"/>
      <c r="AF622" s="30"/>
      <c r="AG622" s="30"/>
      <c r="AH622" s="30"/>
      <c r="AI622" s="30"/>
    </row>
    <row r="623" spans="1:36">
      <c r="A623" s="30" t="s">
        <v>130</v>
      </c>
      <c r="B623" s="30">
        <v>2013</v>
      </c>
      <c r="C623" s="17" t="s">
        <v>1089</v>
      </c>
      <c r="D623" s="30" t="s">
        <v>1081</v>
      </c>
      <c r="E623" s="30" t="s">
        <v>82</v>
      </c>
      <c r="F623" s="30"/>
      <c r="G623" s="30"/>
      <c r="H623" s="30" t="s">
        <v>1090</v>
      </c>
      <c r="I623" s="80" t="s">
        <v>1091</v>
      </c>
      <c r="J623" s="30">
        <v>870</v>
      </c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</row>
    <row r="624" spans="1:36">
      <c r="A624" s="30" t="s">
        <v>1092</v>
      </c>
      <c r="B624" s="30">
        <v>2012</v>
      </c>
      <c r="C624" s="17" t="s">
        <v>1089</v>
      </c>
      <c r="D624" s="30" t="s">
        <v>1081</v>
      </c>
      <c r="E624" s="30" t="s">
        <v>82</v>
      </c>
      <c r="F624" s="30"/>
      <c r="G624" s="30"/>
      <c r="H624" s="30" t="s">
        <v>1093</v>
      </c>
      <c r="I624" s="80" t="s">
        <v>1094</v>
      </c>
      <c r="J624" s="30">
        <v>790</v>
      </c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</row>
    <row r="625" spans="1:36">
      <c r="A625" s="30" t="s">
        <v>1060</v>
      </c>
      <c r="B625" s="30">
        <v>2020</v>
      </c>
      <c r="C625" s="17" t="s">
        <v>1061</v>
      </c>
      <c r="D625" s="30" t="s">
        <v>1081</v>
      </c>
      <c r="E625" s="30" t="s">
        <v>82</v>
      </c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 t="s">
        <v>1143</v>
      </c>
      <c r="AB625" s="30"/>
      <c r="AC625" s="30"/>
      <c r="AD625" s="30"/>
      <c r="AE625" s="30"/>
      <c r="AF625" s="30"/>
      <c r="AG625" s="30"/>
      <c r="AH625" s="30"/>
      <c r="AI625" s="30"/>
      <c r="AJ625" s="30"/>
    </row>
    <row r="626" spans="1:36">
      <c r="A626" s="30" t="s">
        <v>909</v>
      </c>
      <c r="B626" s="30">
        <v>2015</v>
      </c>
      <c r="C626" s="17" t="s">
        <v>910</v>
      </c>
      <c r="D626" s="30" t="s">
        <v>1081</v>
      </c>
      <c r="E626" s="30" t="s">
        <v>1081</v>
      </c>
      <c r="F626" s="30"/>
      <c r="G626" s="30"/>
      <c r="H626" s="30"/>
      <c r="I626" s="30"/>
      <c r="J626" s="30"/>
      <c r="K626" s="30"/>
      <c r="L626" s="30">
        <v>5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</row>
    <row r="627" spans="1:36">
      <c r="A627" s="30" t="s">
        <v>1095</v>
      </c>
      <c r="B627" s="30">
        <v>2016</v>
      </c>
      <c r="C627" s="17" t="s">
        <v>1096</v>
      </c>
      <c r="D627" s="30" t="s">
        <v>1081</v>
      </c>
      <c r="E627" s="30" t="s">
        <v>1081</v>
      </c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>
        <v>100</v>
      </c>
      <c r="AA627" s="30"/>
      <c r="AB627" s="30"/>
      <c r="AC627" s="30"/>
      <c r="AD627" s="30"/>
      <c r="AE627" s="30"/>
      <c r="AF627" s="30"/>
      <c r="AG627" s="30"/>
      <c r="AH627" s="30"/>
      <c r="AI627" s="30"/>
    </row>
    <row r="628" spans="1:36">
      <c r="A628" s="30" t="s">
        <v>1097</v>
      </c>
      <c r="B628" s="30">
        <v>2017</v>
      </c>
      <c r="C628" s="17" t="s">
        <v>1098</v>
      </c>
      <c r="D628" s="30" t="s">
        <v>1081</v>
      </c>
      <c r="E628" s="30" t="s">
        <v>1081</v>
      </c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>
        <v>85</v>
      </c>
      <c r="AA628" s="30"/>
      <c r="AB628" s="30"/>
      <c r="AC628" s="30"/>
      <c r="AD628" s="30"/>
      <c r="AE628" s="30"/>
      <c r="AF628" s="30"/>
      <c r="AG628" s="30"/>
      <c r="AH628" s="30"/>
      <c r="AI628" s="30"/>
    </row>
    <row r="629" spans="1:36">
      <c r="A629" s="30" t="s">
        <v>199</v>
      </c>
      <c r="B629" s="30">
        <v>2010</v>
      </c>
      <c r="C629" s="17" t="s">
        <v>200</v>
      </c>
      <c r="D629" s="30" t="s">
        <v>1081</v>
      </c>
      <c r="E629" s="30" t="s">
        <v>82</v>
      </c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>
        <v>40</v>
      </c>
      <c r="AG629" s="30"/>
      <c r="AH629" s="30"/>
      <c r="AI629" s="30"/>
      <c r="AJ629" s="30"/>
    </row>
    <row r="630" spans="1:36">
      <c r="A630" s="30" t="s">
        <v>911</v>
      </c>
      <c r="B630" s="30">
        <v>2012</v>
      </c>
      <c r="C630" s="17" t="s">
        <v>912</v>
      </c>
      <c r="D630" s="30" t="s">
        <v>1081</v>
      </c>
      <c r="E630" s="30" t="s">
        <v>1081</v>
      </c>
      <c r="F630" s="30"/>
      <c r="G630" s="30"/>
      <c r="H630" s="30"/>
      <c r="I630" s="30"/>
      <c r="J630" s="30"/>
      <c r="K630" s="30">
        <v>66</v>
      </c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</row>
    <row r="631" spans="1:36">
      <c r="A631" s="30" t="s">
        <v>1099</v>
      </c>
      <c r="B631" s="30">
        <v>2018</v>
      </c>
      <c r="C631" s="17" t="s">
        <v>1100</v>
      </c>
      <c r="D631" s="30" t="s">
        <v>1081</v>
      </c>
      <c r="E631" s="30" t="s">
        <v>1081</v>
      </c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>
        <v>80</v>
      </c>
      <c r="AA631" s="30"/>
      <c r="AB631" s="30"/>
      <c r="AC631" s="30"/>
      <c r="AD631" s="30"/>
      <c r="AE631" s="30"/>
      <c r="AF631" s="30"/>
      <c r="AG631" s="30"/>
      <c r="AH631" s="30"/>
      <c r="AI631" s="30"/>
    </row>
    <row r="632" spans="1:36">
      <c r="A632" s="30" t="s">
        <v>1144</v>
      </c>
      <c r="B632" s="30">
        <v>2020</v>
      </c>
      <c r="C632" s="30"/>
      <c r="D632" s="30" t="s">
        <v>1081</v>
      </c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>
        <v>100</v>
      </c>
      <c r="AD632" s="30"/>
      <c r="AE632" s="30"/>
      <c r="AF632" s="30"/>
      <c r="AG632" s="30"/>
      <c r="AH632" s="30"/>
      <c r="AI632" s="30"/>
      <c r="AJ632" s="30"/>
    </row>
    <row r="633" spans="1:36">
      <c r="A633" s="30" t="s">
        <v>1101</v>
      </c>
      <c r="B633" s="30">
        <v>2017</v>
      </c>
      <c r="C633" s="17" t="s">
        <v>1102</v>
      </c>
      <c r="D633" s="30" t="s">
        <v>1081</v>
      </c>
      <c r="E633" s="30" t="s">
        <v>1081</v>
      </c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 t="s">
        <v>1103</v>
      </c>
      <c r="AA633" s="30"/>
      <c r="AB633" s="30"/>
      <c r="AC633" s="30"/>
      <c r="AD633" s="30"/>
      <c r="AE633" s="30"/>
      <c r="AF633" s="30"/>
      <c r="AG633" s="30"/>
      <c r="AH633" s="30"/>
      <c r="AI633" s="30"/>
    </row>
    <row r="634" spans="1:36">
      <c r="A634" s="30" t="s">
        <v>1079</v>
      </c>
      <c r="B634" s="30">
        <v>2020</v>
      </c>
      <c r="C634" s="17" t="s">
        <v>1080</v>
      </c>
      <c r="D634" s="30" t="s">
        <v>1081</v>
      </c>
      <c r="E634" s="30" t="s">
        <v>82</v>
      </c>
      <c r="F634" s="30"/>
      <c r="G634" s="30"/>
      <c r="H634" s="30"/>
      <c r="I634" s="30"/>
      <c r="J634" s="30"/>
      <c r="K634" s="30"/>
      <c r="L634" s="30"/>
      <c r="M634" s="30"/>
      <c r="N634" s="30">
        <v>28</v>
      </c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>
        <v>85</v>
      </c>
      <c r="AI634" s="30">
        <v>90</v>
      </c>
      <c r="AJ634" s="30"/>
    </row>
    <row r="635" spans="1:36">
      <c r="A635" s="30" t="s">
        <v>1104</v>
      </c>
      <c r="B635" s="30">
        <v>2010</v>
      </c>
      <c r="C635" s="17" t="s">
        <v>1105</v>
      </c>
      <c r="D635" s="30" t="s">
        <v>1081</v>
      </c>
      <c r="E635" s="30" t="s">
        <v>82</v>
      </c>
      <c r="F635" s="30"/>
      <c r="G635" s="30" t="s">
        <v>1106</v>
      </c>
      <c r="H635" s="30" t="s">
        <v>1107</v>
      </c>
      <c r="I635" s="30" t="s">
        <v>1108</v>
      </c>
      <c r="J635" s="30" t="s">
        <v>1109</v>
      </c>
      <c r="K635" s="30">
        <v>92</v>
      </c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>
        <v>50</v>
      </c>
      <c r="AI635" s="30">
        <v>45</v>
      </c>
      <c r="AJ635" s="30"/>
    </row>
    <row r="636" spans="1:36">
      <c r="A636" s="30" t="s">
        <v>1110</v>
      </c>
      <c r="B636" s="30">
        <v>2014</v>
      </c>
      <c r="C636" s="30" t="s">
        <v>1111</v>
      </c>
      <c r="D636" s="30" t="s">
        <v>1081</v>
      </c>
      <c r="E636" s="30" t="s">
        <v>82</v>
      </c>
      <c r="F636" s="30"/>
      <c r="G636" s="30"/>
      <c r="H636" s="30" t="s">
        <v>1112</v>
      </c>
      <c r="I636" s="30" t="s">
        <v>1113</v>
      </c>
      <c r="J636" s="63">
        <v>3430226</v>
      </c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>
        <v>98</v>
      </c>
      <c r="AI636" s="30">
        <v>98</v>
      </c>
      <c r="AJ636" s="30"/>
    </row>
    <row r="637" spans="1:36">
      <c r="A637" s="30" t="s">
        <v>1110</v>
      </c>
      <c r="B637" s="30">
        <v>2014</v>
      </c>
      <c r="C637" s="30" t="s">
        <v>1111</v>
      </c>
      <c r="D637" s="30" t="s">
        <v>1081</v>
      </c>
      <c r="E637" s="30" t="s">
        <v>82</v>
      </c>
      <c r="F637" s="30"/>
      <c r="G637" s="30"/>
      <c r="H637" s="30" t="s">
        <v>1114</v>
      </c>
      <c r="I637" s="30" t="s">
        <v>1115</v>
      </c>
      <c r="J637" s="63">
        <v>490411</v>
      </c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>
        <v>18</v>
      </c>
      <c r="AI637" s="30">
        <v>95</v>
      </c>
      <c r="AJ637" s="30"/>
    </row>
    <row r="638" spans="1:36">
      <c r="A638" s="30" t="s">
        <v>1110</v>
      </c>
      <c r="B638" s="30">
        <v>2014</v>
      </c>
      <c r="C638" s="30" t="s">
        <v>1111</v>
      </c>
      <c r="D638" s="30" t="s">
        <v>1081</v>
      </c>
      <c r="E638" s="30" t="s">
        <v>82</v>
      </c>
      <c r="F638" s="30"/>
      <c r="G638" s="30"/>
      <c r="H638" s="30" t="s">
        <v>1116</v>
      </c>
      <c r="I638" s="30" t="s">
        <v>1117</v>
      </c>
      <c r="J638" s="63">
        <v>4037198</v>
      </c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</row>
    <row r="639" spans="1:36">
      <c r="A639" s="30" t="s">
        <v>1110</v>
      </c>
      <c r="B639" s="30">
        <v>2014</v>
      </c>
      <c r="C639" s="30" t="s">
        <v>1111</v>
      </c>
      <c r="D639" s="30" t="s">
        <v>1081</v>
      </c>
      <c r="E639" s="30" t="s">
        <v>82</v>
      </c>
      <c r="F639" s="30"/>
      <c r="G639" s="30"/>
      <c r="H639" s="30" t="s">
        <v>1118</v>
      </c>
      <c r="I639" s="30" t="s">
        <v>1119</v>
      </c>
      <c r="J639" s="63">
        <v>418198</v>
      </c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</row>
    <row r="640" spans="1:36">
      <c r="A640" s="30" t="s">
        <v>1110</v>
      </c>
      <c r="B640" s="30">
        <v>2014</v>
      </c>
      <c r="C640" s="30" t="s">
        <v>1111</v>
      </c>
      <c r="D640" s="30" t="s">
        <v>1081</v>
      </c>
      <c r="E640" s="30" t="s">
        <v>82</v>
      </c>
      <c r="F640" s="30"/>
      <c r="G640" s="30"/>
      <c r="H640" s="30" t="s">
        <v>1120</v>
      </c>
      <c r="I640" s="30" t="s">
        <v>1121</v>
      </c>
      <c r="J640" s="63">
        <v>4575342</v>
      </c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</row>
    <row r="641" spans="1:36">
      <c r="A641" s="30" t="s">
        <v>1110</v>
      </c>
      <c r="B641" s="30">
        <v>2014</v>
      </c>
      <c r="C641" s="30" t="s">
        <v>1111</v>
      </c>
      <c r="D641" s="30" t="s">
        <v>1081</v>
      </c>
      <c r="E641" s="30" t="s">
        <v>82</v>
      </c>
      <c r="F641" s="30"/>
      <c r="G641" s="30"/>
      <c r="H641" s="30" t="s">
        <v>1122</v>
      </c>
      <c r="I641" s="30" t="s">
        <v>1123</v>
      </c>
      <c r="J641" s="63">
        <v>6899432</v>
      </c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</row>
    <row r="642" spans="1:36">
      <c r="A642" s="30" t="s">
        <v>1110</v>
      </c>
      <c r="B642" s="30">
        <v>2014</v>
      </c>
      <c r="C642" s="30" t="s">
        <v>1111</v>
      </c>
      <c r="D642" s="30" t="s">
        <v>1081</v>
      </c>
      <c r="E642" s="30" t="s">
        <v>82</v>
      </c>
      <c r="F642" s="30"/>
      <c r="G642" s="30"/>
      <c r="H642" s="30" t="s">
        <v>1124</v>
      </c>
      <c r="I642" s="63">
        <v>1841096</v>
      </c>
      <c r="J642" s="63">
        <v>1841096</v>
      </c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</row>
    <row r="643" spans="1:36">
      <c r="A643" s="30" t="s">
        <v>1110</v>
      </c>
      <c r="B643" s="30">
        <v>2014</v>
      </c>
      <c r="C643" s="30" t="s">
        <v>1111</v>
      </c>
      <c r="D643" s="30" t="s">
        <v>1081</v>
      </c>
      <c r="E643" s="30" t="s">
        <v>82</v>
      </c>
      <c r="F643" s="30"/>
      <c r="G643" s="30"/>
      <c r="H643" s="30" t="s">
        <v>1125</v>
      </c>
      <c r="I643" s="30" t="s">
        <v>1126</v>
      </c>
      <c r="J643" s="63">
        <v>8185767</v>
      </c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</row>
    <row r="644" spans="1:36">
      <c r="A644" s="30" t="s">
        <v>1085</v>
      </c>
      <c r="B644" s="30">
        <v>2012</v>
      </c>
      <c r="C644" s="17" t="s">
        <v>1086</v>
      </c>
      <c r="D644" s="30" t="s">
        <v>1081</v>
      </c>
      <c r="E644" s="30" t="s">
        <v>1081</v>
      </c>
      <c r="F644" s="30"/>
      <c r="G644" s="30"/>
      <c r="H644" s="30"/>
      <c r="I644" s="30"/>
      <c r="J644" s="30"/>
      <c r="K644" s="30"/>
      <c r="L644" s="30">
        <v>45</v>
      </c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>
        <v>84</v>
      </c>
      <c r="AC644" s="30"/>
      <c r="AD644" s="30"/>
      <c r="AE644" s="30"/>
      <c r="AF644" s="30"/>
      <c r="AG644" s="30"/>
      <c r="AH644" s="30"/>
      <c r="AI644" s="30"/>
    </row>
    <row r="645" spans="1:36">
      <c r="A645" s="30" t="s">
        <v>1085</v>
      </c>
      <c r="B645" s="30">
        <v>2012</v>
      </c>
      <c r="C645" s="17" t="s">
        <v>1127</v>
      </c>
      <c r="D645" s="30" t="s">
        <v>1081</v>
      </c>
      <c r="E645" s="30" t="s">
        <v>1081</v>
      </c>
      <c r="F645" s="30"/>
      <c r="G645" s="30"/>
      <c r="H645" s="30"/>
      <c r="I645" s="30"/>
      <c r="J645" s="30"/>
      <c r="K645" s="30">
        <v>81</v>
      </c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</row>
    <row r="646" spans="1:36">
      <c r="A646" s="30" t="s">
        <v>1087</v>
      </c>
      <c r="B646" s="30">
        <v>2011</v>
      </c>
      <c r="C646" s="17" t="s">
        <v>1088</v>
      </c>
      <c r="D646" s="30" t="s">
        <v>1081</v>
      </c>
      <c r="E646" s="30" t="s">
        <v>1081</v>
      </c>
      <c r="F646" s="30"/>
      <c r="G646" s="30"/>
      <c r="H646" s="30"/>
      <c r="I646" s="30"/>
      <c r="J646" s="30"/>
      <c r="K646" s="30">
        <v>80</v>
      </c>
      <c r="L646" s="30">
        <v>84</v>
      </c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</row>
    <row r="647" spans="1:36">
      <c r="A647" s="30" t="s">
        <v>1128</v>
      </c>
      <c r="B647" s="30">
        <v>2015</v>
      </c>
      <c r="C647" s="17" t="s">
        <v>1129</v>
      </c>
      <c r="D647" s="30" t="s">
        <v>1081</v>
      </c>
      <c r="E647" s="30" t="s">
        <v>1081</v>
      </c>
      <c r="F647" s="30"/>
      <c r="G647" s="30"/>
      <c r="H647" s="30"/>
      <c r="I647" s="30"/>
      <c r="J647" s="30">
        <v>90</v>
      </c>
      <c r="K647" s="30">
        <v>18</v>
      </c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</row>
    <row r="648" spans="1:36">
      <c r="A648" s="30" t="s">
        <v>1130</v>
      </c>
      <c r="B648" s="30">
        <v>2018</v>
      </c>
      <c r="C648" s="17" t="s">
        <v>1131</v>
      </c>
      <c r="D648" s="30" t="s">
        <v>1081</v>
      </c>
      <c r="E648" s="30" t="s">
        <v>82</v>
      </c>
      <c r="F648" s="30"/>
      <c r="G648" s="30"/>
      <c r="H648" s="30" t="s">
        <v>1132</v>
      </c>
      <c r="I648" s="81" t="s">
        <v>1133</v>
      </c>
      <c r="J648" s="30">
        <v>351</v>
      </c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</row>
    <row r="649" spans="1:36">
      <c r="A649" s="30" t="s">
        <v>1130</v>
      </c>
      <c r="B649" s="30">
        <v>2018</v>
      </c>
      <c r="C649" s="17" t="s">
        <v>1131</v>
      </c>
      <c r="D649" s="30" t="s">
        <v>1081</v>
      </c>
      <c r="E649" s="30" t="s">
        <v>82</v>
      </c>
      <c r="F649" s="30"/>
      <c r="G649" s="30"/>
      <c r="H649" s="30" t="s">
        <v>1134</v>
      </c>
      <c r="I649" s="81" t="s">
        <v>1135</v>
      </c>
      <c r="J649" s="30">
        <v>333</v>
      </c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</row>
    <row r="650" spans="1:36">
      <c r="A650" s="30" t="s">
        <v>1136</v>
      </c>
      <c r="B650" s="30">
        <v>2013</v>
      </c>
      <c r="C650" s="17" t="s">
        <v>1137</v>
      </c>
      <c r="D650" s="30" t="s">
        <v>1081</v>
      </c>
      <c r="E650" s="30" t="s">
        <v>82</v>
      </c>
      <c r="F650" s="30"/>
      <c r="G650" s="30"/>
      <c r="H650" s="78" t="s">
        <v>1138</v>
      </c>
      <c r="I650" s="78" t="s">
        <v>1139</v>
      </c>
      <c r="J650" s="30" t="s">
        <v>1139</v>
      </c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</row>
    <row r="651" spans="1:36">
      <c r="A651" s="30" t="s">
        <v>1136</v>
      </c>
      <c r="B651" s="30">
        <v>2013</v>
      </c>
      <c r="C651" s="17" t="s">
        <v>1137</v>
      </c>
      <c r="D651" s="30" t="s">
        <v>1081</v>
      </c>
      <c r="E651" s="30" t="s">
        <v>82</v>
      </c>
      <c r="F651" s="30"/>
      <c r="G651" s="30"/>
      <c r="H651" s="78" t="s">
        <v>1140</v>
      </c>
      <c r="I651" s="78" t="s">
        <v>1141</v>
      </c>
      <c r="J651" s="30" t="s">
        <v>1141</v>
      </c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</row>
    <row r="652" spans="1:36">
      <c r="A652" s="30" t="s">
        <v>1136</v>
      </c>
      <c r="B652" s="30">
        <v>2019</v>
      </c>
      <c r="C652" s="17" t="s">
        <v>1142</v>
      </c>
      <c r="D652" s="30" t="s">
        <v>1081</v>
      </c>
      <c r="E652" s="30" t="s">
        <v>82</v>
      </c>
      <c r="F652" s="30"/>
      <c r="G652" s="30"/>
      <c r="H652" s="30"/>
      <c r="I652" s="30"/>
      <c r="J652" s="30"/>
      <c r="K652" s="30">
        <v>5</v>
      </c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>
        <v>23</v>
      </c>
    </row>
    <row r="653" spans="1:36">
      <c r="A653" s="30" t="s">
        <v>957</v>
      </c>
      <c r="B653" s="30">
        <v>2017</v>
      </c>
      <c r="C653" s="17" t="s">
        <v>958</v>
      </c>
      <c r="D653" s="30" t="s">
        <v>1081</v>
      </c>
      <c r="E653" s="30" t="s">
        <v>82</v>
      </c>
      <c r="F653" s="30"/>
      <c r="G653" s="30"/>
      <c r="H653" s="30"/>
      <c r="I653" s="30"/>
      <c r="J653" s="30"/>
      <c r="K653" s="30"/>
      <c r="L653" s="30">
        <v>64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>
        <v>84</v>
      </c>
    </row>
    <row r="654" spans="1:36">
      <c r="A654" s="30" t="s">
        <v>957</v>
      </c>
      <c r="B654" s="30">
        <v>2017</v>
      </c>
      <c r="C654" s="17" t="s">
        <v>958</v>
      </c>
      <c r="D654" s="30" t="s">
        <v>1081</v>
      </c>
      <c r="E654" s="30" t="s">
        <v>1081</v>
      </c>
      <c r="F654" s="30"/>
      <c r="G654" s="30"/>
      <c r="H654" s="30"/>
      <c r="I654" s="30"/>
      <c r="J654" s="30"/>
      <c r="K654" s="30" t="s">
        <v>689</v>
      </c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</row>
    <row r="655" spans="1:36">
      <c r="A655" s="30" t="s">
        <v>959</v>
      </c>
      <c r="B655" s="30">
        <v>2014</v>
      </c>
      <c r="C655" s="30" t="s">
        <v>960</v>
      </c>
      <c r="D655" s="30" t="s">
        <v>1081</v>
      </c>
      <c r="E655" s="30" t="s">
        <v>82</v>
      </c>
      <c r="F655" s="30"/>
      <c r="G655" s="30"/>
      <c r="H655" s="30"/>
      <c r="I655" s="30"/>
      <c r="J655" s="30"/>
      <c r="K655" s="30">
        <v>20</v>
      </c>
      <c r="L655" s="30">
        <v>57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</row>
    <row r="656" spans="1:36">
      <c r="A656" s="30" t="s">
        <v>1082</v>
      </c>
      <c r="B656" s="30">
        <v>2014</v>
      </c>
      <c r="C656" s="17" t="s">
        <v>1083</v>
      </c>
      <c r="D656" s="30" t="s">
        <v>1081</v>
      </c>
      <c r="E656" s="30" t="s">
        <v>82</v>
      </c>
      <c r="F656" s="30"/>
      <c r="G656" s="30"/>
      <c r="H656" s="30" t="s">
        <v>1084</v>
      </c>
      <c r="I656" s="81" t="s">
        <v>83</v>
      </c>
      <c r="J656" s="30">
        <v>1800</v>
      </c>
      <c r="K656" s="30"/>
      <c r="L656" s="30"/>
      <c r="M656" s="30">
        <v>20</v>
      </c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</row>
    <row r="657" spans="1:36">
      <c r="A657" s="30" t="s">
        <v>274</v>
      </c>
      <c r="B657" s="30">
        <v>2006</v>
      </c>
      <c r="C657" s="41" t="s">
        <v>275</v>
      </c>
      <c r="D657" s="30" t="s">
        <v>752</v>
      </c>
      <c r="E657" s="30" t="s">
        <v>221</v>
      </c>
      <c r="F657" s="30"/>
      <c r="G657" s="30"/>
      <c r="H657" s="30"/>
      <c r="I657" s="30"/>
      <c r="J657" s="30"/>
      <c r="K657" s="30"/>
      <c r="L657" s="30">
        <v>74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</row>
    <row r="658" spans="1:36">
      <c r="A658" s="30" t="s">
        <v>274</v>
      </c>
      <c r="B658" s="30">
        <v>2006</v>
      </c>
      <c r="C658" s="41" t="s">
        <v>275</v>
      </c>
      <c r="D658" s="30" t="s">
        <v>813</v>
      </c>
      <c r="E658" s="30" t="s">
        <v>221</v>
      </c>
      <c r="F658" s="30"/>
      <c r="G658" s="30"/>
      <c r="H658" s="30"/>
      <c r="I658" s="30"/>
      <c r="J658" s="30"/>
      <c r="K658" s="30"/>
      <c r="L658" s="30">
        <v>29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</row>
    <row r="659" spans="1:36">
      <c r="A659" s="30" t="s">
        <v>268</v>
      </c>
      <c r="B659" s="30">
        <v>1981</v>
      </c>
      <c r="C659" s="41" t="s">
        <v>269</v>
      </c>
      <c r="D659" s="30" t="s">
        <v>254</v>
      </c>
      <c r="E659" s="30" t="s">
        <v>221</v>
      </c>
      <c r="F659" s="30"/>
      <c r="G659" s="30"/>
      <c r="H659" s="30"/>
      <c r="I659" s="30"/>
      <c r="J659" s="30"/>
      <c r="K659" s="30"/>
      <c r="L659" s="30">
        <v>25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67" t="s">
        <v>83</v>
      </c>
      <c r="AH659" s="30"/>
      <c r="AI659" s="30"/>
      <c r="AJ659" s="67" t="s">
        <v>83</v>
      </c>
    </row>
    <row r="660" spans="1:36">
      <c r="A660" s="30" t="s">
        <v>260</v>
      </c>
      <c r="B660" s="30">
        <v>1973</v>
      </c>
      <c r="C660" s="17" t="s">
        <v>261</v>
      </c>
      <c r="D660" s="30" t="s">
        <v>326</v>
      </c>
      <c r="E660" s="30" t="s">
        <v>221</v>
      </c>
      <c r="F660" s="30"/>
      <c r="G660" s="30"/>
      <c r="H660" s="30" t="s">
        <v>4200</v>
      </c>
      <c r="I660" s="30"/>
      <c r="J660" s="30"/>
      <c r="K660" s="30"/>
      <c r="L660" s="30"/>
      <c r="M660" s="30"/>
      <c r="N660" s="30"/>
      <c r="O660" s="30"/>
      <c r="P660" s="30"/>
      <c r="Q660" s="30">
        <v>38</v>
      </c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</row>
    <row r="661" spans="1:36">
      <c r="A661" s="30" t="s">
        <v>203</v>
      </c>
      <c r="B661" s="30">
        <v>1978</v>
      </c>
      <c r="C661" s="17" t="s">
        <v>204</v>
      </c>
      <c r="D661" s="30" t="s">
        <v>205</v>
      </c>
      <c r="E661" s="30" t="s">
        <v>206</v>
      </c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>
        <v>85</v>
      </c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</row>
    <row r="662" spans="1:36">
      <c r="A662" s="30" t="s">
        <v>316</v>
      </c>
      <c r="B662" s="30">
        <v>2002</v>
      </c>
      <c r="C662" s="17" t="s">
        <v>317</v>
      </c>
      <c r="D662" s="30" t="s">
        <v>254</v>
      </c>
      <c r="E662" s="30" t="s">
        <v>60</v>
      </c>
      <c r="F662" s="30"/>
      <c r="G662" s="30"/>
      <c r="H662" s="30" t="s">
        <v>318</v>
      </c>
      <c r="I662" s="30"/>
      <c r="J662" s="30">
        <v>10</v>
      </c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</row>
    <row r="663" spans="1:36">
      <c r="A663" s="30" t="s">
        <v>289</v>
      </c>
      <c r="B663" s="30">
        <v>1975</v>
      </c>
      <c r="C663" s="17" t="s">
        <v>290</v>
      </c>
      <c r="D663" s="30" t="s">
        <v>468</v>
      </c>
      <c r="E663" s="30" t="s">
        <v>221</v>
      </c>
      <c r="F663" s="30"/>
      <c r="G663" s="30"/>
      <c r="H663" s="30"/>
      <c r="I663" s="30"/>
      <c r="J663" s="30"/>
      <c r="K663" s="30"/>
      <c r="L663" s="30">
        <v>76</v>
      </c>
      <c r="M663" s="30"/>
      <c r="N663" s="30"/>
      <c r="O663" s="30"/>
      <c r="P663" s="30">
        <v>23</v>
      </c>
      <c r="Q663" s="30"/>
      <c r="R663" s="30"/>
      <c r="S663" s="30"/>
      <c r="T663" s="30">
        <v>66</v>
      </c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</row>
    <row r="664" spans="1:36">
      <c r="A664" s="30" t="s">
        <v>268</v>
      </c>
      <c r="B664" s="30">
        <v>1981</v>
      </c>
      <c r="C664" s="41" t="s">
        <v>269</v>
      </c>
      <c r="D664" s="30" t="s">
        <v>752</v>
      </c>
      <c r="E664" s="30" t="s">
        <v>221</v>
      </c>
      <c r="F664" s="30"/>
      <c r="G664" s="30"/>
      <c r="H664" s="30"/>
      <c r="I664" s="30"/>
      <c r="J664" s="30"/>
      <c r="K664" s="30"/>
      <c r="L664" s="30" t="s">
        <v>774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</row>
    <row r="665" spans="1:36">
      <c r="A665" s="30" t="s">
        <v>268</v>
      </c>
      <c r="B665" s="30">
        <v>1981</v>
      </c>
      <c r="C665" s="41" t="s">
        <v>269</v>
      </c>
      <c r="D665" s="30" t="s">
        <v>778</v>
      </c>
      <c r="E665" s="30" t="s">
        <v>221</v>
      </c>
      <c r="F665" s="30"/>
      <c r="G665" s="30"/>
      <c r="H665" s="30"/>
      <c r="I665" s="30"/>
      <c r="J665" s="30"/>
      <c r="K665" s="30"/>
      <c r="L665" s="30">
        <v>34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</row>
    <row r="666" spans="1:36">
      <c r="A666" s="30" t="s">
        <v>268</v>
      </c>
      <c r="B666" s="30">
        <v>1981</v>
      </c>
      <c r="C666" s="41" t="s">
        <v>269</v>
      </c>
      <c r="D666" s="30" t="s">
        <v>1147</v>
      </c>
      <c r="E666" s="30" t="s">
        <v>221</v>
      </c>
      <c r="F666" s="30"/>
      <c r="G666" s="30"/>
      <c r="H666" s="30"/>
      <c r="I666" s="30"/>
      <c r="J666" s="30"/>
      <c r="K666" s="30"/>
      <c r="L666" s="30">
        <v>45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</row>
    <row r="667" spans="1:36">
      <c r="A667" s="30" t="s">
        <v>314</v>
      </c>
      <c r="B667" s="30">
        <v>1973</v>
      </c>
      <c r="C667" s="41" t="s">
        <v>315</v>
      </c>
      <c r="D667" s="30" t="s">
        <v>254</v>
      </c>
      <c r="E667" s="30" t="s">
        <v>221</v>
      </c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67" t="s">
        <v>83</v>
      </c>
      <c r="AH667" s="30"/>
      <c r="AI667" s="30"/>
      <c r="AJ667" s="67" t="s">
        <v>83</v>
      </c>
    </row>
    <row r="668" spans="1:36">
      <c r="A668" s="30" t="s">
        <v>260</v>
      </c>
      <c r="B668" s="30">
        <v>1973</v>
      </c>
      <c r="C668" s="17" t="s">
        <v>261</v>
      </c>
      <c r="D668" s="30" t="s">
        <v>326</v>
      </c>
      <c r="E668" s="30" t="s">
        <v>221</v>
      </c>
      <c r="F668" s="30"/>
      <c r="G668" s="30"/>
      <c r="H668" s="30" t="s">
        <v>4201</v>
      </c>
      <c r="I668" s="30"/>
      <c r="J668" s="30"/>
      <c r="K668" s="30"/>
      <c r="L668" s="30"/>
      <c r="M668" s="30"/>
      <c r="N668" s="30"/>
      <c r="O668" s="30"/>
      <c r="P668" s="30"/>
      <c r="Q668" s="30">
        <v>78</v>
      </c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</row>
    <row r="669" spans="1:36">
      <c r="A669" s="30" t="s">
        <v>266</v>
      </c>
      <c r="B669" s="30">
        <v>1975</v>
      </c>
      <c r="C669" s="41" t="s">
        <v>267</v>
      </c>
      <c r="D669" s="30" t="s">
        <v>468</v>
      </c>
      <c r="E669" s="30" t="s">
        <v>221</v>
      </c>
      <c r="F669" s="30"/>
      <c r="G669" s="30"/>
      <c r="H669" s="30"/>
      <c r="I669" s="30"/>
      <c r="J669" s="30"/>
      <c r="K669" s="30"/>
      <c r="L669" s="30">
        <v>23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</row>
    <row r="670" spans="1:36">
      <c r="A670" s="30" t="s">
        <v>314</v>
      </c>
      <c r="B670" s="30">
        <v>1973</v>
      </c>
      <c r="C670" s="41" t="s">
        <v>315</v>
      </c>
      <c r="D670" s="30" t="s">
        <v>752</v>
      </c>
      <c r="E670" s="30" t="s">
        <v>221</v>
      </c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</row>
    <row r="671" spans="1:36">
      <c r="A671" s="30" t="s">
        <v>314</v>
      </c>
      <c r="B671" s="30">
        <v>1973</v>
      </c>
      <c r="C671" s="17" t="s">
        <v>315</v>
      </c>
      <c r="D671" s="30" t="s">
        <v>1147</v>
      </c>
      <c r="E671" s="30" t="s">
        <v>221</v>
      </c>
      <c r="F671" s="30"/>
      <c r="G671" s="30"/>
      <c r="H671" s="30"/>
      <c r="I671" s="30"/>
      <c r="J671" s="30"/>
      <c r="K671" s="30"/>
      <c r="L671" s="30">
        <v>14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>
        <v>37</v>
      </c>
    </row>
    <row r="672" spans="1:36">
      <c r="A672" s="30" t="s">
        <v>260</v>
      </c>
      <c r="B672" s="30">
        <v>1973</v>
      </c>
      <c r="C672" s="17" t="s">
        <v>261</v>
      </c>
      <c r="D672" s="30" t="s">
        <v>326</v>
      </c>
      <c r="E672" s="30" t="s">
        <v>221</v>
      </c>
      <c r="F672" s="30"/>
      <c r="G672" s="30"/>
      <c r="H672" s="30" t="s">
        <v>4202</v>
      </c>
      <c r="I672" s="30"/>
      <c r="J672" s="30"/>
      <c r="K672" s="30"/>
      <c r="L672" s="30"/>
      <c r="M672" s="30"/>
      <c r="N672" s="30"/>
      <c r="O672" s="30">
        <v>29</v>
      </c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</row>
    <row r="673" spans="1:36">
      <c r="A673" s="30" t="s">
        <v>328</v>
      </c>
      <c r="B673" s="30">
        <v>1979</v>
      </c>
      <c r="C673" s="17" t="s">
        <v>329</v>
      </c>
      <c r="D673" s="30" t="s">
        <v>1147</v>
      </c>
      <c r="E673" s="30" t="s">
        <v>221</v>
      </c>
      <c r="F673" s="30"/>
      <c r="G673" s="30"/>
      <c r="H673" s="30"/>
      <c r="I673" s="30"/>
      <c r="J673" s="30"/>
      <c r="K673" s="30"/>
      <c r="L673" s="30">
        <v>74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</row>
    <row r="674" spans="1:36">
      <c r="A674" s="30" t="s">
        <v>299</v>
      </c>
      <c r="B674" s="30">
        <v>2007</v>
      </c>
      <c r="C674" s="17" t="s">
        <v>300</v>
      </c>
      <c r="D674" s="30" t="s">
        <v>254</v>
      </c>
      <c r="E674" s="30" t="s">
        <v>221</v>
      </c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>
        <v>97</v>
      </c>
      <c r="AB674" s="30"/>
      <c r="AC674" s="30"/>
      <c r="AD674" s="30"/>
      <c r="AE674" s="30"/>
      <c r="AF674" s="30"/>
      <c r="AG674" s="30"/>
      <c r="AH674" s="30"/>
      <c r="AI674" s="30"/>
      <c r="AJ674" s="30"/>
    </row>
    <row r="675" spans="1:36">
      <c r="A675" s="30" t="s">
        <v>299</v>
      </c>
      <c r="B675" s="30">
        <v>2007</v>
      </c>
      <c r="C675" s="17" t="s">
        <v>300</v>
      </c>
      <c r="D675" s="30" t="s">
        <v>752</v>
      </c>
      <c r="E675" s="30" t="s">
        <v>221</v>
      </c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>
        <v>96</v>
      </c>
      <c r="AB675" s="30"/>
      <c r="AC675" s="30"/>
      <c r="AD675" s="30"/>
      <c r="AE675" s="30"/>
      <c r="AF675" s="30"/>
      <c r="AG675" s="30"/>
      <c r="AH675" s="30"/>
      <c r="AI675" s="30"/>
      <c r="AJ675" s="30"/>
    </row>
    <row r="676" spans="1:36">
      <c r="A676" s="30" t="s">
        <v>280</v>
      </c>
      <c r="B676" s="30">
        <v>1974</v>
      </c>
      <c r="C676" s="17" t="s">
        <v>281</v>
      </c>
      <c r="D676" s="30" t="s">
        <v>468</v>
      </c>
      <c r="E676" s="30" t="s">
        <v>221</v>
      </c>
      <c r="F676" s="30"/>
      <c r="G676" s="30"/>
      <c r="H676" s="30"/>
      <c r="I676" s="30"/>
      <c r="J676" s="30"/>
      <c r="K676" s="30"/>
      <c r="L676" s="30">
        <v>32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</row>
    <row r="677" spans="1:36">
      <c r="A677" s="30" t="s">
        <v>316</v>
      </c>
      <c r="B677" s="30">
        <v>2002</v>
      </c>
      <c r="C677" s="17" t="s">
        <v>317</v>
      </c>
      <c r="D677" s="30" t="s">
        <v>1147</v>
      </c>
      <c r="E677" s="30" t="s">
        <v>1147</v>
      </c>
      <c r="F677" s="30"/>
      <c r="G677" s="30" t="s">
        <v>1160</v>
      </c>
      <c r="H677" s="30">
        <v>11000</v>
      </c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6">
      <c r="A678" s="30" t="s">
        <v>781</v>
      </c>
      <c r="B678" s="30">
        <v>2019</v>
      </c>
      <c r="C678" s="17" t="s">
        <v>782</v>
      </c>
      <c r="D678" s="30" t="s">
        <v>778</v>
      </c>
      <c r="E678" s="30" t="s">
        <v>221</v>
      </c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>
        <v>95</v>
      </c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</row>
    <row r="679" spans="1:36">
      <c r="A679" s="30" t="s">
        <v>486</v>
      </c>
      <c r="B679" s="30">
        <v>1979</v>
      </c>
      <c r="C679" s="17" t="s">
        <v>329</v>
      </c>
      <c r="D679" s="30" t="s">
        <v>813</v>
      </c>
      <c r="E679" s="30" t="s">
        <v>813</v>
      </c>
      <c r="F679" s="30"/>
      <c r="G679" s="30"/>
      <c r="H679" s="30"/>
      <c r="I679" s="30"/>
      <c r="J679" s="30"/>
      <c r="K679" s="30"/>
      <c r="L679" s="30"/>
      <c r="M679" s="30"/>
      <c r="N679" s="30"/>
      <c r="O679" s="30">
        <v>23</v>
      </c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</row>
    <row r="680" spans="1:36">
      <c r="A680" s="30" t="s">
        <v>260</v>
      </c>
      <c r="B680" s="30">
        <v>1973</v>
      </c>
      <c r="C680" s="17" t="s">
        <v>261</v>
      </c>
      <c r="D680" s="30" t="s">
        <v>468</v>
      </c>
      <c r="E680" s="30" t="s">
        <v>221</v>
      </c>
      <c r="F680" s="30"/>
      <c r="G680" s="30"/>
      <c r="H680" s="30" t="s">
        <v>4198</v>
      </c>
      <c r="I680" s="30"/>
      <c r="J680" s="30"/>
      <c r="K680" s="30"/>
      <c r="L680" s="30"/>
      <c r="M680" s="30"/>
      <c r="N680" s="30"/>
      <c r="O680" s="30">
        <v>70</v>
      </c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</row>
    <row r="681" spans="1:36">
      <c r="A681" s="30" t="s">
        <v>486</v>
      </c>
      <c r="B681" s="30">
        <v>1979</v>
      </c>
      <c r="C681" s="17" t="s">
        <v>329</v>
      </c>
      <c r="D681" s="30" t="s">
        <v>1147</v>
      </c>
      <c r="E681" s="30" t="s">
        <v>1147</v>
      </c>
      <c r="F681" s="30"/>
      <c r="G681" s="30"/>
      <c r="H681" s="30"/>
      <c r="I681" s="30"/>
      <c r="J681" s="30"/>
      <c r="K681" s="30"/>
      <c r="L681" s="30"/>
      <c r="M681" s="30"/>
      <c r="N681" s="30"/>
      <c r="O681" s="30">
        <v>74</v>
      </c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</row>
    <row r="682" spans="1:36">
      <c r="A682" s="30" t="s">
        <v>4196</v>
      </c>
      <c r="B682" s="30">
        <v>2019</v>
      </c>
      <c r="C682" s="17" t="s">
        <v>4197</v>
      </c>
      <c r="D682" s="30" t="s">
        <v>254</v>
      </c>
      <c r="E682" s="30" t="s">
        <v>221</v>
      </c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>
        <v>3</v>
      </c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</row>
    <row r="683" spans="1:36">
      <c r="A683" s="30" t="s">
        <v>260</v>
      </c>
      <c r="B683" s="30">
        <v>1973</v>
      </c>
      <c r="C683" s="17" t="s">
        <v>261</v>
      </c>
      <c r="D683" s="30" t="s">
        <v>468</v>
      </c>
      <c r="E683" s="30" t="s">
        <v>221</v>
      </c>
      <c r="F683" s="30"/>
      <c r="G683" s="30"/>
      <c r="H683" s="30" t="s">
        <v>262</v>
      </c>
      <c r="I683" s="30"/>
      <c r="J683" s="30"/>
      <c r="K683" s="30"/>
      <c r="L683" s="30"/>
      <c r="M683" s="30"/>
      <c r="N683" s="30">
        <v>59</v>
      </c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6">
      <c r="A684" s="30" t="s">
        <v>4196</v>
      </c>
      <c r="B684" s="30">
        <v>2019</v>
      </c>
      <c r="C684" s="17" t="s">
        <v>4197</v>
      </c>
      <c r="D684" s="30" t="s">
        <v>778</v>
      </c>
      <c r="E684" s="30" t="s">
        <v>221</v>
      </c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>
        <v>99</v>
      </c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</row>
    <row r="685" spans="1:36">
      <c r="A685" s="30" t="s">
        <v>260</v>
      </c>
      <c r="B685" s="30">
        <v>1973</v>
      </c>
      <c r="C685" s="17" t="s">
        <v>261</v>
      </c>
      <c r="D685" s="30" t="s">
        <v>468</v>
      </c>
      <c r="E685" s="30" t="s">
        <v>221</v>
      </c>
      <c r="F685" s="30"/>
      <c r="G685" s="30"/>
      <c r="H685" s="30" t="s">
        <v>4199</v>
      </c>
      <c r="I685" s="30"/>
      <c r="J685" s="30"/>
      <c r="K685" s="30"/>
      <c r="L685" s="30"/>
      <c r="M685" s="30"/>
      <c r="N685" s="30"/>
      <c r="O685" s="30">
        <v>28</v>
      </c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</row>
    <row r="686" spans="1:36">
      <c r="A686" s="30" t="s">
        <v>260</v>
      </c>
      <c r="B686" s="30">
        <v>1973</v>
      </c>
      <c r="C686" s="17" t="s">
        <v>261</v>
      </c>
      <c r="D686" s="30" t="s">
        <v>468</v>
      </c>
      <c r="E686" s="30" t="s">
        <v>221</v>
      </c>
      <c r="F686" s="30"/>
      <c r="G686" s="30"/>
      <c r="H686" s="30" t="s">
        <v>4200</v>
      </c>
      <c r="I686" s="30"/>
      <c r="J686" s="30"/>
      <c r="K686" s="30"/>
      <c r="L686" s="30"/>
      <c r="M686" s="30"/>
      <c r="N686" s="30"/>
      <c r="O686" s="30"/>
      <c r="P686" s="30"/>
      <c r="Q686" s="30">
        <v>65</v>
      </c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</row>
    <row r="687" spans="1:36">
      <c r="A687" s="30" t="s">
        <v>306</v>
      </c>
      <c r="B687" s="30">
        <v>2020</v>
      </c>
      <c r="C687" s="17" t="s">
        <v>307</v>
      </c>
      <c r="D687" s="30" t="s">
        <v>254</v>
      </c>
      <c r="E687" s="30" t="s">
        <v>254</v>
      </c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>
        <v>87</v>
      </c>
      <c r="AC687" s="30"/>
      <c r="AD687" s="30"/>
      <c r="AE687" s="30"/>
      <c r="AF687" s="30"/>
      <c r="AG687" s="30"/>
      <c r="AH687" s="30"/>
      <c r="AI687" s="30"/>
    </row>
    <row r="688" spans="1:36">
      <c r="A688" s="30" t="s">
        <v>306</v>
      </c>
      <c r="B688" s="30">
        <v>2020</v>
      </c>
      <c r="C688" s="17" t="s">
        <v>307</v>
      </c>
      <c r="D688" s="30" t="s">
        <v>813</v>
      </c>
      <c r="E688" s="30" t="s">
        <v>813</v>
      </c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 t="s">
        <v>828</v>
      </c>
      <c r="AC688" s="30"/>
      <c r="AD688" s="30"/>
      <c r="AE688" s="30"/>
      <c r="AF688" s="30"/>
      <c r="AG688" s="30"/>
      <c r="AH688" s="30"/>
      <c r="AI688" s="30"/>
    </row>
    <row r="689" spans="1:36">
      <c r="A689" s="30" t="s">
        <v>260</v>
      </c>
      <c r="B689" s="30">
        <v>1973</v>
      </c>
      <c r="C689" s="17" t="s">
        <v>261</v>
      </c>
      <c r="D689" s="30" t="s">
        <v>468</v>
      </c>
      <c r="E689" s="30" t="s">
        <v>221</v>
      </c>
      <c r="F689" s="30"/>
      <c r="G689" s="30"/>
      <c r="H689" s="30" t="s">
        <v>4201</v>
      </c>
      <c r="I689" s="30"/>
      <c r="J689" s="30"/>
      <c r="K689" s="30"/>
      <c r="L689" s="30"/>
      <c r="M689" s="30"/>
      <c r="N689" s="30"/>
      <c r="O689" s="30"/>
      <c r="P689" s="30"/>
      <c r="Q689" s="30">
        <v>61</v>
      </c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</row>
    <row r="690" spans="1:36">
      <c r="A690" s="30" t="s">
        <v>306</v>
      </c>
      <c r="B690" s="30">
        <v>2020</v>
      </c>
      <c r="C690" s="17" t="s">
        <v>307</v>
      </c>
      <c r="D690" s="30" t="s">
        <v>752</v>
      </c>
      <c r="E690" s="30" t="s">
        <v>221</v>
      </c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 t="s">
        <v>689</v>
      </c>
      <c r="AD690" s="30"/>
      <c r="AE690" s="30"/>
      <c r="AF690" s="30"/>
      <c r="AG690" s="30"/>
      <c r="AH690" s="30"/>
      <c r="AI690" s="30"/>
      <c r="AJ690" s="30"/>
    </row>
    <row r="691" spans="1:36">
      <c r="A691" s="30" t="s">
        <v>237</v>
      </c>
      <c r="B691" s="30">
        <v>2018</v>
      </c>
      <c r="C691" s="17" t="s">
        <v>238</v>
      </c>
      <c r="D691" s="30" t="s">
        <v>254</v>
      </c>
      <c r="E691" s="30" t="s">
        <v>254</v>
      </c>
      <c r="F691" s="30"/>
      <c r="G691" s="30"/>
      <c r="H691" s="30"/>
      <c r="I691" s="30"/>
      <c r="J691" s="30"/>
      <c r="K691" s="30">
        <v>61</v>
      </c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</row>
    <row r="692" spans="1:36">
      <c r="A692" s="30" t="s">
        <v>237</v>
      </c>
      <c r="B692" s="30">
        <v>2018</v>
      </c>
      <c r="C692" s="17" t="s">
        <v>238</v>
      </c>
      <c r="D692" s="30" t="s">
        <v>205</v>
      </c>
      <c r="E692" s="30" t="s">
        <v>206</v>
      </c>
      <c r="F692" s="30"/>
      <c r="G692" s="30"/>
      <c r="H692" s="30"/>
      <c r="I692" s="30"/>
      <c r="J692" s="30"/>
      <c r="K692" s="30"/>
      <c r="L692" s="30" t="s">
        <v>239</v>
      </c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</row>
    <row r="693" spans="1:36">
      <c r="A693" s="30" t="s">
        <v>314</v>
      </c>
      <c r="B693" s="30">
        <v>1973</v>
      </c>
      <c r="C693" s="41" t="s">
        <v>315</v>
      </c>
      <c r="D693" s="30" t="s">
        <v>326</v>
      </c>
      <c r="E693" s="30" t="s">
        <v>221</v>
      </c>
      <c r="F693" s="30"/>
      <c r="G693" s="30"/>
      <c r="H693" s="30"/>
      <c r="I693" s="30"/>
      <c r="J693" s="30"/>
      <c r="K693" s="30"/>
      <c r="L693" s="30">
        <v>2.4</v>
      </c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</row>
    <row r="694" spans="1:36">
      <c r="A694" s="30" t="s">
        <v>237</v>
      </c>
      <c r="B694" s="30">
        <v>2018</v>
      </c>
      <c r="C694" s="17" t="s">
        <v>238</v>
      </c>
      <c r="D694" s="30" t="s">
        <v>813</v>
      </c>
      <c r="E694" s="30" t="s">
        <v>813</v>
      </c>
      <c r="F694" s="30"/>
      <c r="G694" s="30"/>
      <c r="H694" s="30"/>
      <c r="I694" s="30"/>
      <c r="J694" s="30"/>
      <c r="K694" s="30" t="s">
        <v>829</v>
      </c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</row>
    <row r="695" spans="1:36">
      <c r="A695" s="66" t="s">
        <v>237</v>
      </c>
      <c r="B695" s="66">
        <v>2018</v>
      </c>
      <c r="C695" s="43" t="s">
        <v>238</v>
      </c>
      <c r="D695" s="66" t="s">
        <v>845</v>
      </c>
      <c r="E695" s="66" t="s">
        <v>845</v>
      </c>
      <c r="F695" s="66" t="s">
        <v>83</v>
      </c>
      <c r="G695" s="66" t="s">
        <v>83</v>
      </c>
      <c r="H695" s="66" t="s">
        <v>83</v>
      </c>
      <c r="I695" s="66" t="s">
        <v>83</v>
      </c>
      <c r="J695" s="66" t="s">
        <v>83</v>
      </c>
      <c r="K695" s="66" t="s">
        <v>848</v>
      </c>
      <c r="L695" s="66" t="s">
        <v>83</v>
      </c>
      <c r="M695" s="66" t="s">
        <v>83</v>
      </c>
      <c r="N695" s="66" t="s">
        <v>83</v>
      </c>
      <c r="O695" s="66" t="s">
        <v>83</v>
      </c>
      <c r="P695" s="66" t="s">
        <v>83</v>
      </c>
      <c r="Q695" s="66" t="s">
        <v>83</v>
      </c>
      <c r="R695" s="66" t="s">
        <v>83</v>
      </c>
      <c r="S695" s="66" t="s">
        <v>83</v>
      </c>
      <c r="T695" s="66" t="s">
        <v>83</v>
      </c>
      <c r="U695" s="66" t="s">
        <v>83</v>
      </c>
      <c r="V695" s="66" t="s">
        <v>83</v>
      </c>
      <c r="W695" s="66" t="s">
        <v>83</v>
      </c>
      <c r="X695" s="66" t="s">
        <v>83</v>
      </c>
      <c r="Y695" s="66" t="s">
        <v>83</v>
      </c>
      <c r="Z695" s="66" t="s">
        <v>83</v>
      </c>
      <c r="AA695" s="66" t="s">
        <v>83</v>
      </c>
      <c r="AB695" s="66" t="s">
        <v>83</v>
      </c>
      <c r="AC695" s="66" t="s">
        <v>83</v>
      </c>
      <c r="AD695" s="66" t="s">
        <v>83</v>
      </c>
      <c r="AE695" s="66" t="s">
        <v>83</v>
      </c>
      <c r="AF695" s="66" t="s">
        <v>83</v>
      </c>
      <c r="AG695" s="66" t="s">
        <v>83</v>
      </c>
      <c r="AH695" s="66" t="s">
        <v>83</v>
      </c>
      <c r="AI695" s="66" t="s">
        <v>83</v>
      </c>
    </row>
    <row r="696" spans="1:36">
      <c r="A696" s="30" t="s">
        <v>223</v>
      </c>
      <c r="B696" s="30"/>
      <c r="C696" s="30" t="s">
        <v>224</v>
      </c>
      <c r="D696" s="30" t="s">
        <v>326</v>
      </c>
      <c r="E696" s="30" t="s">
        <v>206</v>
      </c>
      <c r="F696" s="30"/>
      <c r="G696" s="30"/>
      <c r="H696" s="30" t="s">
        <v>341</v>
      </c>
      <c r="I696" s="30">
        <v>446</v>
      </c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</row>
    <row r="697" spans="1:36">
      <c r="A697" s="30" t="s">
        <v>260</v>
      </c>
      <c r="B697" s="30">
        <v>1973</v>
      </c>
      <c r="C697" s="17" t="s">
        <v>261</v>
      </c>
      <c r="D697" s="30" t="s">
        <v>468</v>
      </c>
      <c r="E697" s="30" t="s">
        <v>221</v>
      </c>
      <c r="F697" s="30"/>
      <c r="G697" s="30"/>
      <c r="H697" s="30" t="s">
        <v>4202</v>
      </c>
      <c r="I697" s="30"/>
      <c r="J697" s="30"/>
      <c r="K697" s="30"/>
      <c r="L697" s="30"/>
      <c r="M697" s="30"/>
      <c r="N697" s="30"/>
      <c r="O697" s="30">
        <v>12</v>
      </c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</row>
    <row r="698" spans="1:36">
      <c r="A698" s="30" t="s">
        <v>237</v>
      </c>
      <c r="B698" s="30">
        <v>2018</v>
      </c>
      <c r="C698" s="17" t="s">
        <v>238</v>
      </c>
      <c r="D698" s="30" t="s">
        <v>752</v>
      </c>
      <c r="E698" s="30" t="s">
        <v>221</v>
      </c>
      <c r="F698" s="30"/>
      <c r="G698" s="30"/>
      <c r="H698" s="30"/>
      <c r="I698" s="30"/>
      <c r="J698" s="30"/>
      <c r="K698" s="30"/>
      <c r="L698" s="30" t="s">
        <v>776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</row>
    <row r="699" spans="1:36">
      <c r="A699" s="30" t="s">
        <v>332</v>
      </c>
      <c r="B699" s="30">
        <v>2018</v>
      </c>
      <c r="C699" s="30" t="s">
        <v>333</v>
      </c>
      <c r="D699" s="30" t="s">
        <v>752</v>
      </c>
      <c r="E699" s="30" t="s">
        <v>60</v>
      </c>
      <c r="F699" s="30"/>
      <c r="G699" s="30" t="s">
        <v>334</v>
      </c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>
        <v>100</v>
      </c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</row>
    <row r="700" spans="1:36">
      <c r="A700" s="30" t="s">
        <v>332</v>
      </c>
      <c r="B700" s="30">
        <v>2018</v>
      </c>
      <c r="C700" s="30" t="s">
        <v>333</v>
      </c>
      <c r="D700" s="30" t="s">
        <v>813</v>
      </c>
      <c r="E700" s="30" t="s">
        <v>60</v>
      </c>
      <c r="F700" s="30"/>
      <c r="G700" s="30" t="s">
        <v>334</v>
      </c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 t="s">
        <v>827</v>
      </c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</row>
    <row r="701" spans="1:36">
      <c r="A701" s="30" t="s">
        <v>237</v>
      </c>
      <c r="B701" s="30">
        <v>2018</v>
      </c>
      <c r="C701" s="17" t="s">
        <v>238</v>
      </c>
      <c r="D701" s="30" t="s">
        <v>778</v>
      </c>
      <c r="E701" s="30" t="s">
        <v>221</v>
      </c>
      <c r="F701" s="30"/>
      <c r="G701" s="30"/>
      <c r="H701" s="30"/>
      <c r="I701" s="30"/>
      <c r="J701" s="30"/>
      <c r="K701" s="30"/>
      <c r="L701" s="30" t="s">
        <v>800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</row>
    <row r="702" spans="1:36">
      <c r="A702" s="30" t="s">
        <v>237</v>
      </c>
      <c r="B702" s="30">
        <v>2018</v>
      </c>
      <c r="C702" s="17" t="s">
        <v>238</v>
      </c>
      <c r="D702" s="30" t="s">
        <v>1147</v>
      </c>
      <c r="E702" s="30" t="s">
        <v>1147</v>
      </c>
      <c r="F702" s="30"/>
      <c r="G702" s="30"/>
      <c r="H702" s="30"/>
      <c r="I702" s="30"/>
      <c r="J702" s="30"/>
      <c r="K702" s="30" t="s">
        <v>689</v>
      </c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</row>
    <row r="703" spans="1:36">
      <c r="A703" s="30" t="s">
        <v>314</v>
      </c>
      <c r="B703" s="30">
        <v>1973</v>
      </c>
      <c r="C703" s="17" t="s">
        <v>315</v>
      </c>
      <c r="D703" s="30" t="s">
        <v>468</v>
      </c>
      <c r="E703" s="30" t="s">
        <v>221</v>
      </c>
      <c r="F703" s="30"/>
      <c r="G703" s="30"/>
      <c r="H703" s="30"/>
      <c r="I703" s="30"/>
      <c r="J703" s="30"/>
      <c r="K703" s="30"/>
      <c r="L703" s="30">
        <v>9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</row>
    <row r="704" spans="1:36">
      <c r="A704" s="30" t="s">
        <v>332</v>
      </c>
      <c r="B704" s="30">
        <v>2018</v>
      </c>
      <c r="C704" s="30" t="s">
        <v>333</v>
      </c>
      <c r="D704" s="30" t="s">
        <v>1147</v>
      </c>
      <c r="E704" s="30" t="s">
        <v>82</v>
      </c>
      <c r="F704" s="30"/>
      <c r="G704" s="30" t="s">
        <v>334</v>
      </c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 t="s">
        <v>1162</v>
      </c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</row>
    <row r="705" spans="8:10">
      <c r="H705" s="30" t="s">
        <v>4224</v>
      </c>
      <c r="I705" s="30"/>
      <c r="J705" s="30">
        <v>230</v>
      </c>
    </row>
    <row r="706" spans="8:10">
      <c r="H706" s="30" t="s">
        <v>4225</v>
      </c>
      <c r="I706" s="30"/>
      <c r="J706" s="30">
        <v>5150</v>
      </c>
    </row>
    <row r="707" spans="8:10">
      <c r="H707" s="30" t="s">
        <v>4226</v>
      </c>
      <c r="I707" s="30"/>
      <c r="J707" s="30">
        <v>990</v>
      </c>
    </row>
    <row r="708" spans="8:10">
      <c r="H708" s="30" t="s">
        <v>4227</v>
      </c>
      <c r="I708" s="30"/>
      <c r="J708" s="30">
        <v>13600</v>
      </c>
    </row>
    <row r="1048576" ht="15" customHeight="1"/>
  </sheetData>
  <autoFilter ref="A1:AJ708" xr:uid="{6BA3974F-8064-446C-9F5B-0245AD2758AE}">
    <filterColumn colId="31">
      <filters>
        <filter val="0"/>
        <filter val="100"/>
        <filter val="40"/>
        <filter val="53"/>
        <filter val="57.1"/>
        <filter val="88"/>
        <filter val="98"/>
      </filters>
    </filterColumn>
  </autoFilter>
  <hyperlinks>
    <hyperlink ref="C2" r:id="rId1" xr:uid="{4B74043C-9FA4-4288-8EEA-5D37431CB825}"/>
    <hyperlink ref="C37" r:id="rId2" xr:uid="{50054D88-2441-4590-AB67-41F5E17A2F59}"/>
    <hyperlink ref="C38" r:id="rId3" xr:uid="{47FA7ED3-B68F-4513-8EB8-87B910BDD52D}"/>
    <hyperlink ref="C39" r:id="rId4" xr:uid="{F13DFFC5-DE20-465C-89DD-8F91EF71412D}"/>
    <hyperlink ref="C40" r:id="rId5" xr:uid="{A22A03B3-C801-41E0-9469-472BA4047594}"/>
    <hyperlink ref="C49" r:id="rId6" xr:uid="{76BE3062-3941-463C-ADC0-0740A23C0A57}"/>
    <hyperlink ref="C50" r:id="rId7" xr:uid="{8985A459-9E65-4ADF-B7A7-CDB491CD8E89}"/>
    <hyperlink ref="C51" r:id="rId8" xr:uid="{42DE1669-EC41-4B6B-9BD8-6FECB83D9192}"/>
    <hyperlink ref="C52" r:id="rId9" xr:uid="{C28C64A3-4326-408F-9D71-AF48497A4EC2}"/>
    <hyperlink ref="C53" r:id="rId10" xr:uid="{2B02C6E2-C011-4897-8803-241999C6C49F}"/>
    <hyperlink ref="C54" r:id="rId11" xr:uid="{11078024-3550-459D-A612-D0206A9CA017}"/>
    <hyperlink ref="C55" r:id="rId12" xr:uid="{277F3690-89C4-4ACC-A4CE-6BB6675F5942}"/>
    <hyperlink ref="C56" r:id="rId13" xr:uid="{03E3E4F1-B06F-4421-99AD-EAE8C3F0D2AD}"/>
    <hyperlink ref="C57" r:id="rId14" xr:uid="{C560333C-76FA-42A4-874E-55C2D3E42409}"/>
    <hyperlink ref="C58" r:id="rId15" xr:uid="{152372B3-BCF0-4155-8EF3-DAF41C077D2B}"/>
    <hyperlink ref="C74" r:id="rId16" xr:uid="{F37C02C7-7706-44AF-9A1F-6E60413E2179}"/>
    <hyperlink ref="C149" r:id="rId17" xr:uid="{8DE39490-A096-4E4D-8D2D-09CD8AEEE670}"/>
    <hyperlink ref="C222" r:id="rId18" xr:uid="{B2EE177F-7ABE-4853-B00C-71C41A84F076}"/>
    <hyperlink ref="C252" r:id="rId19" xr:uid="{EBC4BC90-FB1C-4E30-A9B7-0CBE759F46D0}"/>
    <hyperlink ref="C366" r:id="rId20" xr:uid="{273350B8-9313-4EB6-BA14-046CFDDCA871}"/>
    <hyperlink ref="C367" r:id="rId21" xr:uid="{29584ACF-7313-4160-93F4-8380821E741A}"/>
    <hyperlink ref="C409" r:id="rId22" xr:uid="{5AAA34B9-0A4C-48C7-BC3C-9C73223C1F95}"/>
    <hyperlink ref="C450" r:id="rId23" xr:uid="{F1104BFE-D342-465A-A59F-8D0DBEF3D876}"/>
    <hyperlink ref="C661" r:id="rId24" xr:uid="{C806368B-15D3-4B44-B08B-3E7DC4B916EE}"/>
    <hyperlink ref="C692" r:id="rId25" xr:uid="{260FEA54-D99C-478D-B352-2B8FEEDFD772}"/>
    <hyperlink ref="C90" r:id="rId26" xr:uid="{0ED8D5AD-1F26-4464-B9C6-B2843112EF6F}"/>
    <hyperlink ref="C91" r:id="rId27" xr:uid="{2D58CCAD-13F1-4E95-8283-A96DE2B7BF19}"/>
    <hyperlink ref="C92" r:id="rId28" xr:uid="{C125B483-0A8A-4BA7-B9D8-0CB46DE97DD2}"/>
    <hyperlink ref="C93" r:id="rId29" xr:uid="{497C434B-9EE9-4400-837A-05ADD2962F56}"/>
    <hyperlink ref="C94" r:id="rId30" xr:uid="{4348F280-F066-40F9-8DBB-A40BCB48E804}"/>
    <hyperlink ref="C95" r:id="rId31" xr:uid="{9B057832-FFCE-48C5-A8C1-DB7505ABAADB}"/>
    <hyperlink ref="C126" r:id="rId32" xr:uid="{EB2154FA-1999-48B3-B028-011BEE0C515B}"/>
    <hyperlink ref="C127" r:id="rId33" xr:uid="{C518B959-5198-4FA7-8EBF-B0F3F55EC8B9}"/>
    <hyperlink ref="C140" r:id="rId34" xr:uid="{5313973A-EAD4-4EBD-83D5-972548DBD9E1}"/>
    <hyperlink ref="C171" r:id="rId35" xr:uid="{B57E280A-1150-4D41-8BEB-C1A0B5916B55}"/>
    <hyperlink ref="C214" r:id="rId36" xr:uid="{51785CC0-91C2-40F9-8979-9FA58CA4FA1D}"/>
    <hyperlink ref="C255" r:id="rId37" xr:uid="{C8016506-C53B-4D2E-83E6-E1F675FB7F2C}"/>
    <hyperlink ref="C247" r:id="rId38" xr:uid="{44A84610-644B-4300-8DF7-5E824F2DED2B}"/>
    <hyperlink ref="C257" r:id="rId39" xr:uid="{0FEAEFA0-1D24-4F0D-BD3F-23BC80BCDD63}"/>
    <hyperlink ref="C264" r:id="rId40" xr:uid="{4277FD67-DE8B-4539-8019-B1233E337EEB}"/>
    <hyperlink ref="C368" r:id="rId41" xr:uid="{F28C2B72-CB15-43D8-9557-30A7D7C536E5}"/>
    <hyperlink ref="C369" r:id="rId42" xr:uid="{1C4BE167-BFAA-4E08-8C24-C1CCB8B78532}"/>
    <hyperlink ref="C370" r:id="rId43" xr:uid="{B1D489D1-7A7A-4D18-8943-1CD094D90FFE}"/>
    <hyperlink ref="C371" r:id="rId44" xr:uid="{43784D05-42E1-4613-976B-D0F89F688DFC}"/>
    <hyperlink ref="C372" r:id="rId45" xr:uid="{40D472FC-8156-49D2-808B-4306BB14D8AF}"/>
    <hyperlink ref="C423" r:id="rId46" xr:uid="{CCB18F6E-D4B1-40A6-BE82-044D08AD9D9F}"/>
    <hyperlink ref="C422" r:id="rId47" xr:uid="{F035D249-D2C9-4DA3-8328-492FF9AB87E1}"/>
    <hyperlink ref="C451" r:id="rId48" xr:uid="{C7DFD919-E8AA-4713-833A-94C91FF9C4A8}"/>
    <hyperlink ref="C434" r:id="rId49" xr:uid="{F4C450C1-D7EB-4A4A-AD77-7A5B8E3C2412}"/>
    <hyperlink ref="C435" r:id="rId50" xr:uid="{35FB7641-0FFD-43FC-A950-5973646FF8F8}"/>
    <hyperlink ref="C436" r:id="rId51" xr:uid="{036692D9-2004-4646-B3DA-F1C5B9E63B8A}"/>
    <hyperlink ref="C483" r:id="rId52" xr:uid="{7D415E08-8834-43CA-9693-1A6FC4176723}"/>
    <hyperlink ref="C490" r:id="rId53" xr:uid="{EFDD1872-5CC4-41A6-9E6C-B80EC0B872A0}"/>
    <hyperlink ref="C674" r:id="rId54" xr:uid="{F1D49C7C-9C32-4EE2-885F-FDCD7EF9C5E9}"/>
    <hyperlink ref="C662" r:id="rId55" xr:uid="{A3A08F12-046A-4299-8C53-478393EF58AA}"/>
    <hyperlink ref="C682" r:id="rId56" xr:uid="{00BCEDFD-7FE2-4DAE-AFA8-7A8B71EF11C2}"/>
    <hyperlink ref="C687" r:id="rId57" xr:uid="{C591E831-94E0-4D73-8E91-820F6411B320}"/>
    <hyperlink ref="C691" r:id="rId58" xr:uid="{6BE72DD7-9CEA-4C44-9BD4-61632A167336}"/>
    <hyperlink ref="C129" r:id="rId59" xr:uid="{17AFDA89-3D91-450C-B9B5-EBFD87272F0B}"/>
    <hyperlink ref="C469" r:id="rId60" xr:uid="{6E700123-ED46-461F-92A7-6610C7B773F9}"/>
    <hyperlink ref="C470" r:id="rId61" xr:uid="{7D27C149-88BA-4028-B9A0-736FAB3D6A79}"/>
    <hyperlink ref="C492" r:id="rId62" xr:uid="{ADF58F0A-32A8-4435-9BBD-3FA18ADB058D}"/>
    <hyperlink ref="C660" r:id="rId63" xr:uid="{9E800BC5-A254-427F-91E3-2B61D90193DF}"/>
    <hyperlink ref="C668" r:id="rId64" xr:uid="{6AFF2431-C3A4-49F4-A225-2337CEA5BEF4}"/>
    <hyperlink ref="C672" r:id="rId65" xr:uid="{93A412D7-E6B3-40D3-879D-D1F44A12799D}"/>
    <hyperlink ref="C243" r:id="rId66" xr:uid="{53AF4E3E-3124-4375-9483-1AC79BB92578}"/>
    <hyperlink ref="C248" r:id="rId67" xr:uid="{F71C0EA3-2B4B-453D-8668-94A5279553AE}"/>
    <hyperlink ref="C259" r:id="rId68" xr:uid="{CDEDD60E-19D8-4BFE-A51F-4B330A84DC89}"/>
    <hyperlink ref="C223" r:id="rId69" xr:uid="{7CC35450-2114-4A10-B6DA-160A27F1C6B1}"/>
    <hyperlink ref="C139" r:id="rId70" xr:uid="{C15DD638-1816-48E4-94B6-6A5CB2D33F6C}"/>
    <hyperlink ref="C67" r:id="rId71" xr:uid="{DECA7742-78AE-4874-89E8-85B7755EB424}"/>
    <hyperlink ref="C130" r:id="rId72" xr:uid="{4DD4AD8F-349C-45DA-B9A3-5CA200AC689A}"/>
    <hyperlink ref="C411" r:id="rId73" xr:uid="{756880A7-B236-4E2A-BE23-D7CD529546A2}"/>
    <hyperlink ref="C458" r:id="rId74" xr:uid="{1415E870-8DF6-4F94-A768-42A66CEBB5DA}"/>
    <hyperlink ref="C79" r:id="rId75" xr:uid="{D1373EE4-4F6B-4071-9021-4FF0162CE536}"/>
    <hyperlink ref="C96" r:id="rId76" xr:uid="{C614F9DB-3A8E-46B0-9C73-FDC90FFE85E3}"/>
    <hyperlink ref="C97" r:id="rId77" xr:uid="{C69A5EC0-D412-4E88-89DC-CAE951C0BA96}"/>
    <hyperlink ref="C98" r:id="rId78" xr:uid="{D5499745-F4BA-4EB4-9601-F43377390F3C}"/>
    <hyperlink ref="C217" r:id="rId79" xr:uid="{096A7354-DF75-4A27-AECF-E4FE9B225007}"/>
    <hyperlink ref="C417" r:id="rId80" xr:uid="{FD84AFC3-1B3D-402E-A871-5C6056BDC676}"/>
    <hyperlink ref="C381" r:id="rId81" xr:uid="{CD9F5433-2331-4698-8373-1BF7B3501F40}"/>
    <hyperlink ref="C382" r:id="rId82" xr:uid="{912F4427-08E0-48A4-800D-3A9407337FE5}"/>
    <hyperlink ref="C383" r:id="rId83" xr:uid="{4B5AF87C-8E39-41A7-9061-5BA0CC47B22C}"/>
    <hyperlink ref="C485" r:id="rId84" xr:uid="{7369CE8B-4FB7-40B2-A65F-F15CD4B40B3E}"/>
    <hyperlink ref="C424" r:id="rId85" xr:uid="{E1779BE6-3FC7-47F2-AA95-77CC2D18D0D7}"/>
    <hyperlink ref="C437" r:id="rId86" xr:uid="{04774DF4-01B9-49BA-88AB-34EA6A41FD4B}"/>
    <hyperlink ref="C100" r:id="rId87" xr:uid="{3CA1C520-66B2-4414-98DD-AECA1A6A5F3D}"/>
    <hyperlink ref="C179" r:id="rId88" xr:uid="{E69A0CCC-FA6A-41CB-ACDC-4F693D07A121}"/>
    <hyperlink ref="C180" r:id="rId89" xr:uid="{EE68E1AF-4804-493A-B41C-C47645F9D794}"/>
    <hyperlink ref="C190" r:id="rId90" xr:uid="{900AF36E-13F7-4D81-A336-5FD4CF6F8951}"/>
    <hyperlink ref="C191" r:id="rId91" xr:uid="{8E67005C-45BD-4EA8-B0B8-A01EB3594632}"/>
    <hyperlink ref="C192" r:id="rId92" xr:uid="{2D58C74E-1BB9-4E5A-B7F4-D8FCC4846D0C}"/>
    <hyperlink ref="C193" r:id="rId93" xr:uid="{744B4E36-C2CA-47B0-A96A-9E9F5E3E0822}"/>
    <hyperlink ref="C194" r:id="rId94" xr:uid="{AD8AD2BC-F70E-4015-980E-87AAC29C2720}"/>
    <hyperlink ref="C195" r:id="rId95" xr:uid="{4B9B0ABE-1E74-4A21-8080-D21CD496DBB5}"/>
    <hyperlink ref="C196" r:id="rId96" xr:uid="{D0F37CFA-2252-4602-B28F-C1E1C5FB0E01}"/>
    <hyperlink ref="C200" r:id="rId97" xr:uid="{147D79D7-1FDE-4AB8-9510-991150301C3A}"/>
    <hyperlink ref="C201" r:id="rId98" xr:uid="{6C4A4C2A-77A0-4109-8CBA-3EA49F962C08}"/>
    <hyperlink ref="C202" r:id="rId99" xr:uid="{DF15461B-BBA6-4739-A052-3BF2FF030D0C}"/>
    <hyperlink ref="C203" r:id="rId100" xr:uid="{10665C51-66C3-4C50-B79A-6F1A968FB61E}"/>
    <hyperlink ref="C204" r:id="rId101" xr:uid="{C1EFDC17-2242-4827-A89E-24A17C707AC0}"/>
    <hyperlink ref="C205" r:id="rId102" xr:uid="{2A3BFD37-4844-46ED-B010-2613F5CC4B47}"/>
    <hyperlink ref="C206" r:id="rId103" xr:uid="{A37D4551-4E43-45BA-8B6D-7A80806D5A34}"/>
    <hyperlink ref="C208" r:id="rId104" xr:uid="{1B270E98-D412-4C61-95FD-A9463AD4B38B}"/>
    <hyperlink ref="C209" r:id="rId105" xr:uid="{021BF59E-EDE2-498A-8575-4584B877D25F}"/>
    <hyperlink ref="C211" r:id="rId106" xr:uid="{FC1128F0-36B6-4176-8FE6-D2BAACE6DA7E}"/>
    <hyperlink ref="C212" r:id="rId107" xr:uid="{E45D9E0E-4EF6-4724-86A1-0AD509A9F3AF}"/>
    <hyperlink ref="C213" r:id="rId108" xr:uid="{423D68D0-47BC-45D8-B53D-DB09AA2E938F}"/>
    <hyperlink ref="C102" r:id="rId109" xr:uid="{858DFC77-8161-4CBF-8D0B-B881EB536344}"/>
    <hyperlink ref="C162" r:id="rId110" xr:uid="{E0117DB5-7BD8-4AC7-B6B8-72608999997E}"/>
    <hyperlink ref="C676" r:id="rId111" xr:uid="{2EE07DC8-939D-49F8-A31E-50BF312B2379}"/>
    <hyperlink ref="C680" r:id="rId112" xr:uid="{2EBC5CD6-D9F4-4226-886C-02EA43B88477}"/>
    <hyperlink ref="C683" r:id="rId113" xr:uid="{E2BFB60D-C6EF-45DB-B6F7-AAAAA1038DDC}"/>
    <hyperlink ref="C685" r:id="rId114" xr:uid="{0B08A882-D2BF-4876-BE6D-8ECF7F2A8E42}"/>
    <hyperlink ref="C686" r:id="rId115" xr:uid="{ADCDAE1F-6C39-4B04-8A5A-8A251AD5A6BF}"/>
    <hyperlink ref="C689" r:id="rId116" xr:uid="{32DF7972-7AD4-4A1B-A4AE-78410171C845}"/>
    <hyperlink ref="C697" r:id="rId117" xr:uid="{2D4A3B83-3D71-455C-8BAD-A83DDD8D4B5A}"/>
    <hyperlink ref="C387" r:id="rId118" xr:uid="{06044BA8-B037-467B-ADF2-6E5D7DE84C43}"/>
    <hyperlink ref="C169" r:id="rId119" xr:uid="{8C6DC362-73DD-4156-8CEB-1B57F40EDEB0}"/>
    <hyperlink ref="C225" r:id="rId120" xr:uid="{562222CC-573E-4E51-88BD-A0C0EB78279B}"/>
    <hyperlink ref="C385" r:id="rId121" xr:uid="{CC6A8C22-ABBC-48BD-89FE-DBC1F6715588}"/>
    <hyperlink ref="C239" r:id="rId122" xr:uid="{0CE36AC9-C8E3-46AE-8FD3-C2EDD071B15C}"/>
    <hyperlink ref="C103" r:id="rId123" xr:uid="{508EBE35-3B6A-4CD8-8B86-FDF9E36543A5}"/>
    <hyperlink ref="C230" r:id="rId124" xr:uid="{46C04591-A374-46DB-A1BD-C7150CAE4B67}"/>
    <hyperlink ref="C412" r:id="rId125" xr:uid="{146A6266-3776-42A9-B858-3653C763F9DE}"/>
    <hyperlink ref="C244" r:id="rId126" xr:uid="{0B869768-B876-4149-AEBE-97258DBFB77A}"/>
    <hyperlink ref="C459" r:id="rId127" xr:uid="{0B6E72E1-1855-42CD-93C4-25D2E30E27BA}"/>
    <hyperlink ref="C472" r:id="rId128" xr:uid="{E724C9B9-BFE2-498B-A917-02CE46C98C8D}"/>
    <hyperlink ref="C663" r:id="rId129" xr:uid="{D905A8D7-6B89-446E-B89B-298B554D40D4}"/>
    <hyperlink ref="C104" r:id="rId130" xr:uid="{3B36CBBC-20DF-43AB-B80C-42871E10BC1F}"/>
    <hyperlink ref="C105" r:id="rId131" xr:uid="{BDDEDB1A-197E-4740-9032-706B9ABBCF4C}"/>
    <hyperlink ref="C106" r:id="rId132" xr:uid="{8EDBAA41-8492-4CE2-8DA9-8DB974F6B28E}"/>
    <hyperlink ref="C107" r:id="rId133" xr:uid="{6162449E-B6B6-436F-B460-3422A5AEF68D}"/>
    <hyperlink ref="C135" r:id="rId134" xr:uid="{04223FEA-1C6C-4588-8B61-1520441814C6}"/>
    <hyperlink ref="C143" r:id="rId135" xr:uid="{45C738D0-95EA-475E-AD21-FA2E1357DA76}"/>
    <hyperlink ref="C384" r:id="rId136" xr:uid="{08FE8370-107B-4702-AC85-AECB987C6603}"/>
    <hyperlink ref="C465" r:id="rId137" xr:uid="{0E7D87D1-AC3D-4CEB-956F-4049798B96A6}"/>
    <hyperlink ref="C486" r:id="rId138" xr:uid="{F684F456-CB81-4274-9338-2A1802C282D0}"/>
    <hyperlink ref="C426" r:id="rId139" xr:uid="{C95182C0-C57A-413D-A4DA-188E805579C1}"/>
    <hyperlink ref="C438" r:id="rId140" xr:uid="{481A72C9-43A7-49D8-929C-4B512D29AC3B}"/>
    <hyperlink ref="C425" r:id="rId141" xr:uid="{96E4A547-76E5-4C82-9EC7-0B1040B4461B}"/>
    <hyperlink ref="C388" r:id="rId142" xr:uid="{69A7695E-40CD-4040-940B-FD86523F02DF}"/>
    <hyperlink ref="C260" r:id="rId143" xr:uid="{15760A17-47A3-4205-8B85-3FD657294BA2}"/>
    <hyperlink ref="C439" r:id="rId144" xr:uid="{964546A7-AC8E-44AE-9F60-672EDA96DC89}"/>
    <hyperlink ref="C449" r:id="rId145" xr:uid="{91A317E2-AEE8-414B-91A8-B2EA959AD90F}"/>
    <hyperlink ref="C452" r:id="rId146" xr:uid="{943607BB-437C-41FD-BE2C-BEBD2285C92A}"/>
    <hyperlink ref="C261" r:id="rId147" xr:uid="{70CC8DF8-855E-4C83-B88C-9A7E202F9DC3}"/>
    <hyperlink ref="C386" r:id="rId148" xr:uid="{F356412F-2DBC-4F6E-BEAD-E63FEE648905}"/>
    <hyperlink ref="C471" r:id="rId149" xr:uid="{E0B0726D-931C-4AC7-820F-1FDFAE95FA33}"/>
    <hyperlink ref="C703" r:id="rId150" xr:uid="{0BFF5574-4B0D-4754-8FD8-A90F64C6270B}"/>
    <hyperlink ref="C389" r:id="rId151" xr:uid="{BD21D2B4-0454-466B-8BF7-F109F58F211A}"/>
    <hyperlink ref="C494" r:id="rId152" xr:uid="{835579DA-F961-489B-AABE-7E377ED4D82C}"/>
    <hyperlink ref="C85" r:id="rId153" xr:uid="{3BAE8885-C300-4E9F-81C0-3486A50C8485}"/>
    <hyperlink ref="C80" r:id="rId154" xr:uid="{CA35C048-4CCD-4434-BF94-AE49FC1ABE85}"/>
    <hyperlink ref="C153" r:id="rId155" xr:uid="{775C4926-A877-4B81-8730-BB2EE41A0C08}"/>
    <hyperlink ref="C270" r:id="rId156" xr:uid="{D1AFAE62-92B5-4813-A302-2A4D8F42F358}"/>
    <hyperlink ref="C273" r:id="rId157" xr:uid="{0EE42C31-B721-4B06-9370-F3F72B39328B}"/>
    <hyperlink ref="C274" r:id="rId158" xr:uid="{397D8C2E-90AA-41B6-9BEA-ADDED2EBB069}"/>
    <hyperlink ref="C275" r:id="rId159" xr:uid="{6EF85971-9C74-4451-B5F4-B817BB7CA610}"/>
    <hyperlink ref="C277" r:id="rId160" xr:uid="{1D053A24-9219-4EE9-AD8F-C6B8B6B20F92}"/>
    <hyperlink ref="C278" r:id="rId161" xr:uid="{EB264B37-5973-4C87-B4C5-CE8745E166B8}"/>
    <hyperlink ref="C295" r:id="rId162" xr:uid="{44D80921-063A-4874-A442-AEA576214D6E}"/>
    <hyperlink ref="C296" r:id="rId163" xr:uid="{D0470E04-0258-4E0D-A0F7-A71F7F9BB2E9}"/>
    <hyperlink ref="C297" r:id="rId164" xr:uid="{11577CCF-A2F7-4E8C-947C-FBB83F03D221}"/>
    <hyperlink ref="C299" r:id="rId165" xr:uid="{6E3C07B9-50D2-4803-A784-F456BB5A68D0}"/>
    <hyperlink ref="C304" r:id="rId166" xr:uid="{765ACC1A-C378-471E-BDE2-3AA74B5652D3}"/>
    <hyperlink ref="C328" r:id="rId167" xr:uid="{0E5C5479-9202-4A89-98F0-ED8C236F406D}"/>
    <hyperlink ref="C342" r:id="rId168" xr:uid="{64490C40-1600-4BCC-87AF-3841913B9C51}"/>
    <hyperlink ref="C343" r:id="rId169" xr:uid="{6AA0CFA7-8904-4C02-A06D-F850EDBF2F08}"/>
    <hyperlink ref="C344" r:id="rId170" xr:uid="{0F712EFF-D644-4B74-A8C1-34473B95B4F7}"/>
    <hyperlink ref="C345" r:id="rId171" xr:uid="{7CF27856-1D97-4AE9-B575-94AE0073FDEA}"/>
    <hyperlink ref="C346" r:id="rId172" xr:uid="{7A8A000B-C056-4286-964F-D961D13E839A}"/>
    <hyperlink ref="C347" r:id="rId173" xr:uid="{2D6B19BA-42DC-4F45-B3BE-9B421AF2C92F}"/>
    <hyperlink ref="C348" r:id="rId174" xr:uid="{4CF93ADC-5231-459E-B8A3-147B2160EAA1}"/>
    <hyperlink ref="C349" r:id="rId175" xr:uid="{A65BA803-D8A4-4952-B8C2-84DA8AA4615E}"/>
    <hyperlink ref="C350" r:id="rId176" xr:uid="{028BDF85-A916-4A4C-B72B-2086C06AF044}"/>
    <hyperlink ref="C351" r:id="rId177" xr:uid="{E7554FD6-E9A8-4A96-B185-4FE132101F1F}"/>
    <hyperlink ref="C352" r:id="rId178" xr:uid="{C45DE6C6-2E02-4A15-9353-CC15DB25DA5C}"/>
    <hyperlink ref="C353" r:id="rId179" xr:uid="{24134786-861A-40BB-853B-11A849410778}"/>
    <hyperlink ref="C354" r:id="rId180" xr:uid="{B1853768-F1D2-4EEE-A14E-A5DF8C8B56F6}"/>
    <hyperlink ref="C355" r:id="rId181" xr:uid="{F2E0669F-B38B-459D-A6A6-1123AFF88080}"/>
    <hyperlink ref="C356" r:id="rId182" xr:uid="{E56CCAFA-F585-454F-A2FF-F28D65661062}"/>
    <hyperlink ref="C357" r:id="rId183" xr:uid="{26BBECE4-4226-4EFE-AD1F-112567F1886F}"/>
    <hyperlink ref="C358" r:id="rId184" xr:uid="{66B246C8-A496-4C33-9527-9AC4112B8285}"/>
    <hyperlink ref="C359" r:id="rId185" xr:uid="{ECB65955-00A1-4430-AEF1-F19537EA0956}"/>
    <hyperlink ref="C360" r:id="rId186" xr:uid="{810E622A-48F2-4B85-99B7-6E394F5078D0}"/>
    <hyperlink ref="C361" r:id="rId187" xr:uid="{7BE3A468-E5EF-44D2-9D8F-983A1F73496C}"/>
    <hyperlink ref="C108" r:id="rId188" xr:uid="{3C57919F-8C96-466D-BB8D-B2B11A88002B}"/>
    <hyperlink ref="C109" r:id="rId189" xr:uid="{9920713A-AD8D-4AAB-B53A-B023370D3493}"/>
    <hyperlink ref="C110" r:id="rId190" xr:uid="{A887D99B-8AEC-4ECF-AEE3-59FF9A8F4535}"/>
    <hyperlink ref="C111" r:id="rId191" xr:uid="{AA3BFC57-7EF7-489F-8AA3-CC322385664A}"/>
    <hyperlink ref="C112" r:id="rId192" xr:uid="{13E44716-C6E8-4E21-842C-4127E254A3CD}"/>
    <hyperlink ref="C113" r:id="rId193" xr:uid="{96983895-FC86-44CC-9A81-250F0753815D}"/>
    <hyperlink ref="C131" r:id="rId194" xr:uid="{F00E680A-EB8E-4C0E-9278-DA3B8C82337F}"/>
    <hyperlink ref="C132" r:id="rId195" xr:uid="{AE58B807-1EF1-4A8A-AD9B-3A50503C428F}"/>
    <hyperlink ref="C141" r:id="rId196" xr:uid="{97BCD8C4-BD0D-44A9-B088-7D0CDC393000}"/>
    <hyperlink ref="C160" r:id="rId197" xr:uid="{6B1C1E45-48AA-431B-B616-633D97E58A54}"/>
    <hyperlink ref="C166" r:id="rId198" xr:uid="{FAA611F7-6417-4093-9F5C-9F686533105E}"/>
    <hyperlink ref="C168" r:id="rId199" xr:uid="{E9A36665-CA7A-4DF2-9220-8C48B00DBA1C}"/>
    <hyperlink ref="C224" r:id="rId200" xr:uid="{232D7E9F-6BB7-46BE-BE9D-6C00A6EE3233}"/>
    <hyperlink ref="C231" r:id="rId201" xr:uid="{4E9B1432-1780-484A-AD74-EE8A8416DC03}"/>
    <hyperlink ref="C240" r:id="rId202" xr:uid="{69396670-8CEB-4E2F-9865-5052E55CE028}"/>
    <hyperlink ref="C256" r:id="rId203" xr:uid="{56B3B0DE-A9BB-40DF-9AB2-AB9786520125}"/>
    <hyperlink ref="C250" r:id="rId204" xr:uid="{0E218DDA-6F2E-4990-8070-E3182D80B511}"/>
    <hyperlink ref="C262" r:id="rId205" xr:uid="{914E83D8-22D4-48A1-91C6-1582D1FA35E3}"/>
    <hyperlink ref="C365" r:id="rId206" xr:uid="{5C1D43C5-FA72-4163-8A8C-3DD72D59ED18}"/>
    <hyperlink ref="C390" r:id="rId207" xr:uid="{4CD441E3-4192-4E71-802A-6CB934885417}"/>
    <hyperlink ref="C391" r:id="rId208" xr:uid="{06E3ACE0-9E22-4336-9567-2E1511D711EE}"/>
    <hyperlink ref="C392" r:id="rId209" xr:uid="{9C8D5C9A-B6C6-4C73-838E-94ADE6831449}"/>
    <hyperlink ref="C393" r:id="rId210" xr:uid="{3C8A95E1-73E3-43C8-BB75-2FEB63EC1F10}"/>
    <hyperlink ref="C394" r:id="rId211" xr:uid="{CB79839F-C682-42C6-8043-8E16F540F402}"/>
    <hyperlink ref="C395" r:id="rId212" xr:uid="{17722A64-3245-4D79-B3E2-4E0B1BE0A8CE}"/>
    <hyperlink ref="C419" r:id="rId213" xr:uid="{F983C809-FD19-47E9-807A-A7A8490F2A3B}"/>
    <hyperlink ref="C427" r:id="rId214" xr:uid="{A5050AF6-1A9D-496B-B63B-B5A35DC7A628}"/>
    <hyperlink ref="C428" r:id="rId215" xr:uid="{F7375185-81DB-44F8-9F4C-C24E46E06E62}"/>
    <hyperlink ref="C474" r:id="rId216" xr:uid="{D5DD8E44-6C0B-4E93-A59C-41096C960157}"/>
    <hyperlink ref="C475" r:id="rId217" xr:uid="{57CF5733-C630-4384-975F-987538456D15}"/>
    <hyperlink ref="C476" r:id="rId218" xr:uid="{5737622A-1B17-45D4-8CC8-303BCDA8AC66}"/>
    <hyperlink ref="C487" r:id="rId219" xr:uid="{3E8E1875-EC4F-4048-9BEC-D85DA567129D}"/>
    <hyperlink ref="C675" r:id="rId220" xr:uid="{9B128388-DE1E-4FAC-A493-D984E61609F8}"/>
    <hyperlink ref="C690" r:id="rId221" xr:uid="{B581EE43-B886-4C3B-A2AF-9665DD734859}"/>
    <hyperlink ref="C698" r:id="rId222" xr:uid="{95804586-744D-4328-9247-17A5C916BA4B}"/>
    <hyperlink ref="C65" r:id="rId223" xr:uid="{B6FA7A89-5115-4E92-A283-B8144AF50A48}"/>
    <hyperlink ref="C75" r:id="rId224" xr:uid="{E0BEBA93-9526-4086-921E-942E6ADF869B}"/>
    <hyperlink ref="C89" r:id="rId225" xr:uid="{B2E86DEB-03CA-4D44-A938-FA961B9BBDF4}"/>
    <hyperlink ref="C114" r:id="rId226" xr:uid="{42660F42-7A66-443D-813C-B8EFB2E3E33F}"/>
    <hyperlink ref="C115" r:id="rId227" xr:uid="{DA1EA1CF-D04D-40C2-B1E4-59006CBB0803}"/>
    <hyperlink ref="C116" r:id="rId228" xr:uid="{023A65B4-8CB9-4A32-8E11-8CD76A84C276}"/>
    <hyperlink ref="C117" r:id="rId229" xr:uid="{337A4072-019A-4FCB-8406-926D046135A5}"/>
    <hyperlink ref="C118" r:id="rId230" xr:uid="{461142FD-B0C9-41BA-81E6-AE14F7D53B1A}"/>
    <hyperlink ref="C119" r:id="rId231" xr:uid="{7435C1A2-BCD1-4BD9-AE13-2D0449C96D09}"/>
    <hyperlink ref="C133" r:id="rId232" xr:uid="{199E703B-3505-4AAC-9A97-2EFA698EA7F7}"/>
    <hyperlink ref="C134" r:id="rId233" xr:uid="{E2285D4C-AAD1-4855-BD05-FE32EE065E4E}"/>
    <hyperlink ref="C142" r:id="rId234" xr:uid="{94778913-1CB9-43F5-9502-0F3DC6A3D199}"/>
    <hyperlink ref="C161" r:id="rId235" xr:uid="{5F0D3502-FE46-4C5F-80D5-9EE712D18330}"/>
    <hyperlink ref="C226" r:id="rId236" xr:uid="{80653057-2242-46EB-B38E-7A503FAD67C5}"/>
    <hyperlink ref="C238" r:id="rId237" xr:uid="{1584AF1B-6200-404B-982D-39EBC787961D}"/>
    <hyperlink ref="C265" r:id="rId238" xr:uid="{87D53FA2-C8C3-4F1C-B806-BA4E7729D2CD}"/>
    <hyperlink ref="C396" r:id="rId239" xr:uid="{61698793-2F0F-411C-93AB-5352ADA11C63}"/>
    <hyperlink ref="C397" r:id="rId240" xr:uid="{08979BBE-F894-4DBD-94C6-D289DE4C1108}"/>
    <hyperlink ref="C477" r:id="rId241" xr:uid="{E6ED7637-369E-45AD-8D79-CAD4F840EF2D}"/>
    <hyperlink ref="C478" r:id="rId242" xr:uid="{92D6EBB6-2A91-428D-914B-B1349B579149}"/>
    <hyperlink ref="C678" r:id="rId243" xr:uid="{BE2EE29A-8E73-4418-8C58-B40AA4BA0F24}"/>
    <hyperlink ref="C684" r:id="rId244" xr:uid="{AABF6EB1-D269-4563-9878-46B1FD924BB5}"/>
    <hyperlink ref="C701" r:id="rId245" xr:uid="{7D3B3215-9B10-4B14-88A6-AE41A16136BD}"/>
    <hyperlink ref="C453" r:id="rId246" xr:uid="{758EAC04-A6E6-428A-B100-AE26B2F59E85}"/>
    <hyperlink ref="C454" r:id="rId247" xr:uid="{750037D5-85AB-4888-84EB-4D0682F09EC7}"/>
    <hyperlink ref="C456" r:id="rId248" xr:uid="{F687A055-1B9E-4CEC-A8DB-ECCA45C2EA84}"/>
    <hyperlink ref="C136" r:id="rId249" xr:uid="{5D105BBD-811A-4380-8550-7FAC8451FEB7}"/>
    <hyperlink ref="C137" r:id="rId250" xr:uid="{4725D7B7-FC47-4FAD-9F95-8C68EA8B3AEE}"/>
    <hyperlink ref="C227" r:id="rId251" xr:uid="{CB561636-89A8-4D2A-9907-C7EFE8743057}"/>
    <hyperlink ref="C232" r:id="rId252" xr:uid="{0FDB8C8E-9134-43B2-9660-0DFBE3C36F72}"/>
    <hyperlink ref="C251" r:id="rId253" xr:uid="{C38A1817-4881-4B4E-9E7C-608D7E9777FA}"/>
    <hyperlink ref="C373" r:id="rId254" xr:uid="{78C7D922-E147-4F0B-9839-38D8E2AD8E66}"/>
    <hyperlink ref="C398" r:id="rId255" xr:uid="{D88A40A3-9CFF-4F62-861D-6A815D0BE70B}"/>
    <hyperlink ref="C399" r:id="rId256" xr:uid="{69714FD9-23FE-4B72-B275-6D1399BF3719}"/>
    <hyperlink ref="C400" r:id="rId257" xr:uid="{01212593-68EE-43F7-B8B1-9B185B0B0161}"/>
    <hyperlink ref="C401" r:id="rId258" xr:uid="{B9ED7DE8-BE2C-4DB9-9FAE-8AE0980A0EB3}"/>
    <hyperlink ref="C402" r:id="rId259" xr:uid="{C82ED297-8974-4649-82C2-E50E3BD3EFC9}"/>
    <hyperlink ref="C403" r:id="rId260" xr:uid="{C90869AB-3BC4-4E47-80DF-AEE400A09D3D}"/>
    <hyperlink ref="C420" r:id="rId261" xr:uid="{43A353C7-C73D-4309-885E-28D67E0F4DBB}"/>
    <hyperlink ref="C429" r:id="rId262" xr:uid="{49AB941A-1D1F-440F-9CDF-537B44D9A54E}"/>
    <hyperlink ref="C479" r:id="rId263" xr:uid="{CCAEDAC9-D07D-4701-B87E-B0DA45AF8E19}"/>
    <hyperlink ref="C481" r:id="rId264" xr:uid="{DA5C94D0-0C2A-4C2C-9D4A-593991D21241}"/>
    <hyperlink ref="C482" r:id="rId265" xr:uid="{B21990FB-995E-4D61-986B-F4CB574BA64F}"/>
    <hyperlink ref="C488" r:id="rId266" xr:uid="{8D83A182-D9E5-46F1-8FB5-1EAA6AD96518}"/>
    <hyperlink ref="C679" r:id="rId267" xr:uid="{4E3CE18F-75F6-42BF-92BF-B8AE0E3A86CE}"/>
    <hyperlink ref="C688" r:id="rId268" xr:uid="{8AEE04DA-299E-41D0-BBEF-4058BC3763ED}"/>
    <hyperlink ref="C694" r:id="rId269" xr:uid="{C0661889-EEFD-4446-861E-48576920E4B8}"/>
    <hyperlink ref="C695" r:id="rId270" xr:uid="{9D77DF27-8710-4EA3-87D2-1A0322C5FD84}"/>
    <hyperlink ref="C497" r:id="rId271" xr:uid="{6F2DA7D6-3184-4B64-A820-95D77F1065AD}"/>
    <hyperlink ref="C498" r:id="rId272" xr:uid="{05D24A51-04D5-4826-AD77-105B215FCB7A}"/>
    <hyperlink ref="C499" r:id="rId273" xr:uid="{1A707D21-FA94-4FD0-8627-51049FED8FFE}"/>
    <hyperlink ref="C500" r:id="rId274" xr:uid="{A5E4BAEB-2450-4EC8-BDFE-BF94F454B294}"/>
    <hyperlink ref="C505" r:id="rId275" xr:uid="{EA29230B-0C8A-4BF2-860E-31E78319D494}"/>
    <hyperlink ref="C506" r:id="rId276" xr:uid="{E098729B-78CF-49EB-ABF8-3A11BA302736}"/>
    <hyperlink ref="C507" r:id="rId277" xr:uid="{5D5CB849-AAD6-465D-B631-32818E007B61}"/>
    <hyperlink ref="C508" r:id="rId278" xr:uid="{97FD066A-400B-461E-A324-7E6938A2DF76}"/>
    <hyperlink ref="C509" r:id="rId279" xr:uid="{BB638441-9C0D-4220-AAEF-E45DB556E6B2}"/>
    <hyperlink ref="C510" r:id="rId280" xr:uid="{9376F188-9CAA-4F1B-A49D-5B265CAC9466}"/>
    <hyperlink ref="C511" r:id="rId281" xr:uid="{353D1205-6F10-4165-9A6F-9779FFD75B1E}"/>
    <hyperlink ref="C512" r:id="rId282" xr:uid="{533D78D8-4908-4161-92BC-498B1F7359F0}"/>
    <hyperlink ref="C513" r:id="rId283" xr:uid="{F68D8B24-0B57-41C7-B23C-5C7E3D247C88}"/>
    <hyperlink ref="C514" r:id="rId284" xr:uid="{0C36EE64-ADC5-443A-8CBA-9D22C6F10BC8}"/>
    <hyperlink ref="C515" r:id="rId285" xr:uid="{5662B006-E32A-4764-A4ED-3FD8ABB82B9F}"/>
    <hyperlink ref="C516" r:id="rId286" xr:uid="{C3A5284E-E1BE-444B-B235-ACAED03C416E}"/>
    <hyperlink ref="C519" r:id="rId287" xr:uid="{87FCE643-18E0-45E5-B334-C4ECAD839EB4}"/>
    <hyperlink ref="C520" r:id="rId288" xr:uid="{A2876076-45B8-49BD-9FC4-3FFF088BD6F6}"/>
    <hyperlink ref="C521" r:id="rId289" xr:uid="{8DE0E482-3FFB-46FA-BAD1-8D3B03A2A334}"/>
    <hyperlink ref="C523" r:id="rId290" xr:uid="{86A1424F-C27A-4557-B5C3-346B1829BF37}"/>
    <hyperlink ref="C524" r:id="rId291" xr:uid="{343BF7DA-375C-476C-82DB-8C35D7163598}"/>
    <hyperlink ref="C525" r:id="rId292" xr:uid="{BB9C49C3-533D-43D3-982B-A89774606865}"/>
    <hyperlink ref="C526" r:id="rId293" xr:uid="{FD028A2F-99CF-494D-92E2-0FC403EFDA71}"/>
    <hyperlink ref="C527" r:id="rId294" xr:uid="{9D40B7E7-70D5-4E44-A6D7-7AE9A189BC98}"/>
    <hyperlink ref="C528" r:id="rId295" xr:uid="{65129E38-0532-4902-BE52-34820AB6054E}"/>
    <hyperlink ref="C529" r:id="rId296" xr:uid="{335C60C8-ED58-443C-AD0C-0DD7A12227B5}"/>
    <hyperlink ref="C530" r:id="rId297" xr:uid="{36CAE1EC-4A91-46C7-909F-9A1BB9EACBC8}"/>
    <hyperlink ref="C532" r:id="rId298" xr:uid="{49240F78-EE85-4F3D-9E98-A3D5AE558BAC}"/>
    <hyperlink ref="C533" r:id="rId299" xr:uid="{194FA3DC-D21E-42BF-9147-2D9EF8F8C7E5}"/>
    <hyperlink ref="C534" r:id="rId300" xr:uid="{E15B7588-04EB-4B0D-BAE3-14653A3DB3EA}"/>
    <hyperlink ref="C535" r:id="rId301" xr:uid="{7E0E63E5-82C2-4290-A469-0791B1FDE73C}"/>
    <hyperlink ref="C536" r:id="rId302" xr:uid="{D4540D12-7C5D-4977-8AB1-6655427789E1}"/>
    <hyperlink ref="C537" r:id="rId303" xr:uid="{72DDB069-6D1A-4216-869B-9F3ECC2AD8B1}"/>
    <hyperlink ref="C538" r:id="rId304" xr:uid="{63AE6C02-9E75-4024-8A8E-EB26D6C3B0B6}"/>
    <hyperlink ref="C540" r:id="rId305" xr:uid="{735F5D1E-5B54-4EAD-8900-D78FF8F30B73}"/>
    <hyperlink ref="C541" r:id="rId306" xr:uid="{428D809A-8E16-4A6B-9B90-1EA93EE67E67}"/>
    <hyperlink ref="C542" r:id="rId307" xr:uid="{0CC36305-A5E9-4ED3-B0C5-F740A194C964}"/>
    <hyperlink ref="C543" r:id="rId308" xr:uid="{9FFD968C-BD4A-4273-A582-8302DBE1BA57}"/>
    <hyperlink ref="C544" r:id="rId309" xr:uid="{27B35A47-6F0D-4838-B970-A856D77D0AF1}"/>
    <hyperlink ref="C545" r:id="rId310" xr:uid="{0F49CA6C-AADD-4FDA-A514-87B621E0DFF3}"/>
    <hyperlink ref="C546" r:id="rId311" xr:uid="{406A9BBF-E699-4096-A18C-B6D22DD912DE}"/>
    <hyperlink ref="C547" r:id="rId312" xr:uid="{6ED2A388-F1AB-409F-B74F-20B1EBBE7A52}"/>
    <hyperlink ref="C548" r:id="rId313" xr:uid="{226036CC-B4E5-4D3D-8A8E-F4F67B4FB6FC}"/>
    <hyperlink ref="C549" r:id="rId314" xr:uid="{14ED818C-6629-46A8-9B13-F2898B740DF8}"/>
    <hyperlink ref="C550" r:id="rId315" xr:uid="{112DB9A1-4233-4212-BECC-2D259C471527}"/>
    <hyperlink ref="C551" r:id="rId316" xr:uid="{1C37C9D2-0AE5-46D9-A28E-2B9712B818E1}"/>
    <hyperlink ref="C552" r:id="rId317" xr:uid="{C2D41E35-DD78-4DC0-AB60-1DE870069ACF}"/>
    <hyperlink ref="C553" r:id="rId318" xr:uid="{0F5043B2-60A1-481A-AF20-283CAC2B0898}"/>
    <hyperlink ref="C554" r:id="rId319" xr:uid="{439D469C-E783-4E93-B626-71257C309A81}"/>
    <hyperlink ref="C555" r:id="rId320" xr:uid="{D352B6E5-4364-422E-AA7E-076203B644E5}"/>
    <hyperlink ref="C556" r:id="rId321" xr:uid="{1DD617BB-8179-4BE3-BD28-26FC943A477C}"/>
    <hyperlink ref="C557" r:id="rId322" xr:uid="{9F88F78E-CDDA-4E7D-AF2C-1C44154980E5}"/>
    <hyperlink ref="C558" r:id="rId323" xr:uid="{CC19A0FE-C5AD-48E2-B52A-FAD543CC45DA}"/>
    <hyperlink ref="C559" r:id="rId324" xr:uid="{77599A99-BD4F-4215-9723-71BD65DFA375}"/>
    <hyperlink ref="C560" r:id="rId325" xr:uid="{22FF5B5E-6953-4CDE-98E6-BC7AE5A3574C}"/>
    <hyperlink ref="C561" r:id="rId326" xr:uid="{5CD8BEC5-3801-4FFA-8641-F1A284CCD820}"/>
    <hyperlink ref="C562" r:id="rId327" xr:uid="{3B9A10FE-AAF4-4655-BE30-92324745E37E}"/>
    <hyperlink ref="C563" r:id="rId328" xr:uid="{3678D622-4B37-4603-89ED-2DFCD7E799AD}"/>
    <hyperlink ref="C564" r:id="rId329" xr:uid="{2B8C6D2C-D338-4DF2-8AF6-33DFC12977AD}"/>
    <hyperlink ref="C565" r:id="rId330" xr:uid="{F85F2F21-9ED5-43D7-8D76-F858F1E86FBF}"/>
    <hyperlink ref="C569" r:id="rId331" xr:uid="{15391FC3-594E-4464-8E70-A230DECAE98C}"/>
    <hyperlink ref="C570" r:id="rId332" xr:uid="{AD3D2263-DF9E-478C-8480-7AFDBE4968EA}"/>
    <hyperlink ref="C571" r:id="rId333" xr:uid="{CCE0AE87-EBCC-4A19-AC34-210A52752230}"/>
    <hyperlink ref="C572" r:id="rId334" xr:uid="{5A9A5E39-310A-41BA-BEE0-240CEC6D93BF}"/>
    <hyperlink ref="C574" r:id="rId335" xr:uid="{AE92B542-0CF4-4302-8F56-324AA5128B69}"/>
    <hyperlink ref="C575" r:id="rId336" xr:uid="{FF74EB57-4DA3-4243-9B32-0545AD53B581}"/>
    <hyperlink ref="C584" r:id="rId337" xr:uid="{597E2DA0-5B29-4C45-AB9B-553722BDFCB8}"/>
    <hyperlink ref="C588" r:id="rId338" xr:uid="{15D8D833-6392-41F8-9512-2B25B3EC5A77}"/>
    <hyperlink ref="C589" r:id="rId339" xr:uid="{0821076C-984F-425F-84BE-F0361DC8B502}"/>
    <hyperlink ref="C591" r:id="rId340" xr:uid="{1D4D1C3C-F886-4FB5-8191-F9F487FA9CB5}"/>
    <hyperlink ref="C592" r:id="rId341" xr:uid="{A005BC22-31BF-4477-923D-BA45192A2767}"/>
    <hyperlink ref="C593" r:id="rId342" xr:uid="{86E772B7-F7E9-4D52-87F2-77AF0ED08E44}"/>
    <hyperlink ref="C594" r:id="rId343" xr:uid="{6BD900CB-2DD9-40D6-8E9B-9B0044E3E8F8}"/>
    <hyperlink ref="C595" r:id="rId344" xr:uid="{E9D3FB77-31DC-4404-8CA9-A46DD91C5E8D}"/>
    <hyperlink ref="C596" r:id="rId345" xr:uid="{5B2BF9E0-8EA2-417E-8218-159D4CF5FFF2}"/>
    <hyperlink ref="C597" r:id="rId346" xr:uid="{57B9EA6C-45DA-47B4-9E15-4D9FE87CD78C}"/>
    <hyperlink ref="C599" r:id="rId347" xr:uid="{E92194EA-7BD3-4597-A2BE-5769C6FC8E6E}"/>
    <hyperlink ref="C600" r:id="rId348" xr:uid="{F8090E60-FA3C-4514-BC80-F07D46FDC510}"/>
    <hyperlink ref="C601" r:id="rId349" xr:uid="{5AFC623F-61EE-4613-A93C-391F7AB51D7F}"/>
    <hyperlink ref="C602" r:id="rId350" xr:uid="{F292EFF0-F09D-45C0-8E25-B505AE73B519}"/>
    <hyperlink ref="C603" r:id="rId351" xr:uid="{1A6D07E6-ABAE-4A66-B6C9-D6FC1E282FBC}"/>
    <hyperlink ref="C604" r:id="rId352" xr:uid="{EBF8E6E6-67B3-4DB3-BC1F-B465C13D21FA}"/>
    <hyperlink ref="C605" r:id="rId353" xr:uid="{9EF71236-F277-4C9A-9496-ED0F98948D91}"/>
    <hyperlink ref="C607" r:id="rId354" xr:uid="{C5C97EEC-9D25-403B-9437-8B64B8FBB5FF}"/>
    <hyperlink ref="C608" r:id="rId355" xr:uid="{9A1C7A1F-209F-4E6B-86AB-0C3C124276EF}"/>
    <hyperlink ref="C609" r:id="rId356" xr:uid="{9E61ADB7-0688-42C2-8B89-908B4408F6A1}"/>
    <hyperlink ref="C610" r:id="rId357" xr:uid="{9399A2FC-4210-4883-8813-6C830879E3EF}"/>
    <hyperlink ref="C611" r:id="rId358" xr:uid="{0C952402-ACA2-452F-84D9-2C71FF2FA42B}"/>
    <hyperlink ref="C612" r:id="rId359" xr:uid="{16CA49AE-F187-4F05-96E6-00B24D193E50}"/>
    <hyperlink ref="C613" r:id="rId360" xr:uid="{A76BC57F-FA53-4EAE-A18C-8AE629C87EDF}"/>
    <hyperlink ref="C614" r:id="rId361" xr:uid="{7DF0098F-21B3-4F4F-AC58-4D25E63E40EC}"/>
    <hyperlink ref="C615" r:id="rId362" xr:uid="{6ABDB5BB-E5D7-4CC9-8675-CE495A2A1490}"/>
    <hyperlink ref="C616" r:id="rId363" xr:uid="{31AE57A5-0525-4F27-8748-8591C3966DC4}"/>
    <hyperlink ref="C617" r:id="rId364" xr:uid="{F1910626-2664-4597-8888-49D33D7781EB}"/>
    <hyperlink ref="C618" r:id="rId365" xr:uid="{4BCDDDB9-327E-4E22-81D3-FC47F3193E68}"/>
    <hyperlink ref="C619" r:id="rId366" xr:uid="{3A466171-863F-4979-92F4-66C41B2EE1BF}"/>
    <hyperlink ref="C621" r:id="rId367" xr:uid="{AF55CE6F-DFB4-4D55-B540-EB732CC5F675}"/>
    <hyperlink ref="C622" r:id="rId368" xr:uid="{EC326164-00CC-4373-9222-0AD660D35A0A}"/>
    <hyperlink ref="C623" r:id="rId369" xr:uid="{D7ED192D-1458-450B-B269-25C6D167C2B7}"/>
    <hyperlink ref="C624" r:id="rId370" xr:uid="{FC8AD878-C510-4D26-94C3-7AACEC6D26DA}"/>
    <hyperlink ref="C625" r:id="rId371" xr:uid="{BE64A3FC-3CD1-4C97-8EF9-DBE247037104}"/>
    <hyperlink ref="C626" r:id="rId372" xr:uid="{968B664A-61EB-45B6-90BD-B013163F80F3}"/>
    <hyperlink ref="C627" r:id="rId373" xr:uid="{ECC2CEE5-4F74-4387-A20E-B6285A9A72CB}"/>
    <hyperlink ref="C628" r:id="rId374" xr:uid="{B340CCDF-71A5-468E-AFAD-F4C183E8B85E}"/>
    <hyperlink ref="C629" r:id="rId375" xr:uid="{8CC609A1-8CE5-4905-A2C6-91BB33FF688F}"/>
    <hyperlink ref="C630" r:id="rId376" xr:uid="{2C79439E-9603-4D24-B5FE-D3282A150FAD}"/>
    <hyperlink ref="C631" r:id="rId377" xr:uid="{19096938-2DF8-4838-9ECC-7EFAB881941D}"/>
    <hyperlink ref="C633" r:id="rId378" xr:uid="{F9CB72E6-073A-43A5-A701-FBFF005BE20C}"/>
    <hyperlink ref="C634" r:id="rId379" xr:uid="{6B6DB618-36E4-4923-9ADB-49F2985F2E8C}"/>
    <hyperlink ref="C635" r:id="rId380" xr:uid="{028D41B1-AD3B-4B6A-9BA4-26C5369F26E5}"/>
    <hyperlink ref="C644" r:id="rId381" xr:uid="{700C11B8-68D7-4509-8E09-8E4EEA20659E}"/>
    <hyperlink ref="C645" r:id="rId382" xr:uid="{9D2AA41B-7F2F-4DC8-9FB2-45414F160DD3}"/>
    <hyperlink ref="C646" r:id="rId383" xr:uid="{EBEAC184-CCF5-4378-BAFE-7A65E9EBA962}"/>
    <hyperlink ref="C647" r:id="rId384" xr:uid="{F8F07EAD-1F70-4DEA-8256-A4B3F679FC3F}"/>
    <hyperlink ref="C648" r:id="rId385" xr:uid="{BB8BD864-5C51-4876-A2A0-0196C79A3045}"/>
    <hyperlink ref="C649" r:id="rId386" xr:uid="{515C51DF-6830-41DD-A15F-25CAA6D83F94}"/>
    <hyperlink ref="C650" r:id="rId387" xr:uid="{E0A25A1A-ED2D-48ED-944C-218B49870C1E}"/>
    <hyperlink ref="C651" r:id="rId388" xr:uid="{9114196F-9537-42D2-9E42-F6AD01B62610}"/>
    <hyperlink ref="C652" r:id="rId389" xr:uid="{454F4B86-347A-4631-8973-8C2B75E56370}"/>
    <hyperlink ref="C653" r:id="rId390" xr:uid="{A6FC3B2F-89B1-43D3-9120-FB0F7503B43A}"/>
    <hyperlink ref="C654" r:id="rId391" xr:uid="{F63EBCBE-DF2F-4609-8E96-97D1A5001C2D}"/>
    <hyperlink ref="C656" r:id="rId392" xr:uid="{32B95AF4-929A-4576-9A59-F9AD99EB9857}"/>
    <hyperlink ref="C120" r:id="rId393" xr:uid="{23A46711-49F0-45AD-8BF8-DCAA1281BD7D}"/>
    <hyperlink ref="C121" r:id="rId394" xr:uid="{C5676C8F-1ED3-4C62-BE71-95F2D76D1E63}"/>
    <hyperlink ref="C122" r:id="rId395" xr:uid="{17237878-058E-4596-998A-128149BFE10A}"/>
    <hyperlink ref="C123" r:id="rId396" xr:uid="{D91F13F7-905D-4420-9FA0-C1258D8EA28E}"/>
    <hyperlink ref="C124" r:id="rId397" xr:uid="{95C90726-6D9A-4CD3-B9B0-86F5C3C50778}"/>
    <hyperlink ref="C125" r:id="rId398" xr:uid="{6F274B6D-E22E-4E34-B806-DFCC4617AB82}"/>
    <hyperlink ref="C138" r:id="rId399" xr:uid="{66C03043-D1D4-4AC6-950C-C53D6FF7E578}"/>
    <hyperlink ref="C145" r:id="rId400" xr:uid="{1D31CF62-17F3-4ECE-873D-0F86F2CF63A3}"/>
    <hyperlink ref="C165" r:id="rId401" xr:uid="{6B308A9E-6A68-4C7A-A413-D778B2ACBBB9}"/>
    <hyperlink ref="C170" r:id="rId402" xr:uid="{6D8EF2DA-67A5-4C98-AF9B-87B2C5771D61}"/>
    <hyperlink ref="C172" r:id="rId403" xr:uid="{CBB7B044-5B88-4027-962B-A55841E444F0}"/>
    <hyperlink ref="C173" r:id="rId404" xr:uid="{545977AA-B732-4D89-ABA4-E5F3ABB53477}"/>
    <hyperlink ref="C174" r:id="rId405" xr:uid="{A5A21011-2805-4CF6-A71C-428C7D33A70F}"/>
    <hyperlink ref="C228" r:id="rId406" xr:uid="{BBB82AC8-4066-4B7D-A1C8-4615AE0DA62B}"/>
    <hyperlink ref="C233" r:id="rId407" xr:uid="{4FCCFB1A-2BE7-4377-92AD-AFCFBE8BF500}"/>
    <hyperlink ref="C241" r:id="rId408" xr:uid="{7384FA3E-84F8-4C5B-8D52-91F76AF6D404}"/>
    <hyperlink ref="C374" r:id="rId409" xr:uid="{9CD3EE69-B4B2-40B2-9C6C-C939BB3AAC62}"/>
    <hyperlink ref="C404" r:id="rId410" xr:uid="{73BDC95C-1E13-4027-9D67-B02F7D23BE77}"/>
    <hyperlink ref="C405" r:id="rId411" xr:uid="{C43EA08B-1025-4931-B4E3-A9299B610FD0}"/>
    <hyperlink ref="C406" r:id="rId412" xr:uid="{99BC4FD2-B62F-4EE5-A179-227845242945}"/>
    <hyperlink ref="C407" r:id="rId413" xr:uid="{FD49846D-8C80-4F19-8C75-4ECC925C4E5C}"/>
    <hyperlink ref="C408" r:id="rId414" xr:uid="{62991B8C-2039-4CF0-9884-DCAE6E4D6D7E}"/>
    <hyperlink ref="C421" r:id="rId415" xr:uid="{2566D539-9BAF-4546-A1A5-515DC8DE48B7}"/>
    <hyperlink ref="C430" r:id="rId416" xr:uid="{25DB4575-5872-4529-8F98-527D175479BE}"/>
    <hyperlink ref="C484" r:id="rId417" xr:uid="{7A63E006-FDC4-4154-BD9C-FF91C97CED72}"/>
    <hyperlink ref="C489" r:id="rId418" xr:uid="{7FDE663B-479E-4EA5-BCD5-FAC201199FDA}"/>
    <hyperlink ref="C671" r:id="rId419" xr:uid="{33DA2D74-0AE2-46EE-904D-E7DA94438E59}"/>
    <hyperlink ref="C673" r:id="rId420" xr:uid="{FB371764-F55A-424F-AB7B-D3B9F167DF62}"/>
    <hyperlink ref="C677" r:id="rId421" xr:uid="{7ECEA983-1BFD-4E97-9C5A-ACE79507822D}"/>
    <hyperlink ref="C681" r:id="rId422" xr:uid="{93E2C8BB-84BA-4E0A-9E28-688E9069192D}"/>
    <hyperlink ref="C702" r:id="rId423" xr:uid="{083D3237-9564-40D9-8C03-60D82656CE09}"/>
    <hyperlink ref="C78" r:id="rId424" xr:uid="{567671F8-CA0A-4134-892C-62C68FCEE5A4}"/>
    <hyperlink ref="C99" r:id="rId425" xr:uid="{2632EEEA-EDE3-442E-8381-7FA3870A6FD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687"/>
  <sheetViews>
    <sheetView zoomScale="78" zoomScaleNormal="78" workbookViewId="0">
      <pane ySplit="1" topLeftCell="A2" activePane="bottomLeft" state="frozen"/>
      <selection pane="bottomLeft" activeCell="H21" sqref="H21"/>
    </sheetView>
  </sheetViews>
  <sheetFormatPr baseColWidth="10" defaultColWidth="8.7265625" defaultRowHeight="14.5"/>
  <cols>
    <col min="1" max="1" width="16.7265625" customWidth="1"/>
    <col min="2" max="2" width="17.7265625" customWidth="1"/>
    <col min="3" max="3" width="53.26953125" customWidth="1"/>
    <col min="4" max="4" width="33.26953125" bestFit="1" customWidth="1"/>
    <col min="5" max="5" width="24.453125" customWidth="1"/>
    <col min="6" max="7" width="20.26953125" customWidth="1"/>
    <col min="8" max="8" width="71.26953125" bestFit="1" customWidth="1"/>
    <col min="9" max="9" width="22" customWidth="1"/>
    <col min="10" max="10" width="19.26953125" customWidth="1"/>
    <col min="11" max="11" width="13.26953125" bestFit="1" customWidth="1"/>
    <col min="12" max="12" width="11.26953125" customWidth="1"/>
    <col min="13" max="13" width="10.26953125" bestFit="1" customWidth="1"/>
    <col min="14" max="15" width="10.26953125" customWidth="1"/>
    <col min="16" max="16" width="11.26953125" bestFit="1" customWidth="1"/>
    <col min="17" max="18" width="12.453125" bestFit="1" customWidth="1"/>
    <col min="19" max="19" width="22.7265625" bestFit="1" customWidth="1"/>
    <col min="20" max="20" width="15.453125" bestFit="1" customWidth="1"/>
    <col min="21" max="21" width="17.453125" bestFit="1" customWidth="1"/>
    <col min="22" max="22" width="16.26953125" bestFit="1" customWidth="1"/>
    <col min="23" max="23" width="19.26953125" bestFit="1" customWidth="1"/>
    <col min="24" max="24" width="12.26953125" customWidth="1"/>
    <col min="25" max="25" width="12.7265625" bestFit="1" customWidth="1"/>
    <col min="26" max="26" width="10" bestFit="1" customWidth="1"/>
    <col min="27" max="27" width="12.7265625" bestFit="1" customWidth="1"/>
    <col min="28" max="29" width="13.26953125" bestFit="1" customWidth="1"/>
    <col min="30" max="30" width="17" bestFit="1" customWidth="1"/>
    <col min="31" max="31" width="31.26953125" bestFit="1" customWidth="1"/>
    <col min="32" max="32" width="20.7265625" bestFit="1" customWidth="1"/>
    <col min="33" max="33" width="24.453125" bestFit="1" customWidth="1"/>
    <col min="34" max="34" width="16.26953125" bestFit="1" customWidth="1"/>
  </cols>
  <sheetData>
    <row r="1" spans="1:128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8</v>
      </c>
      <c r="I1" t="s">
        <v>4228</v>
      </c>
      <c r="J1" t="s">
        <v>4229</v>
      </c>
      <c r="K1" t="s">
        <v>11</v>
      </c>
      <c r="L1" t="s">
        <v>12</v>
      </c>
      <c r="M1" t="s">
        <v>18</v>
      </c>
      <c r="N1" t="s">
        <v>4183</v>
      </c>
      <c r="O1" t="s">
        <v>19</v>
      </c>
      <c r="P1" t="s">
        <v>20</v>
      </c>
      <c r="Q1" t="s">
        <v>21</v>
      </c>
      <c r="R1" t="s">
        <v>22</v>
      </c>
      <c r="S1" t="s">
        <v>3843</v>
      </c>
      <c r="T1" t="s">
        <v>3876</v>
      </c>
      <c r="U1" t="s">
        <v>16</v>
      </c>
      <c r="V1" t="s">
        <v>3919</v>
      </c>
      <c r="W1" t="s">
        <v>4185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4186</v>
      </c>
      <c r="AE1" t="s">
        <v>4187</v>
      </c>
      <c r="AF1" t="s">
        <v>4188</v>
      </c>
      <c r="AG1" t="s">
        <v>4172</v>
      </c>
      <c r="AH1" t="s">
        <v>4230</v>
      </c>
      <c r="AI1" t="s">
        <v>4231</v>
      </c>
    </row>
    <row r="2" spans="1:128">
      <c r="A2" t="s">
        <v>207</v>
      </c>
      <c r="B2">
        <v>2001</v>
      </c>
      <c r="C2" s="17" t="s">
        <v>208</v>
      </c>
      <c r="D2" t="s">
        <v>206</v>
      </c>
      <c r="E2" t="s">
        <v>205</v>
      </c>
      <c r="P2" t="s">
        <v>4232</v>
      </c>
      <c r="S2" t="s">
        <v>4233</v>
      </c>
    </row>
    <row r="3" spans="1:128">
      <c r="A3" t="s">
        <v>332</v>
      </c>
      <c r="B3">
        <v>2018</v>
      </c>
      <c r="C3" t="s">
        <v>333</v>
      </c>
      <c r="D3" t="s">
        <v>82</v>
      </c>
      <c r="E3" t="s">
        <v>468</v>
      </c>
      <c r="G3" t="s">
        <v>334</v>
      </c>
      <c r="P3" s="31">
        <v>100</v>
      </c>
      <c r="AC3" s="31"/>
    </row>
    <row r="4" spans="1:128">
      <c r="A4" t="s">
        <v>332</v>
      </c>
      <c r="B4">
        <v>2018</v>
      </c>
      <c r="C4" t="s">
        <v>333</v>
      </c>
      <c r="D4" t="s">
        <v>60</v>
      </c>
      <c r="E4" t="s">
        <v>752</v>
      </c>
      <c r="G4" t="s">
        <v>334</v>
      </c>
      <c r="P4" s="31">
        <v>100</v>
      </c>
      <c r="AC4" s="31"/>
    </row>
    <row r="5" spans="1:128">
      <c r="A5" t="s">
        <v>332</v>
      </c>
      <c r="B5">
        <v>2018</v>
      </c>
      <c r="C5" t="s">
        <v>333</v>
      </c>
      <c r="D5" t="s">
        <v>82</v>
      </c>
      <c r="E5" t="s">
        <v>326</v>
      </c>
      <c r="G5" t="s">
        <v>334</v>
      </c>
      <c r="P5" s="31">
        <v>97.53</v>
      </c>
      <c r="AC5" s="31"/>
    </row>
    <row r="6" spans="1:128">
      <c r="A6" t="s">
        <v>332</v>
      </c>
      <c r="B6">
        <v>2018</v>
      </c>
      <c r="C6" t="s">
        <v>333</v>
      </c>
      <c r="D6" t="s">
        <v>82</v>
      </c>
      <c r="E6" t="s">
        <v>1147</v>
      </c>
      <c r="G6" t="s">
        <v>334</v>
      </c>
      <c r="P6" s="31">
        <v>96.59</v>
      </c>
      <c r="AC6" s="31"/>
    </row>
    <row r="7" spans="1:128">
      <c r="A7" t="s">
        <v>145</v>
      </c>
      <c r="B7">
        <v>2016</v>
      </c>
      <c r="C7" s="17" t="s">
        <v>146</v>
      </c>
      <c r="D7" t="s">
        <v>82</v>
      </c>
      <c r="E7" t="s">
        <v>81</v>
      </c>
      <c r="P7">
        <v>93</v>
      </c>
    </row>
    <row r="8" spans="1:128">
      <c r="A8" t="s">
        <v>760</v>
      </c>
      <c r="B8">
        <v>2016</v>
      </c>
      <c r="C8" s="17" t="s">
        <v>761</v>
      </c>
      <c r="D8" t="s">
        <v>221</v>
      </c>
      <c r="E8" t="s">
        <v>778</v>
      </c>
      <c r="M8" t="s">
        <v>4234</v>
      </c>
      <c r="P8">
        <v>92.8</v>
      </c>
    </row>
    <row r="9" spans="1:128">
      <c r="A9" t="s">
        <v>215</v>
      </c>
      <c r="B9">
        <v>2018</v>
      </c>
      <c r="C9" s="17" t="s">
        <v>216</v>
      </c>
      <c r="E9" t="s">
        <v>326</v>
      </c>
      <c r="P9">
        <v>92</v>
      </c>
    </row>
    <row r="10" spans="1:128">
      <c r="A10" t="s">
        <v>220</v>
      </c>
      <c r="B10">
        <v>2018</v>
      </c>
      <c r="C10" s="17" t="s">
        <v>331</v>
      </c>
      <c r="D10" t="s">
        <v>221</v>
      </c>
      <c r="E10" t="s">
        <v>326</v>
      </c>
      <c r="G10" t="s">
        <v>222</v>
      </c>
      <c r="P10">
        <v>92</v>
      </c>
    </row>
    <row r="11" spans="1:128">
      <c r="A11" t="s">
        <v>215</v>
      </c>
      <c r="B11">
        <v>2018</v>
      </c>
      <c r="C11" s="17" t="s">
        <v>216</v>
      </c>
      <c r="E11" t="s">
        <v>468</v>
      </c>
      <c r="P11">
        <v>88.9</v>
      </c>
    </row>
    <row r="12" spans="1:128">
      <c r="A12" t="s">
        <v>220</v>
      </c>
      <c r="B12">
        <v>2018</v>
      </c>
      <c r="C12" s="17" t="s">
        <v>473</v>
      </c>
      <c r="D12" t="s">
        <v>221</v>
      </c>
      <c r="E12" t="s">
        <v>468</v>
      </c>
      <c r="G12" t="s">
        <v>222</v>
      </c>
      <c r="P12">
        <v>88.9</v>
      </c>
    </row>
    <row r="13" spans="1:128">
      <c r="A13" t="s">
        <v>143</v>
      </c>
      <c r="B13">
        <v>2013</v>
      </c>
      <c r="C13" s="2" t="s">
        <v>144</v>
      </c>
      <c r="D13" t="s">
        <v>82</v>
      </c>
      <c r="E13" t="s">
        <v>81</v>
      </c>
      <c r="K13">
        <v>60</v>
      </c>
      <c r="M13" t="s">
        <v>4235</v>
      </c>
      <c r="P13">
        <v>88</v>
      </c>
    </row>
    <row r="14" spans="1:128">
      <c r="A14" t="s">
        <v>143</v>
      </c>
      <c r="B14">
        <v>2013</v>
      </c>
      <c r="C14" s="2" t="s">
        <v>144</v>
      </c>
      <c r="D14" t="s">
        <v>82</v>
      </c>
      <c r="E14" t="s">
        <v>356</v>
      </c>
      <c r="K14">
        <v>70</v>
      </c>
      <c r="M14" t="s">
        <v>4236</v>
      </c>
      <c r="P14">
        <v>85</v>
      </c>
      <c r="AD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</row>
    <row r="15" spans="1:128">
      <c r="A15" t="s">
        <v>362</v>
      </c>
      <c r="B15">
        <v>2004</v>
      </c>
      <c r="C15" t="s">
        <v>363</v>
      </c>
      <c r="D15" t="s">
        <v>82</v>
      </c>
      <c r="E15" t="s">
        <v>356</v>
      </c>
      <c r="G15" t="s">
        <v>364</v>
      </c>
      <c r="M15">
        <v>35</v>
      </c>
      <c r="P15" s="31">
        <v>84</v>
      </c>
      <c r="AC15" s="31">
        <v>88</v>
      </c>
    </row>
    <row r="16" spans="1:128">
      <c r="A16" t="s">
        <v>147</v>
      </c>
      <c r="B16">
        <v>2014</v>
      </c>
      <c r="C16" t="s">
        <v>365</v>
      </c>
      <c r="D16" t="s">
        <v>82</v>
      </c>
      <c r="E16" t="s">
        <v>356</v>
      </c>
      <c r="P16" s="31">
        <v>82</v>
      </c>
      <c r="AC16" s="31"/>
    </row>
    <row r="17" spans="1:128">
      <c r="A17" t="s">
        <v>289</v>
      </c>
      <c r="B17">
        <v>1975</v>
      </c>
      <c r="C17" s="17" t="s">
        <v>290</v>
      </c>
      <c r="D17" t="s">
        <v>221</v>
      </c>
      <c r="E17" t="s">
        <v>752</v>
      </c>
      <c r="L17">
        <f>27*100/93</f>
        <v>29.032258064516128</v>
      </c>
      <c r="M17">
        <v>72</v>
      </c>
      <c r="P17">
        <v>81.5</v>
      </c>
    </row>
    <row r="18" spans="1:128">
      <c r="A18" t="s">
        <v>760</v>
      </c>
      <c r="B18">
        <v>2016</v>
      </c>
      <c r="C18" s="17" t="s">
        <v>761</v>
      </c>
      <c r="E18" t="s">
        <v>1147</v>
      </c>
      <c r="M18" t="s">
        <v>4237</v>
      </c>
      <c r="P18">
        <v>77.8</v>
      </c>
    </row>
    <row r="19" spans="1:128">
      <c r="A19" t="s">
        <v>215</v>
      </c>
      <c r="B19">
        <v>2018</v>
      </c>
      <c r="C19" s="17" t="s">
        <v>216</v>
      </c>
      <c r="E19" t="s">
        <v>1147</v>
      </c>
      <c r="P19">
        <v>77</v>
      </c>
    </row>
    <row r="20" spans="1:128">
      <c r="A20" t="s">
        <v>220</v>
      </c>
      <c r="B20">
        <v>2018</v>
      </c>
      <c r="C20" s="17" t="s">
        <v>4221</v>
      </c>
      <c r="D20" t="s">
        <v>221</v>
      </c>
      <c r="E20" t="s">
        <v>1147</v>
      </c>
      <c r="G20" t="s">
        <v>222</v>
      </c>
      <c r="P20">
        <v>77</v>
      </c>
    </row>
    <row r="21" spans="1:128">
      <c r="A21" t="s">
        <v>215</v>
      </c>
      <c r="B21">
        <v>2018</v>
      </c>
      <c r="C21" s="17" t="s">
        <v>216</v>
      </c>
      <c r="D21" t="s">
        <v>221</v>
      </c>
      <c r="E21" t="s">
        <v>752</v>
      </c>
      <c r="P21">
        <v>73.7</v>
      </c>
    </row>
    <row r="22" spans="1:128">
      <c r="A22" t="s">
        <v>220</v>
      </c>
      <c r="B22">
        <v>2018</v>
      </c>
      <c r="C22" s="17" t="s">
        <v>4218</v>
      </c>
      <c r="D22" t="s">
        <v>221</v>
      </c>
      <c r="E22" t="s">
        <v>752</v>
      </c>
      <c r="G22" t="s">
        <v>222</v>
      </c>
      <c r="P22">
        <v>73.7</v>
      </c>
    </row>
    <row r="23" spans="1:128">
      <c r="A23" t="s">
        <v>213</v>
      </c>
      <c r="B23">
        <v>2011</v>
      </c>
      <c r="C23" t="s">
        <v>214</v>
      </c>
      <c r="D23" t="s">
        <v>206</v>
      </c>
      <c r="E23" t="s">
        <v>205</v>
      </c>
      <c r="P23">
        <v>71</v>
      </c>
    </row>
    <row r="24" spans="1:128">
      <c r="A24" t="s">
        <v>256</v>
      </c>
      <c r="B24">
        <v>1986</v>
      </c>
      <c r="C24" s="38" t="s">
        <v>257</v>
      </c>
      <c r="D24" t="s">
        <v>221</v>
      </c>
      <c r="E24" t="s">
        <v>254</v>
      </c>
      <c r="P24">
        <v>71</v>
      </c>
      <c r="T24" t="s">
        <v>4238</v>
      </c>
      <c r="U24" t="s">
        <v>4239</v>
      </c>
      <c r="V24">
        <v>92</v>
      </c>
      <c r="AC24">
        <v>98</v>
      </c>
      <c r="AD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</row>
    <row r="25" spans="1:128">
      <c r="A25" t="s">
        <v>289</v>
      </c>
      <c r="B25">
        <v>1975</v>
      </c>
      <c r="C25" s="17" t="s">
        <v>290</v>
      </c>
      <c r="E25" t="s">
        <v>326</v>
      </c>
      <c r="L25">
        <v>83</v>
      </c>
      <c r="M25">
        <v>16.8</v>
      </c>
      <c r="P25">
        <v>67</v>
      </c>
    </row>
    <row r="26" spans="1:128">
      <c r="A26" t="s">
        <v>215</v>
      </c>
      <c r="B26">
        <v>2018</v>
      </c>
      <c r="C26" s="17" t="s">
        <v>216</v>
      </c>
      <c r="D26" t="s">
        <v>206</v>
      </c>
      <c r="E26" t="s">
        <v>205</v>
      </c>
      <c r="P26">
        <v>66.7</v>
      </c>
    </row>
    <row r="27" spans="1:128">
      <c r="A27" t="s">
        <v>220</v>
      </c>
      <c r="B27">
        <v>2018</v>
      </c>
      <c r="C27" s="35" t="s">
        <v>216</v>
      </c>
      <c r="D27" t="s">
        <v>221</v>
      </c>
      <c r="E27" t="s">
        <v>205</v>
      </c>
      <c r="G27" t="s">
        <v>222</v>
      </c>
      <c r="P27">
        <v>66.7</v>
      </c>
    </row>
    <row r="28" spans="1:128">
      <c r="A28" t="s">
        <v>289</v>
      </c>
      <c r="B28">
        <v>1975</v>
      </c>
      <c r="C28" s="17" t="s">
        <v>290</v>
      </c>
      <c r="E28" t="s">
        <v>468</v>
      </c>
      <c r="L28">
        <v>76</v>
      </c>
      <c r="M28">
        <v>23</v>
      </c>
      <c r="P28">
        <v>66</v>
      </c>
    </row>
    <row r="29" spans="1:128">
      <c r="A29" t="s">
        <v>289</v>
      </c>
      <c r="B29">
        <v>1975</v>
      </c>
      <c r="C29" s="17" t="s">
        <v>290</v>
      </c>
      <c r="D29" t="s">
        <v>60</v>
      </c>
      <c r="E29" t="s">
        <v>254</v>
      </c>
      <c r="M29">
        <v>14</v>
      </c>
      <c r="P29">
        <v>66</v>
      </c>
    </row>
    <row r="30" spans="1:128">
      <c r="A30" t="s">
        <v>951</v>
      </c>
      <c r="B30">
        <v>2016</v>
      </c>
      <c r="C30" s="2" t="s">
        <v>952</v>
      </c>
      <c r="D30" t="s">
        <v>82</v>
      </c>
      <c r="E30" t="s">
        <v>1020</v>
      </c>
      <c r="H30" s="5" t="s">
        <v>1050</v>
      </c>
      <c r="I30" s="5">
        <v>0.59</v>
      </c>
      <c r="J30">
        <f>I30*1000</f>
        <v>590</v>
      </c>
      <c r="M30">
        <v>58</v>
      </c>
      <c r="P30">
        <v>65</v>
      </c>
      <c r="Q30">
        <v>51</v>
      </c>
      <c r="AC30" t="s">
        <v>4240</v>
      </c>
    </row>
    <row r="31" spans="1:128">
      <c r="A31" t="s">
        <v>289</v>
      </c>
      <c r="B31">
        <v>1975</v>
      </c>
      <c r="C31" s="17" t="s">
        <v>290</v>
      </c>
      <c r="E31" t="s">
        <v>1147</v>
      </c>
      <c r="L31">
        <f>27*100/115</f>
        <v>23.478260869565219</v>
      </c>
      <c r="M31">
        <v>18.600000000000001</v>
      </c>
      <c r="P31">
        <v>64.599999999999994</v>
      </c>
    </row>
    <row r="32" spans="1:128">
      <c r="A32" t="s">
        <v>760</v>
      </c>
      <c r="B32">
        <v>2016</v>
      </c>
      <c r="C32" s="17" t="s">
        <v>761</v>
      </c>
      <c r="E32" t="s">
        <v>468</v>
      </c>
      <c r="M32" t="s">
        <v>4208</v>
      </c>
      <c r="P32">
        <v>61.7</v>
      </c>
    </row>
    <row r="33" spans="1:128">
      <c r="A33" t="s">
        <v>213</v>
      </c>
      <c r="B33">
        <v>2011</v>
      </c>
      <c r="C33" t="s">
        <v>214</v>
      </c>
      <c r="E33" t="s">
        <v>813</v>
      </c>
      <c r="P33">
        <v>57</v>
      </c>
      <c r="AC33">
        <v>16</v>
      </c>
    </row>
    <row r="34" spans="1:128">
      <c r="A34" t="s">
        <v>943</v>
      </c>
      <c r="B34">
        <v>2012</v>
      </c>
      <c r="C34" t="s">
        <v>944</v>
      </c>
      <c r="D34" t="s">
        <v>82</v>
      </c>
      <c r="E34" t="s">
        <v>854</v>
      </c>
      <c r="F34">
        <v>2011</v>
      </c>
      <c r="G34" t="s">
        <v>408</v>
      </c>
      <c r="I34" s="31"/>
      <c r="J34" s="31"/>
      <c r="K34" s="31">
        <v>39</v>
      </c>
      <c r="P34" s="31">
        <v>57</v>
      </c>
    </row>
    <row r="35" spans="1:128">
      <c r="A35" t="s">
        <v>760</v>
      </c>
      <c r="B35">
        <v>2016</v>
      </c>
      <c r="C35" s="17" t="s">
        <v>761</v>
      </c>
      <c r="D35" t="s">
        <v>221</v>
      </c>
      <c r="E35" t="s">
        <v>752</v>
      </c>
      <c r="M35" t="s">
        <v>4241</v>
      </c>
      <c r="P35">
        <v>54.1</v>
      </c>
    </row>
    <row r="36" spans="1:128">
      <c r="A36" t="s">
        <v>332</v>
      </c>
      <c r="B36">
        <v>2018</v>
      </c>
      <c r="C36" t="s">
        <v>333</v>
      </c>
      <c r="D36" t="s">
        <v>60</v>
      </c>
      <c r="E36" t="s">
        <v>813</v>
      </c>
      <c r="G36" t="s">
        <v>334</v>
      </c>
      <c r="P36" s="31">
        <v>52.88</v>
      </c>
      <c r="AC36" s="31"/>
    </row>
    <row r="37" spans="1:128">
      <c r="A37" t="s">
        <v>213</v>
      </c>
      <c r="B37">
        <v>2011</v>
      </c>
      <c r="C37" t="s">
        <v>214</v>
      </c>
      <c r="E37" t="s">
        <v>813</v>
      </c>
      <c r="P37">
        <v>52.5</v>
      </c>
    </row>
    <row r="38" spans="1:128">
      <c r="A38" t="s">
        <v>215</v>
      </c>
      <c r="B38">
        <v>2018</v>
      </c>
      <c r="C38" s="17" t="s">
        <v>216</v>
      </c>
      <c r="E38" t="s">
        <v>813</v>
      </c>
      <c r="P38">
        <v>50.1</v>
      </c>
    </row>
    <row r="39" spans="1:128">
      <c r="A39" t="s">
        <v>220</v>
      </c>
      <c r="B39">
        <v>2018</v>
      </c>
      <c r="C39" s="17" t="s">
        <v>4220</v>
      </c>
      <c r="D39" t="s">
        <v>221</v>
      </c>
      <c r="E39" t="s">
        <v>813</v>
      </c>
      <c r="G39" t="s">
        <v>222</v>
      </c>
      <c r="P39">
        <v>50.1</v>
      </c>
    </row>
    <row r="40" spans="1:128">
      <c r="A40" t="s">
        <v>143</v>
      </c>
      <c r="B40">
        <v>2013</v>
      </c>
      <c r="C40" s="2" t="s">
        <v>144</v>
      </c>
      <c r="D40" t="s">
        <v>82</v>
      </c>
      <c r="E40" t="s">
        <v>854</v>
      </c>
      <c r="K40">
        <v>30</v>
      </c>
      <c r="M40" t="s">
        <v>4235</v>
      </c>
      <c r="P40">
        <v>50</v>
      </c>
    </row>
    <row r="41" spans="1:128">
      <c r="A41" t="s">
        <v>215</v>
      </c>
      <c r="B41">
        <v>2018</v>
      </c>
      <c r="C41" s="17" t="s">
        <v>216</v>
      </c>
      <c r="E41" t="s">
        <v>254</v>
      </c>
      <c r="P41">
        <v>45.5</v>
      </c>
    </row>
    <row r="42" spans="1:128">
      <c r="A42" t="s">
        <v>220</v>
      </c>
      <c r="B42">
        <v>2018</v>
      </c>
      <c r="C42" s="17" t="s">
        <v>294</v>
      </c>
      <c r="D42" t="s">
        <v>221</v>
      </c>
      <c r="E42" t="s">
        <v>254</v>
      </c>
      <c r="G42" t="s">
        <v>222</v>
      </c>
      <c r="P42">
        <v>45.5</v>
      </c>
      <c r="AD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</row>
    <row r="43" spans="1:128">
      <c r="A43" t="s">
        <v>213</v>
      </c>
      <c r="B43">
        <v>2011</v>
      </c>
      <c r="C43" t="s">
        <v>214</v>
      </c>
      <c r="D43" t="s">
        <v>206</v>
      </c>
      <c r="E43" t="s">
        <v>205</v>
      </c>
      <c r="P43">
        <v>45</v>
      </c>
    </row>
    <row r="44" spans="1:128">
      <c r="A44" t="s">
        <v>962</v>
      </c>
      <c r="B44">
        <v>2014</v>
      </c>
      <c r="C44" s="2" t="s">
        <v>963</v>
      </c>
      <c r="D44" t="s">
        <v>82</v>
      </c>
      <c r="E44" t="s">
        <v>1020</v>
      </c>
      <c r="H44" t="s">
        <v>1021</v>
      </c>
      <c r="I44" s="4">
        <f>0.0029/365</f>
        <v>7.9452054794520545E-6</v>
      </c>
      <c r="J44">
        <f>I44*1000000</f>
        <v>7.9452054794520546</v>
      </c>
      <c r="K44">
        <v>45</v>
      </c>
      <c r="L44">
        <v>30</v>
      </c>
      <c r="M44">
        <v>-5</v>
      </c>
      <c r="P44">
        <v>42</v>
      </c>
    </row>
    <row r="45" spans="1:128">
      <c r="A45" t="s">
        <v>213</v>
      </c>
      <c r="B45">
        <v>2011</v>
      </c>
      <c r="C45" t="s">
        <v>214</v>
      </c>
      <c r="E45" t="s">
        <v>254</v>
      </c>
      <c r="P45">
        <v>42</v>
      </c>
    </row>
    <row r="46" spans="1:128">
      <c r="A46" t="s">
        <v>760</v>
      </c>
      <c r="B46">
        <v>2016</v>
      </c>
      <c r="C46" s="17" t="s">
        <v>761</v>
      </c>
      <c r="E46" t="s">
        <v>254</v>
      </c>
      <c r="M46" t="s">
        <v>4204</v>
      </c>
      <c r="P46">
        <v>38.6</v>
      </c>
    </row>
    <row r="47" spans="1:128">
      <c r="A47" t="s">
        <v>962</v>
      </c>
      <c r="B47">
        <v>2014</v>
      </c>
      <c r="C47" s="2" t="s">
        <v>963</v>
      </c>
      <c r="D47" t="s">
        <v>82</v>
      </c>
      <c r="E47" t="s">
        <v>854</v>
      </c>
      <c r="H47" t="s">
        <v>964</v>
      </c>
      <c r="I47" s="4">
        <f>1.187/365</f>
        <v>3.2520547945205482E-3</v>
      </c>
      <c r="J47">
        <f>I47*1000000</f>
        <v>3252.0547945205481</v>
      </c>
      <c r="K47">
        <v>20</v>
      </c>
      <c r="L47">
        <v>60</v>
      </c>
      <c r="M47">
        <v>40</v>
      </c>
      <c r="P47">
        <v>35</v>
      </c>
    </row>
    <row r="48" spans="1:128">
      <c r="A48" t="s">
        <v>147</v>
      </c>
      <c r="B48">
        <v>2014</v>
      </c>
      <c r="C48" t="s">
        <v>148</v>
      </c>
      <c r="D48" t="s">
        <v>82</v>
      </c>
      <c r="E48" t="s">
        <v>81</v>
      </c>
      <c r="P48" s="31">
        <v>35</v>
      </c>
      <c r="AC48" s="31"/>
    </row>
    <row r="49" spans="1:29">
      <c r="A49" t="s">
        <v>943</v>
      </c>
      <c r="B49">
        <v>2012</v>
      </c>
      <c r="C49" t="s">
        <v>1019</v>
      </c>
      <c r="D49" t="s">
        <v>82</v>
      </c>
      <c r="E49" s="33" t="s">
        <v>1020</v>
      </c>
      <c r="G49" t="s">
        <v>408</v>
      </c>
      <c r="I49" s="31"/>
      <c r="J49" s="31"/>
      <c r="K49" s="31">
        <v>70</v>
      </c>
      <c r="P49" s="31">
        <v>32</v>
      </c>
    </row>
    <row r="50" spans="1:29">
      <c r="A50" t="s">
        <v>760</v>
      </c>
      <c r="B50">
        <v>2016</v>
      </c>
      <c r="C50" s="17" t="s">
        <v>761</v>
      </c>
      <c r="E50" t="s">
        <v>468</v>
      </c>
      <c r="M50" t="s">
        <v>4210</v>
      </c>
      <c r="P50">
        <v>27.3</v>
      </c>
    </row>
    <row r="51" spans="1:29">
      <c r="A51" t="s">
        <v>213</v>
      </c>
      <c r="B51">
        <v>2011</v>
      </c>
      <c r="C51" t="s">
        <v>214</v>
      </c>
      <c r="D51" t="s">
        <v>221</v>
      </c>
      <c r="E51" t="s">
        <v>752</v>
      </c>
      <c r="P51">
        <v>25</v>
      </c>
    </row>
    <row r="52" spans="1:29">
      <c r="A52" t="s">
        <v>213</v>
      </c>
      <c r="B52">
        <v>2011</v>
      </c>
      <c r="C52" t="s">
        <v>214</v>
      </c>
      <c r="E52" t="s">
        <v>1147</v>
      </c>
      <c r="P52">
        <v>25</v>
      </c>
      <c r="AC52">
        <v>39</v>
      </c>
    </row>
    <row r="53" spans="1:29">
      <c r="A53" t="s">
        <v>213</v>
      </c>
      <c r="B53">
        <v>2011</v>
      </c>
      <c r="C53" t="s">
        <v>214</v>
      </c>
      <c r="E53" t="s">
        <v>254</v>
      </c>
      <c r="P53">
        <v>24</v>
      </c>
      <c r="AC53">
        <v>55</v>
      </c>
    </row>
    <row r="54" spans="1:29">
      <c r="A54" t="s">
        <v>213</v>
      </c>
      <c r="B54">
        <v>2011</v>
      </c>
      <c r="C54" t="s">
        <v>214</v>
      </c>
      <c r="E54" t="s">
        <v>326</v>
      </c>
      <c r="P54">
        <v>24</v>
      </c>
      <c r="AC54">
        <v>45</v>
      </c>
    </row>
    <row r="55" spans="1:29">
      <c r="A55" t="s">
        <v>213</v>
      </c>
      <c r="B55">
        <v>2011</v>
      </c>
      <c r="C55" t="s">
        <v>214</v>
      </c>
      <c r="E55" t="s">
        <v>468</v>
      </c>
      <c r="P55">
        <v>24</v>
      </c>
      <c r="AC55">
        <v>0</v>
      </c>
    </row>
    <row r="56" spans="1:29">
      <c r="A56" t="s">
        <v>213</v>
      </c>
      <c r="B56">
        <v>2011</v>
      </c>
      <c r="C56" t="s">
        <v>214</v>
      </c>
      <c r="E56" t="s">
        <v>468</v>
      </c>
      <c r="P56">
        <v>24</v>
      </c>
    </row>
    <row r="57" spans="1:29">
      <c r="A57" t="s">
        <v>951</v>
      </c>
      <c r="B57">
        <v>2016</v>
      </c>
      <c r="C57" s="2" t="s">
        <v>952</v>
      </c>
      <c r="D57" t="s">
        <v>82</v>
      </c>
      <c r="E57" t="s">
        <v>854</v>
      </c>
      <c r="H57" s="5" t="s">
        <v>953</v>
      </c>
      <c r="I57" s="5">
        <v>0.115</v>
      </c>
      <c r="J57">
        <f>I57*1000</f>
        <v>115</v>
      </c>
      <c r="M57">
        <v>33</v>
      </c>
      <c r="P57">
        <v>22</v>
      </c>
      <c r="Q57">
        <v>16</v>
      </c>
      <c r="AC57" t="s">
        <v>4242</v>
      </c>
    </row>
    <row r="58" spans="1:29">
      <c r="A58" t="s">
        <v>1082</v>
      </c>
      <c r="B58">
        <v>2014</v>
      </c>
      <c r="C58" s="2" t="s">
        <v>1083</v>
      </c>
      <c r="D58" t="s">
        <v>82</v>
      </c>
      <c r="E58" t="s">
        <v>1081</v>
      </c>
      <c r="H58" t="s">
        <v>1084</v>
      </c>
      <c r="I58" s="7">
        <f>1800/365</f>
        <v>4.9315068493150687</v>
      </c>
      <c r="J58">
        <f>I58*1000</f>
        <v>4931.5068493150684</v>
      </c>
      <c r="P58">
        <v>20</v>
      </c>
      <c r="Q58">
        <v>-10</v>
      </c>
      <c r="R58">
        <v>-30</v>
      </c>
    </row>
    <row r="59" spans="1:29">
      <c r="A59" t="s">
        <v>213</v>
      </c>
      <c r="B59">
        <v>2011</v>
      </c>
      <c r="C59" t="s">
        <v>214</v>
      </c>
      <c r="D59" t="s">
        <v>221</v>
      </c>
      <c r="E59" t="s">
        <v>752</v>
      </c>
      <c r="P59">
        <v>18</v>
      </c>
      <c r="AC59">
        <v>53</v>
      </c>
    </row>
    <row r="60" spans="1:29">
      <c r="A60" t="s">
        <v>213</v>
      </c>
      <c r="B60">
        <v>2011</v>
      </c>
      <c r="C60" t="s">
        <v>214</v>
      </c>
      <c r="E60" t="s">
        <v>326</v>
      </c>
      <c r="P60">
        <v>17</v>
      </c>
    </row>
    <row r="61" spans="1:29">
      <c r="A61" t="s">
        <v>213</v>
      </c>
      <c r="B61">
        <v>2011</v>
      </c>
      <c r="C61" t="s">
        <v>214</v>
      </c>
      <c r="E61" t="s">
        <v>1147</v>
      </c>
      <c r="P61">
        <v>17</v>
      </c>
    </row>
    <row r="62" spans="1:29">
      <c r="A62" t="s">
        <v>215</v>
      </c>
      <c r="B62">
        <v>2018</v>
      </c>
      <c r="C62" s="17" t="s">
        <v>216</v>
      </c>
      <c r="D62" t="s">
        <v>221</v>
      </c>
      <c r="E62" t="s">
        <v>778</v>
      </c>
      <c r="P62">
        <v>16.7</v>
      </c>
    </row>
    <row r="63" spans="1:29">
      <c r="A63" t="s">
        <v>220</v>
      </c>
      <c r="B63">
        <v>2018</v>
      </c>
      <c r="C63" s="17" t="s">
        <v>4219</v>
      </c>
      <c r="D63" t="s">
        <v>221</v>
      </c>
      <c r="E63" t="s">
        <v>778</v>
      </c>
      <c r="G63" t="s">
        <v>222</v>
      </c>
      <c r="P63">
        <v>16.7</v>
      </c>
    </row>
    <row r="64" spans="1:29">
      <c r="A64" t="s">
        <v>289</v>
      </c>
      <c r="B64">
        <v>1975</v>
      </c>
      <c r="C64" s="17" t="s">
        <v>290</v>
      </c>
      <c r="E64" t="s">
        <v>813</v>
      </c>
      <c r="L64">
        <v>76</v>
      </c>
      <c r="M64">
        <v>2</v>
      </c>
      <c r="P64">
        <v>11</v>
      </c>
    </row>
    <row r="65" spans="1:32">
      <c r="A65" t="s">
        <v>143</v>
      </c>
      <c r="B65">
        <v>2013</v>
      </c>
      <c r="C65" s="2" t="s">
        <v>144</v>
      </c>
      <c r="D65" t="s">
        <v>82</v>
      </c>
      <c r="E65" t="s">
        <v>1020</v>
      </c>
      <c r="K65">
        <v>80</v>
      </c>
      <c r="M65" t="s">
        <v>4235</v>
      </c>
      <c r="P65">
        <v>10</v>
      </c>
    </row>
    <row r="66" spans="1:32">
      <c r="A66" t="s">
        <v>57</v>
      </c>
      <c r="B66">
        <v>1986</v>
      </c>
      <c r="C66" s="17" t="s">
        <v>58</v>
      </c>
      <c r="D66" t="s">
        <v>60</v>
      </c>
      <c r="E66" t="s">
        <v>516</v>
      </c>
      <c r="M66" s="14" t="s">
        <v>518</v>
      </c>
      <c r="N66" s="14"/>
      <c r="O66" s="14"/>
      <c r="S66">
        <v>31</v>
      </c>
      <c r="T66">
        <v>71</v>
      </c>
      <c r="U66">
        <v>93</v>
      </c>
      <c r="V66">
        <v>70</v>
      </c>
      <c r="W66">
        <v>96</v>
      </c>
    </row>
    <row r="67" spans="1:32">
      <c r="A67" t="s">
        <v>57</v>
      </c>
      <c r="B67">
        <v>1986</v>
      </c>
      <c r="C67" s="17" t="s">
        <v>58</v>
      </c>
      <c r="D67" t="s">
        <v>60</v>
      </c>
      <c r="E67" t="s">
        <v>59</v>
      </c>
      <c r="M67" s="14" t="s">
        <v>4189</v>
      </c>
      <c r="N67" s="14"/>
      <c r="O67" s="14"/>
      <c r="S67">
        <v>22</v>
      </c>
      <c r="T67">
        <v>33</v>
      </c>
      <c r="U67">
        <v>84</v>
      </c>
      <c r="V67">
        <v>70</v>
      </c>
      <c r="W67">
        <v>90</v>
      </c>
    </row>
    <row r="68" spans="1:32">
      <c r="A68" t="s">
        <v>57</v>
      </c>
      <c r="B68">
        <v>1986</v>
      </c>
      <c r="C68" s="17" t="s">
        <v>58</v>
      </c>
      <c r="D68" t="s">
        <v>60</v>
      </c>
      <c r="E68" t="s">
        <v>1015</v>
      </c>
      <c r="M68" t="s">
        <v>4223</v>
      </c>
      <c r="S68">
        <v>20</v>
      </c>
      <c r="T68">
        <v>25</v>
      </c>
      <c r="U68">
        <v>86</v>
      </c>
      <c r="V68">
        <v>61</v>
      </c>
      <c r="W68">
        <v>80</v>
      </c>
    </row>
    <row r="69" spans="1:32">
      <c r="A69" t="s">
        <v>57</v>
      </c>
      <c r="B69">
        <v>1986</v>
      </c>
      <c r="C69" s="17" t="s">
        <v>58</v>
      </c>
      <c r="D69" t="s">
        <v>60</v>
      </c>
      <c r="E69" t="s">
        <v>529</v>
      </c>
      <c r="M69" t="s">
        <v>531</v>
      </c>
      <c r="S69">
        <v>87</v>
      </c>
      <c r="T69">
        <v>53</v>
      </c>
      <c r="U69">
        <v>95</v>
      </c>
      <c r="V69">
        <v>64</v>
      </c>
      <c r="W69">
        <v>77</v>
      </c>
    </row>
    <row r="70" spans="1:32">
      <c r="A70" t="s">
        <v>57</v>
      </c>
      <c r="B70">
        <v>1986</v>
      </c>
      <c r="C70" s="17" t="s">
        <v>58</v>
      </c>
      <c r="D70" t="s">
        <v>60</v>
      </c>
      <c r="E70" t="s">
        <v>500</v>
      </c>
      <c r="M70" t="s">
        <v>4215</v>
      </c>
      <c r="S70">
        <v>28</v>
      </c>
      <c r="T70">
        <v>36</v>
      </c>
      <c r="U70">
        <v>94</v>
      </c>
      <c r="V70">
        <v>65</v>
      </c>
      <c r="W70">
        <v>87</v>
      </c>
    </row>
    <row r="71" spans="1:32">
      <c r="A71" t="s">
        <v>57</v>
      </c>
      <c r="B71">
        <v>1986</v>
      </c>
      <c r="C71" s="17" t="s">
        <v>58</v>
      </c>
      <c r="D71" t="s">
        <v>60</v>
      </c>
      <c r="E71" t="s">
        <v>319</v>
      </c>
      <c r="M71" t="s">
        <v>4203</v>
      </c>
      <c r="S71">
        <v>-13</v>
      </c>
      <c r="T71">
        <v>59</v>
      </c>
      <c r="U71">
        <v>74</v>
      </c>
      <c r="V71">
        <v>70</v>
      </c>
      <c r="W71">
        <v>77</v>
      </c>
    </row>
    <row r="72" spans="1:32">
      <c r="A72" t="s">
        <v>57</v>
      </c>
      <c r="B72">
        <v>1986</v>
      </c>
      <c r="C72" s="17" t="s">
        <v>58</v>
      </c>
      <c r="D72" t="s">
        <v>60</v>
      </c>
      <c r="E72" t="s">
        <v>810</v>
      </c>
      <c r="M72" t="s">
        <v>812</v>
      </c>
      <c r="S72">
        <v>23</v>
      </c>
      <c r="T72">
        <v>28</v>
      </c>
      <c r="U72">
        <v>97</v>
      </c>
      <c r="V72">
        <v>64</v>
      </c>
      <c r="W72">
        <v>87</v>
      </c>
    </row>
    <row r="73" spans="1:32">
      <c r="A73" t="s">
        <v>1079</v>
      </c>
      <c r="B73">
        <v>2020</v>
      </c>
      <c r="C73" s="2" t="s">
        <v>1080</v>
      </c>
      <c r="D73" t="s">
        <v>82</v>
      </c>
      <c r="E73" t="s">
        <v>1081</v>
      </c>
      <c r="L73" t="s">
        <v>4243</v>
      </c>
      <c r="M73" t="s">
        <v>4244</v>
      </c>
    </row>
    <row r="74" spans="1:32">
      <c r="A74" t="s">
        <v>484</v>
      </c>
      <c r="B74">
        <v>2008</v>
      </c>
      <c r="C74" s="17" t="s">
        <v>485</v>
      </c>
      <c r="D74" t="s">
        <v>221</v>
      </c>
      <c r="E74" t="s">
        <v>752</v>
      </c>
      <c r="M74">
        <v>95</v>
      </c>
    </row>
    <row r="75" spans="1:32">
      <c r="A75" t="s">
        <v>484</v>
      </c>
      <c r="B75">
        <v>2008</v>
      </c>
      <c r="C75" s="17" t="s">
        <v>485</v>
      </c>
      <c r="E75" t="s">
        <v>326</v>
      </c>
      <c r="M75">
        <v>92</v>
      </c>
    </row>
    <row r="76" spans="1:32">
      <c r="A76" t="s">
        <v>484</v>
      </c>
      <c r="B76">
        <v>2008</v>
      </c>
      <c r="C76" s="17" t="s">
        <v>485</v>
      </c>
      <c r="E76" t="s">
        <v>468</v>
      </c>
      <c r="M76">
        <v>79</v>
      </c>
    </row>
    <row r="77" spans="1:32">
      <c r="A77" t="s">
        <v>260</v>
      </c>
      <c r="B77">
        <v>1973</v>
      </c>
      <c r="C77" s="17" t="s">
        <v>261</v>
      </c>
      <c r="D77" t="s">
        <v>221</v>
      </c>
      <c r="E77" t="s">
        <v>326</v>
      </c>
      <c r="H77" s="11" t="s">
        <v>4201</v>
      </c>
      <c r="M77" s="4">
        <v>78</v>
      </c>
    </row>
    <row r="78" spans="1:32">
      <c r="A78" t="s">
        <v>541</v>
      </c>
      <c r="B78">
        <v>2016</v>
      </c>
      <c r="C78" s="17" t="s">
        <v>542</v>
      </c>
      <c r="E78" t="s">
        <v>543</v>
      </c>
      <c r="M78">
        <v>78</v>
      </c>
      <c r="U78">
        <v>60</v>
      </c>
    </row>
    <row r="79" spans="1:32">
      <c r="A79" t="s">
        <v>291</v>
      </c>
      <c r="B79">
        <v>1983</v>
      </c>
      <c r="C79" s="17" t="s">
        <v>292</v>
      </c>
      <c r="D79" t="s">
        <v>221</v>
      </c>
      <c r="E79" t="s">
        <v>1147</v>
      </c>
      <c r="H79" s="11"/>
      <c r="M79">
        <v>74</v>
      </c>
      <c r="AE79">
        <v>98</v>
      </c>
      <c r="AF79">
        <v>98</v>
      </c>
    </row>
    <row r="80" spans="1:32">
      <c r="A80" t="s">
        <v>486</v>
      </c>
      <c r="B80">
        <v>1979</v>
      </c>
      <c r="C80" s="17" t="s">
        <v>329</v>
      </c>
      <c r="E80" t="s">
        <v>1147</v>
      </c>
      <c r="M80">
        <v>74</v>
      </c>
    </row>
    <row r="81" spans="1:32">
      <c r="A81" t="s">
        <v>486</v>
      </c>
      <c r="B81">
        <v>1979</v>
      </c>
      <c r="C81" s="17" t="s">
        <v>329</v>
      </c>
      <c r="E81" t="s">
        <v>468</v>
      </c>
      <c r="M81">
        <v>73</v>
      </c>
    </row>
    <row r="82" spans="1:32">
      <c r="A82" t="s">
        <v>291</v>
      </c>
      <c r="B82">
        <v>1983</v>
      </c>
      <c r="C82" s="17" t="s">
        <v>292</v>
      </c>
      <c r="D82" t="s">
        <v>221</v>
      </c>
      <c r="E82" t="s">
        <v>752</v>
      </c>
      <c r="M82">
        <v>73</v>
      </c>
    </row>
    <row r="83" spans="1:32">
      <c r="A83" t="s">
        <v>291</v>
      </c>
      <c r="B83">
        <v>1979</v>
      </c>
      <c r="C83" s="17" t="s">
        <v>277</v>
      </c>
      <c r="D83" t="s">
        <v>221</v>
      </c>
      <c r="E83" t="s">
        <v>752</v>
      </c>
      <c r="M83">
        <v>73</v>
      </c>
    </row>
    <row r="84" spans="1:32">
      <c r="A84" t="s">
        <v>291</v>
      </c>
      <c r="B84">
        <v>1983</v>
      </c>
      <c r="C84" s="17" t="s">
        <v>292</v>
      </c>
      <c r="D84" t="s">
        <v>221</v>
      </c>
      <c r="E84" t="s">
        <v>254</v>
      </c>
      <c r="M84">
        <v>72</v>
      </c>
    </row>
    <row r="85" spans="1:32">
      <c r="A85" t="s">
        <v>291</v>
      </c>
      <c r="B85">
        <v>1979</v>
      </c>
      <c r="C85" s="17" t="s">
        <v>277</v>
      </c>
      <c r="E85" t="s">
        <v>254</v>
      </c>
      <c r="M85">
        <v>72</v>
      </c>
    </row>
    <row r="86" spans="1:32">
      <c r="A86" t="s">
        <v>291</v>
      </c>
      <c r="B86">
        <v>1983</v>
      </c>
      <c r="C86" s="17" t="s">
        <v>292</v>
      </c>
      <c r="D86" t="s">
        <v>221</v>
      </c>
      <c r="E86" t="s">
        <v>468</v>
      </c>
      <c r="H86" s="11"/>
      <c r="M86">
        <v>71</v>
      </c>
    </row>
    <row r="87" spans="1:32">
      <c r="A87" t="s">
        <v>260</v>
      </c>
      <c r="B87">
        <v>1973</v>
      </c>
      <c r="C87" s="17" t="s">
        <v>261</v>
      </c>
      <c r="D87" t="s">
        <v>221</v>
      </c>
      <c r="E87" t="s">
        <v>468</v>
      </c>
      <c r="H87" s="11" t="s">
        <v>4198</v>
      </c>
      <c r="M87" s="4">
        <v>70</v>
      </c>
    </row>
    <row r="88" spans="1:32">
      <c r="A88" t="s">
        <v>291</v>
      </c>
      <c r="B88">
        <v>1979</v>
      </c>
      <c r="C88" s="17" t="s">
        <v>277</v>
      </c>
      <c r="E88" t="s">
        <v>468</v>
      </c>
      <c r="M88">
        <v>70</v>
      </c>
    </row>
    <row r="89" spans="1:32">
      <c r="A89" t="s">
        <v>260</v>
      </c>
      <c r="B89">
        <v>1973</v>
      </c>
      <c r="C89" s="17" t="s">
        <v>261</v>
      </c>
      <c r="D89" t="s">
        <v>221</v>
      </c>
      <c r="E89" t="s">
        <v>1147</v>
      </c>
      <c r="H89" s="11" t="s">
        <v>4198</v>
      </c>
      <c r="M89" s="4">
        <v>68</v>
      </c>
      <c r="AE89">
        <v>18</v>
      </c>
      <c r="AF89">
        <v>95</v>
      </c>
    </row>
    <row r="90" spans="1:32">
      <c r="A90" t="s">
        <v>260</v>
      </c>
      <c r="B90">
        <v>1973</v>
      </c>
      <c r="C90" s="17" t="s">
        <v>261</v>
      </c>
      <c r="D90" t="s">
        <v>221</v>
      </c>
      <c r="E90" t="s">
        <v>752</v>
      </c>
      <c r="H90" s="11" t="s">
        <v>4199</v>
      </c>
      <c r="M90" s="4">
        <v>67</v>
      </c>
    </row>
    <row r="91" spans="1:32">
      <c r="A91" t="s">
        <v>260</v>
      </c>
      <c r="B91">
        <v>1973</v>
      </c>
      <c r="C91" s="17" t="s">
        <v>261</v>
      </c>
      <c r="D91" t="s">
        <v>221</v>
      </c>
      <c r="E91" t="s">
        <v>752</v>
      </c>
      <c r="H91" s="11" t="s">
        <v>4200</v>
      </c>
      <c r="M91" s="4">
        <v>66</v>
      </c>
    </row>
    <row r="92" spans="1:32">
      <c r="A92" t="s">
        <v>260</v>
      </c>
      <c r="B92">
        <v>1973</v>
      </c>
      <c r="C92" s="17" t="s">
        <v>261</v>
      </c>
      <c r="D92" t="s">
        <v>221</v>
      </c>
      <c r="E92" t="s">
        <v>468</v>
      </c>
      <c r="H92" s="11" t="s">
        <v>4200</v>
      </c>
      <c r="M92" s="4">
        <v>65</v>
      </c>
    </row>
    <row r="93" spans="1:32">
      <c r="A93" t="s">
        <v>260</v>
      </c>
      <c r="B93">
        <v>1973</v>
      </c>
      <c r="C93" s="17" t="s">
        <v>261</v>
      </c>
      <c r="D93" t="s">
        <v>221</v>
      </c>
      <c r="E93" t="s">
        <v>468</v>
      </c>
      <c r="H93" s="11" t="s">
        <v>4201</v>
      </c>
      <c r="M93" s="4">
        <v>61</v>
      </c>
    </row>
    <row r="94" spans="1:32">
      <c r="A94" t="s">
        <v>260</v>
      </c>
      <c r="B94">
        <v>1973</v>
      </c>
      <c r="C94" s="17" t="s">
        <v>261</v>
      </c>
      <c r="D94" t="s">
        <v>221</v>
      </c>
      <c r="E94" t="s">
        <v>468</v>
      </c>
      <c r="H94" s="11" t="s">
        <v>262</v>
      </c>
      <c r="M94" s="4">
        <v>59</v>
      </c>
    </row>
    <row r="95" spans="1:32">
      <c r="A95" t="s">
        <v>260</v>
      </c>
      <c r="B95">
        <v>1973</v>
      </c>
      <c r="C95" s="17" t="s">
        <v>261</v>
      </c>
      <c r="D95" t="s">
        <v>221</v>
      </c>
      <c r="E95" t="s">
        <v>752</v>
      </c>
      <c r="H95" s="11" t="s">
        <v>4198</v>
      </c>
      <c r="M95" s="4">
        <v>59</v>
      </c>
    </row>
    <row r="96" spans="1:32">
      <c r="A96" t="s">
        <v>484</v>
      </c>
      <c r="B96">
        <v>2008</v>
      </c>
      <c r="C96" s="17" t="s">
        <v>485</v>
      </c>
      <c r="E96" t="s">
        <v>1147</v>
      </c>
      <c r="M96">
        <v>57</v>
      </c>
    </row>
    <row r="97" spans="1:23">
      <c r="A97" t="s">
        <v>260</v>
      </c>
      <c r="B97">
        <v>1973</v>
      </c>
      <c r="C97" s="17" t="s">
        <v>261</v>
      </c>
      <c r="D97" t="s">
        <v>221</v>
      </c>
      <c r="E97" t="s">
        <v>778</v>
      </c>
      <c r="H97" s="11" t="s">
        <v>4198</v>
      </c>
      <c r="M97" s="4">
        <v>54</v>
      </c>
    </row>
    <row r="98" spans="1:23">
      <c r="A98" t="s">
        <v>260</v>
      </c>
      <c r="B98">
        <v>1973</v>
      </c>
      <c r="C98" s="17" t="s">
        <v>261</v>
      </c>
      <c r="D98" t="s">
        <v>221</v>
      </c>
      <c r="E98" t="s">
        <v>1147</v>
      </c>
      <c r="H98" s="11" t="s">
        <v>262</v>
      </c>
      <c r="M98" s="4">
        <v>52</v>
      </c>
    </row>
    <row r="99" spans="1:23">
      <c r="A99" t="s">
        <v>291</v>
      </c>
      <c r="B99">
        <v>1983</v>
      </c>
      <c r="C99" s="17" t="s">
        <v>292</v>
      </c>
      <c r="D99" t="s">
        <v>221</v>
      </c>
      <c r="E99" t="s">
        <v>326</v>
      </c>
      <c r="H99" s="11"/>
      <c r="M99">
        <v>51</v>
      </c>
    </row>
    <row r="100" spans="1:23">
      <c r="A100" t="s">
        <v>260</v>
      </c>
      <c r="B100">
        <v>1973</v>
      </c>
      <c r="C100" s="17" t="s">
        <v>261</v>
      </c>
      <c r="D100" t="s">
        <v>221</v>
      </c>
      <c r="E100" t="s">
        <v>1147</v>
      </c>
      <c r="H100" s="11" t="s">
        <v>4200</v>
      </c>
      <c r="M100" s="4">
        <v>51</v>
      </c>
    </row>
    <row r="101" spans="1:23">
      <c r="A101" t="s">
        <v>149</v>
      </c>
      <c r="B101">
        <v>2014</v>
      </c>
      <c r="C101" s="17" t="s">
        <v>150</v>
      </c>
      <c r="D101" t="s">
        <v>82</v>
      </c>
      <c r="E101" t="s">
        <v>81</v>
      </c>
      <c r="M101">
        <v>50</v>
      </c>
    </row>
    <row r="102" spans="1:23">
      <c r="A102" t="s">
        <v>260</v>
      </c>
      <c r="B102">
        <v>1973</v>
      </c>
      <c r="C102" s="17" t="s">
        <v>261</v>
      </c>
      <c r="D102" t="s">
        <v>221</v>
      </c>
      <c r="E102" t="s">
        <v>1147</v>
      </c>
      <c r="H102" s="11" t="s">
        <v>4201</v>
      </c>
      <c r="M102" s="4">
        <v>48</v>
      </c>
    </row>
    <row r="103" spans="1:23">
      <c r="A103" t="s">
        <v>260</v>
      </c>
      <c r="B103">
        <v>1973</v>
      </c>
      <c r="C103" s="17" t="s">
        <v>261</v>
      </c>
      <c r="D103" t="s">
        <v>221</v>
      </c>
      <c r="E103" t="s">
        <v>778</v>
      </c>
      <c r="H103" s="11" t="s">
        <v>4200</v>
      </c>
      <c r="M103" s="4">
        <v>47</v>
      </c>
    </row>
    <row r="104" spans="1:23">
      <c r="A104" t="s">
        <v>260</v>
      </c>
      <c r="B104">
        <v>1973</v>
      </c>
      <c r="C104" s="17" t="s">
        <v>261</v>
      </c>
      <c r="D104" t="s">
        <v>221</v>
      </c>
      <c r="E104" t="s">
        <v>752</v>
      </c>
      <c r="H104" s="11" t="s">
        <v>4201</v>
      </c>
      <c r="M104" s="4">
        <v>43</v>
      </c>
    </row>
    <row r="105" spans="1:23">
      <c r="A105" t="s">
        <v>260</v>
      </c>
      <c r="B105">
        <v>1973</v>
      </c>
      <c r="C105" s="17" t="s">
        <v>261</v>
      </c>
      <c r="D105" t="s">
        <v>221</v>
      </c>
      <c r="E105" t="s">
        <v>1147</v>
      </c>
      <c r="H105" s="11" t="s">
        <v>4199</v>
      </c>
      <c r="M105" s="4">
        <v>43</v>
      </c>
    </row>
    <row r="106" spans="1:23">
      <c r="A106" t="s">
        <v>260</v>
      </c>
      <c r="B106">
        <v>1973</v>
      </c>
      <c r="C106" s="17" t="s">
        <v>261</v>
      </c>
      <c r="D106" t="s">
        <v>221</v>
      </c>
      <c r="E106" t="s">
        <v>326</v>
      </c>
      <c r="H106" s="11" t="s">
        <v>4200</v>
      </c>
      <c r="M106" s="4">
        <v>38</v>
      </c>
    </row>
    <row r="107" spans="1:23">
      <c r="A107" t="s">
        <v>260</v>
      </c>
      <c r="B107">
        <v>1973</v>
      </c>
      <c r="C107" s="17" t="s">
        <v>261</v>
      </c>
      <c r="D107" t="s">
        <v>221</v>
      </c>
      <c r="E107" t="s">
        <v>326</v>
      </c>
      <c r="H107" s="11" t="s">
        <v>4198</v>
      </c>
      <c r="M107" s="4">
        <v>36</v>
      </c>
    </row>
    <row r="108" spans="1:23">
      <c r="A108" t="s">
        <v>260</v>
      </c>
      <c r="B108">
        <v>1973</v>
      </c>
      <c r="C108" s="17" t="s">
        <v>261</v>
      </c>
      <c r="D108" t="s">
        <v>221</v>
      </c>
      <c r="E108" t="s">
        <v>778</v>
      </c>
      <c r="H108" s="11" t="s">
        <v>4202</v>
      </c>
      <c r="M108" s="4">
        <v>36</v>
      </c>
    </row>
    <row r="109" spans="1:23">
      <c r="A109" t="s">
        <v>57</v>
      </c>
      <c r="B109">
        <v>1986</v>
      </c>
      <c r="C109" s="17" t="s">
        <v>58</v>
      </c>
      <c r="D109" t="s">
        <v>60</v>
      </c>
      <c r="E109" t="s">
        <v>537</v>
      </c>
      <c r="M109">
        <v>32</v>
      </c>
      <c r="S109">
        <v>64</v>
      </c>
      <c r="T109">
        <v>53</v>
      </c>
      <c r="U109">
        <v>65</v>
      </c>
      <c r="V109">
        <v>66</v>
      </c>
      <c r="W109">
        <v>62</v>
      </c>
    </row>
    <row r="110" spans="1:23">
      <c r="A110" t="s">
        <v>57</v>
      </c>
      <c r="B110">
        <v>1986</v>
      </c>
      <c r="C110" s="17" t="s">
        <v>58</v>
      </c>
      <c r="D110" t="s">
        <v>60</v>
      </c>
      <c r="E110" t="s">
        <v>752</v>
      </c>
      <c r="M110">
        <v>30</v>
      </c>
      <c r="T110">
        <v>48</v>
      </c>
      <c r="U110">
        <v>65</v>
      </c>
      <c r="V110">
        <v>58</v>
      </c>
      <c r="W110">
        <v>50</v>
      </c>
    </row>
    <row r="111" spans="1:23">
      <c r="A111" t="s">
        <v>260</v>
      </c>
      <c r="B111">
        <v>1973</v>
      </c>
      <c r="C111" s="17" t="s">
        <v>261</v>
      </c>
      <c r="D111" t="s">
        <v>221</v>
      </c>
      <c r="E111" t="s">
        <v>254</v>
      </c>
      <c r="H111" s="11" t="s">
        <v>4200</v>
      </c>
      <c r="M111" s="4">
        <v>29</v>
      </c>
    </row>
    <row r="112" spans="1:23">
      <c r="A112" t="s">
        <v>260</v>
      </c>
      <c r="B112">
        <v>1973</v>
      </c>
      <c r="C112" s="17" t="s">
        <v>261</v>
      </c>
      <c r="D112" t="s">
        <v>221</v>
      </c>
      <c r="E112" t="s">
        <v>326</v>
      </c>
      <c r="H112" s="11" t="s">
        <v>4202</v>
      </c>
      <c r="M112" s="4">
        <v>29</v>
      </c>
    </row>
    <row r="113" spans="1:128">
      <c r="A113" t="s">
        <v>260</v>
      </c>
      <c r="B113">
        <v>1973</v>
      </c>
      <c r="C113" s="17" t="s">
        <v>261</v>
      </c>
      <c r="D113" t="s">
        <v>221</v>
      </c>
      <c r="E113" t="s">
        <v>468</v>
      </c>
      <c r="H113" s="11" t="s">
        <v>4199</v>
      </c>
      <c r="M113" s="4">
        <v>28</v>
      </c>
    </row>
    <row r="114" spans="1:128">
      <c r="A114" t="s">
        <v>260</v>
      </c>
      <c r="B114">
        <v>1973</v>
      </c>
      <c r="C114" s="17" t="s">
        <v>261</v>
      </c>
      <c r="D114" t="s">
        <v>221</v>
      </c>
      <c r="E114" t="s">
        <v>752</v>
      </c>
      <c r="H114" s="11" t="s">
        <v>262</v>
      </c>
      <c r="M114" s="4">
        <v>28</v>
      </c>
    </row>
    <row r="115" spans="1:128">
      <c r="A115" t="s">
        <v>260</v>
      </c>
      <c r="B115">
        <v>1973</v>
      </c>
      <c r="C115" s="17" t="s">
        <v>261</v>
      </c>
      <c r="D115" t="s">
        <v>221</v>
      </c>
      <c r="E115" t="s">
        <v>752</v>
      </c>
      <c r="H115" s="11" t="s">
        <v>4202</v>
      </c>
      <c r="M115" s="4">
        <v>28</v>
      </c>
    </row>
    <row r="116" spans="1:128">
      <c r="A116" t="s">
        <v>260</v>
      </c>
      <c r="B116">
        <v>1973</v>
      </c>
      <c r="C116" s="17" t="s">
        <v>261</v>
      </c>
      <c r="D116" t="s">
        <v>221</v>
      </c>
      <c r="E116" t="s">
        <v>326</v>
      </c>
      <c r="H116" s="11" t="s">
        <v>262</v>
      </c>
      <c r="M116" s="4">
        <v>26</v>
      </c>
    </row>
    <row r="117" spans="1:128" s="11" customFormat="1">
      <c r="A117" t="s">
        <v>260</v>
      </c>
      <c r="B117">
        <v>1973</v>
      </c>
      <c r="C117" s="17" t="s">
        <v>261</v>
      </c>
      <c r="D117" t="s">
        <v>221</v>
      </c>
      <c r="E117" t="s">
        <v>254</v>
      </c>
      <c r="F117"/>
      <c r="G117"/>
      <c r="H117" s="11" t="s">
        <v>4198</v>
      </c>
      <c r="I117"/>
      <c r="J117"/>
      <c r="K117"/>
      <c r="L117"/>
      <c r="M117" s="4">
        <v>25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</row>
    <row r="118" spans="1:128" s="11" customFormat="1">
      <c r="A118" t="s">
        <v>260</v>
      </c>
      <c r="B118">
        <v>1973</v>
      </c>
      <c r="C118" s="17" t="s">
        <v>261</v>
      </c>
      <c r="D118" t="s">
        <v>221</v>
      </c>
      <c r="E118" t="s">
        <v>778</v>
      </c>
      <c r="F118"/>
      <c r="G118"/>
      <c r="H118" s="11" t="s">
        <v>262</v>
      </c>
      <c r="I118"/>
      <c r="J118"/>
      <c r="K118"/>
      <c r="L118"/>
      <c r="M118" s="4">
        <v>25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</row>
    <row r="119" spans="1:128" s="11" customFormat="1">
      <c r="A119" t="s">
        <v>291</v>
      </c>
      <c r="B119">
        <v>1983</v>
      </c>
      <c r="C119" s="17" t="s">
        <v>292</v>
      </c>
      <c r="D119" t="s">
        <v>221</v>
      </c>
      <c r="E119" t="s">
        <v>813</v>
      </c>
      <c r="F119"/>
      <c r="G119"/>
      <c r="H119"/>
      <c r="I119"/>
      <c r="J119"/>
      <c r="K119"/>
      <c r="L119"/>
      <c r="M119">
        <v>23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</row>
    <row r="120" spans="1:128" s="11" customFormat="1">
      <c r="A120" t="s">
        <v>486</v>
      </c>
      <c r="B120">
        <v>1979</v>
      </c>
      <c r="C120" s="17" t="s">
        <v>329</v>
      </c>
      <c r="D120"/>
      <c r="E120" t="s">
        <v>813</v>
      </c>
      <c r="F120"/>
      <c r="G120"/>
      <c r="H120"/>
      <c r="I120"/>
      <c r="J120"/>
      <c r="K120"/>
      <c r="L120"/>
      <c r="M120">
        <v>23</v>
      </c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</row>
    <row r="121" spans="1:128" s="11" customFormat="1">
      <c r="A121" t="s">
        <v>260</v>
      </c>
      <c r="B121">
        <v>1973</v>
      </c>
      <c r="C121" s="17" t="s">
        <v>261</v>
      </c>
      <c r="D121" t="s">
        <v>221</v>
      </c>
      <c r="E121" t="s">
        <v>1147</v>
      </c>
      <c r="F121"/>
      <c r="G121"/>
      <c r="H121" s="11" t="s">
        <v>4202</v>
      </c>
      <c r="I121"/>
      <c r="J121"/>
      <c r="K121"/>
      <c r="L121"/>
      <c r="M121" s="4">
        <v>22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</row>
    <row r="122" spans="1:128" s="11" customFormat="1">
      <c r="A122" t="s">
        <v>260</v>
      </c>
      <c r="B122">
        <v>1973</v>
      </c>
      <c r="C122" s="17" t="s">
        <v>261</v>
      </c>
      <c r="D122" t="s">
        <v>221</v>
      </c>
      <c r="E122" t="s">
        <v>254</v>
      </c>
      <c r="F122"/>
      <c r="G122"/>
      <c r="H122" s="11" t="s">
        <v>4202</v>
      </c>
      <c r="I122"/>
      <c r="J122"/>
      <c r="K122"/>
      <c r="L122"/>
      <c r="M122" s="4">
        <v>20</v>
      </c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</row>
    <row r="123" spans="1:128" s="11" customFormat="1">
      <c r="A123" t="s">
        <v>57</v>
      </c>
      <c r="B123">
        <v>1986</v>
      </c>
      <c r="C123" s="17" t="s">
        <v>58</v>
      </c>
      <c r="D123" t="s">
        <v>60</v>
      </c>
      <c r="E123" t="s">
        <v>468</v>
      </c>
      <c r="F123"/>
      <c r="G123"/>
      <c r="H123"/>
      <c r="I123"/>
      <c r="J123"/>
      <c r="K123"/>
      <c r="L123"/>
      <c r="M123">
        <v>19</v>
      </c>
      <c r="N123"/>
      <c r="O123"/>
      <c r="P123"/>
      <c r="Q123"/>
      <c r="R123"/>
      <c r="S123"/>
      <c r="T123">
        <v>60</v>
      </c>
      <c r="U123">
        <v>82</v>
      </c>
      <c r="V123">
        <v>74</v>
      </c>
      <c r="W123">
        <v>79</v>
      </c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</row>
    <row r="124" spans="1:128" s="11" customFormat="1">
      <c r="A124" t="s">
        <v>260</v>
      </c>
      <c r="B124">
        <v>1973</v>
      </c>
      <c r="C124" s="17" t="s">
        <v>261</v>
      </c>
      <c r="D124" t="s">
        <v>221</v>
      </c>
      <c r="E124" t="s">
        <v>326</v>
      </c>
      <c r="F124"/>
      <c r="G124"/>
      <c r="H124" s="11" t="s">
        <v>4199</v>
      </c>
      <c r="I124"/>
      <c r="J124"/>
      <c r="K124"/>
      <c r="L124"/>
      <c r="M124" s="4">
        <v>17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</row>
    <row r="125" spans="1:128">
      <c r="A125" t="s">
        <v>260</v>
      </c>
      <c r="B125">
        <v>1973</v>
      </c>
      <c r="C125" s="17" t="s">
        <v>261</v>
      </c>
      <c r="D125" t="s">
        <v>221</v>
      </c>
      <c r="E125" t="s">
        <v>778</v>
      </c>
      <c r="H125" s="11" t="s">
        <v>4201</v>
      </c>
      <c r="M125" s="4">
        <v>17</v>
      </c>
    </row>
    <row r="126" spans="1:128">
      <c r="A126" t="s">
        <v>484</v>
      </c>
      <c r="B126">
        <v>2008</v>
      </c>
      <c r="C126" s="17" t="s">
        <v>485</v>
      </c>
      <c r="E126" t="s">
        <v>813</v>
      </c>
      <c r="M126">
        <v>17</v>
      </c>
    </row>
    <row r="127" spans="1:128">
      <c r="A127" t="s">
        <v>260</v>
      </c>
      <c r="B127">
        <v>1973</v>
      </c>
      <c r="C127" s="17" t="s">
        <v>261</v>
      </c>
      <c r="D127" t="s">
        <v>221</v>
      </c>
      <c r="E127" t="s">
        <v>254</v>
      </c>
      <c r="H127" s="11" t="s">
        <v>4199</v>
      </c>
      <c r="M127" s="4">
        <v>13</v>
      </c>
    </row>
    <row r="128" spans="1:128">
      <c r="A128" t="s">
        <v>260</v>
      </c>
      <c r="B128">
        <v>1973</v>
      </c>
      <c r="C128" s="17" t="s">
        <v>261</v>
      </c>
      <c r="D128" t="s">
        <v>221</v>
      </c>
      <c r="E128" t="s">
        <v>778</v>
      </c>
      <c r="H128" s="11" t="s">
        <v>4199</v>
      </c>
      <c r="M128" s="4">
        <v>13</v>
      </c>
    </row>
    <row r="129" spans="1:128">
      <c r="A129" t="s">
        <v>57</v>
      </c>
      <c r="B129">
        <v>1986</v>
      </c>
      <c r="C129" s="17" t="s">
        <v>58</v>
      </c>
      <c r="D129" t="s">
        <v>60</v>
      </c>
      <c r="E129" t="s">
        <v>254</v>
      </c>
      <c r="M129">
        <v>12</v>
      </c>
      <c r="T129">
        <v>28</v>
      </c>
      <c r="U129">
        <v>24</v>
      </c>
      <c r="W129">
        <v>32</v>
      </c>
    </row>
    <row r="130" spans="1:128">
      <c r="A130" t="s">
        <v>260</v>
      </c>
      <c r="B130">
        <v>1973</v>
      </c>
      <c r="C130" s="17" t="s">
        <v>261</v>
      </c>
      <c r="D130" t="s">
        <v>221</v>
      </c>
      <c r="E130" t="s">
        <v>468</v>
      </c>
      <c r="H130" s="11" t="s">
        <v>4202</v>
      </c>
      <c r="M130" s="4">
        <v>12</v>
      </c>
    </row>
    <row r="131" spans="1:128">
      <c r="A131" t="s">
        <v>260</v>
      </c>
      <c r="B131">
        <v>1973</v>
      </c>
      <c r="C131" s="17" t="s">
        <v>261</v>
      </c>
      <c r="D131" t="s">
        <v>221</v>
      </c>
      <c r="E131" t="s">
        <v>254</v>
      </c>
      <c r="H131" s="11" t="s">
        <v>4201</v>
      </c>
      <c r="M131" s="4">
        <v>11</v>
      </c>
    </row>
    <row r="132" spans="1:128">
      <c r="A132" t="s">
        <v>57</v>
      </c>
      <c r="B132">
        <v>1986</v>
      </c>
      <c r="C132" s="17" t="s">
        <v>58</v>
      </c>
      <c r="D132" t="s">
        <v>60</v>
      </c>
      <c r="E132" t="s">
        <v>326</v>
      </c>
      <c r="M132">
        <v>7</v>
      </c>
      <c r="T132">
        <v>52</v>
      </c>
      <c r="U132">
        <v>82</v>
      </c>
      <c r="V132">
        <v>71</v>
      </c>
      <c r="W132">
        <v>79</v>
      </c>
    </row>
    <row r="133" spans="1:128">
      <c r="A133" t="s">
        <v>57</v>
      </c>
      <c r="B133">
        <v>1986</v>
      </c>
      <c r="C133" s="17" t="s">
        <v>58</v>
      </c>
      <c r="D133" t="s">
        <v>60</v>
      </c>
      <c r="E133" t="s">
        <v>813</v>
      </c>
      <c r="M133">
        <v>4</v>
      </c>
      <c r="T133">
        <v>30</v>
      </c>
      <c r="U133">
        <v>43</v>
      </c>
      <c r="V133">
        <v>35</v>
      </c>
      <c r="W133">
        <v>43</v>
      </c>
    </row>
    <row r="134" spans="1:128">
      <c r="A134" t="s">
        <v>260</v>
      </c>
      <c r="B134">
        <v>1973</v>
      </c>
      <c r="C134" s="17" t="s">
        <v>261</v>
      </c>
      <c r="D134" t="s">
        <v>221</v>
      </c>
      <c r="E134" t="s">
        <v>254</v>
      </c>
      <c r="H134" s="11" t="s">
        <v>262</v>
      </c>
      <c r="M134" s="4">
        <v>0</v>
      </c>
    </row>
    <row r="135" spans="1:128">
      <c r="A135" t="s">
        <v>939</v>
      </c>
      <c r="B135">
        <v>2020</v>
      </c>
      <c r="C135" s="17" t="s">
        <v>940</v>
      </c>
      <c r="D135" t="s">
        <v>82</v>
      </c>
      <c r="E135" t="s">
        <v>854</v>
      </c>
      <c r="Z135">
        <v>64</v>
      </c>
      <c r="AD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</row>
    <row r="136" spans="1:128">
      <c r="A136" t="s">
        <v>936</v>
      </c>
      <c r="B136">
        <v>2009</v>
      </c>
      <c r="C136" t="s">
        <v>938</v>
      </c>
      <c r="D136" t="s">
        <v>82</v>
      </c>
      <c r="E136" t="s">
        <v>854</v>
      </c>
      <c r="Z136">
        <v>67</v>
      </c>
    </row>
    <row r="137" spans="1:128">
      <c r="A137" t="s">
        <v>436</v>
      </c>
      <c r="B137">
        <v>2018</v>
      </c>
      <c r="C137" s="17" t="s">
        <v>437</v>
      </c>
      <c r="E137" t="s">
        <v>356</v>
      </c>
      <c r="Z137">
        <v>80</v>
      </c>
      <c r="AD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</row>
    <row r="138" spans="1:128">
      <c r="A138" t="s">
        <v>177</v>
      </c>
      <c r="B138">
        <v>2020</v>
      </c>
      <c r="C138" s="17" t="s">
        <v>178</v>
      </c>
      <c r="D138" t="s">
        <v>82</v>
      </c>
      <c r="E138" t="s">
        <v>81</v>
      </c>
      <c r="K138" t="s">
        <v>4245</v>
      </c>
      <c r="X138">
        <v>60</v>
      </c>
      <c r="Z138">
        <v>90</v>
      </c>
      <c r="AC138">
        <v>100</v>
      </c>
    </row>
    <row r="139" spans="1:128">
      <c r="A139" t="s">
        <v>936</v>
      </c>
      <c r="B139">
        <v>2009</v>
      </c>
      <c r="C139" t="s">
        <v>937</v>
      </c>
      <c r="D139" t="s">
        <v>82</v>
      </c>
      <c r="E139" t="s">
        <v>854</v>
      </c>
      <c r="Z139">
        <v>90</v>
      </c>
    </row>
    <row r="140" spans="1:128">
      <c r="A140" t="s">
        <v>348</v>
      </c>
      <c r="B140">
        <v>2013</v>
      </c>
      <c r="C140" s="17" t="s">
        <v>349</v>
      </c>
      <c r="E140" t="s">
        <v>813</v>
      </c>
      <c r="Z140">
        <v>95</v>
      </c>
    </row>
    <row r="141" spans="1:128">
      <c r="A141" t="s">
        <v>348</v>
      </c>
      <c r="B141">
        <v>2013</v>
      </c>
      <c r="C141" s="17" t="s">
        <v>349</v>
      </c>
      <c r="D141" t="s">
        <v>221</v>
      </c>
      <c r="E141" t="s">
        <v>752</v>
      </c>
      <c r="Z141">
        <v>96</v>
      </c>
    </row>
    <row r="142" spans="1:128">
      <c r="A142" t="s">
        <v>348</v>
      </c>
      <c r="B142">
        <v>2013</v>
      </c>
      <c r="C142" s="17" t="s">
        <v>349</v>
      </c>
      <c r="E142" t="s">
        <v>468</v>
      </c>
      <c r="Z142">
        <v>98</v>
      </c>
    </row>
    <row r="143" spans="1:128">
      <c r="A143" t="s">
        <v>492</v>
      </c>
      <c r="B143">
        <v>1998</v>
      </c>
      <c r="E143" t="s">
        <v>468</v>
      </c>
      <c r="Z143">
        <v>98</v>
      </c>
    </row>
    <row r="144" spans="1:128">
      <c r="A144" t="s">
        <v>179</v>
      </c>
      <c r="B144">
        <v>2016</v>
      </c>
      <c r="C144" s="17" t="s">
        <v>180</v>
      </c>
      <c r="D144" t="s">
        <v>82</v>
      </c>
      <c r="E144" t="s">
        <v>81</v>
      </c>
      <c r="Z144">
        <v>99</v>
      </c>
    </row>
    <row r="145" spans="1:128">
      <c r="A145" t="s">
        <v>234</v>
      </c>
      <c r="B145">
        <v>2019</v>
      </c>
      <c r="D145" t="s">
        <v>206</v>
      </c>
      <c r="E145" t="s">
        <v>205</v>
      </c>
      <c r="Z145">
        <v>99</v>
      </c>
    </row>
    <row r="146" spans="1:128">
      <c r="A146" t="s">
        <v>348</v>
      </c>
      <c r="B146">
        <v>2013</v>
      </c>
      <c r="C146" s="17" t="s">
        <v>349</v>
      </c>
      <c r="E146" t="s">
        <v>326</v>
      </c>
      <c r="Z146">
        <v>99</v>
      </c>
    </row>
    <row r="147" spans="1:128">
      <c r="A147" t="s">
        <v>430</v>
      </c>
      <c r="B147">
        <v>2010</v>
      </c>
      <c r="C147" s="17" t="s">
        <v>431</v>
      </c>
      <c r="E147" t="s">
        <v>854</v>
      </c>
      <c r="Z147">
        <v>99</v>
      </c>
    </row>
    <row r="148" spans="1:128">
      <c r="A148" t="s">
        <v>949</v>
      </c>
      <c r="B148">
        <v>2019</v>
      </c>
      <c r="C148" s="17" t="s">
        <v>950</v>
      </c>
      <c r="E148" t="s">
        <v>854</v>
      </c>
      <c r="Z148">
        <v>99</v>
      </c>
    </row>
    <row r="149" spans="1:128">
      <c r="A149" t="s">
        <v>348</v>
      </c>
      <c r="B149">
        <v>2013</v>
      </c>
      <c r="C149" s="17" t="s">
        <v>349</v>
      </c>
      <c r="E149" t="s">
        <v>1147</v>
      </c>
      <c r="Z149">
        <v>99</v>
      </c>
    </row>
    <row r="150" spans="1:128">
      <c r="A150" t="s">
        <v>312</v>
      </c>
      <c r="B150">
        <v>1995</v>
      </c>
      <c r="C150" s="17" t="s">
        <v>313</v>
      </c>
      <c r="D150" t="s">
        <v>221</v>
      </c>
      <c r="E150" t="s">
        <v>1147</v>
      </c>
      <c r="Z150" t="s">
        <v>1161</v>
      </c>
    </row>
    <row r="151" spans="1:128">
      <c r="A151" t="s">
        <v>434</v>
      </c>
      <c r="B151">
        <v>2019</v>
      </c>
      <c r="C151" s="17" t="s">
        <v>435</v>
      </c>
      <c r="E151" t="s">
        <v>356</v>
      </c>
      <c r="Z151" t="s">
        <v>4246</v>
      </c>
      <c r="AD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</row>
    <row r="152" spans="1:128">
      <c r="A152" t="s">
        <v>312</v>
      </c>
      <c r="B152">
        <v>1995</v>
      </c>
      <c r="C152" s="17" t="s">
        <v>313</v>
      </c>
      <c r="D152" t="s">
        <v>221</v>
      </c>
      <c r="E152" t="s">
        <v>254</v>
      </c>
      <c r="Z152" t="s">
        <v>4247</v>
      </c>
    </row>
    <row r="153" spans="1:128">
      <c r="A153" t="s">
        <v>181</v>
      </c>
      <c r="B153">
        <v>2019</v>
      </c>
      <c r="C153" s="17" t="s">
        <v>182</v>
      </c>
      <c r="D153" t="s">
        <v>82</v>
      </c>
      <c r="E153" t="s">
        <v>81</v>
      </c>
      <c r="Z153" t="s">
        <v>183</v>
      </c>
    </row>
    <row r="154" spans="1:128">
      <c r="A154" t="s">
        <v>306</v>
      </c>
      <c r="B154">
        <v>2020</v>
      </c>
      <c r="C154" s="17" t="s">
        <v>307</v>
      </c>
      <c r="E154" t="s">
        <v>254</v>
      </c>
      <c r="Z154" t="s">
        <v>4248</v>
      </c>
    </row>
    <row r="155" spans="1:128">
      <c r="A155" t="s">
        <v>306</v>
      </c>
      <c r="B155">
        <v>2020</v>
      </c>
      <c r="C155" s="17" t="s">
        <v>307</v>
      </c>
      <c r="D155" t="s">
        <v>221</v>
      </c>
      <c r="E155" t="s">
        <v>752</v>
      </c>
      <c r="Z155" t="s">
        <v>4249</v>
      </c>
    </row>
    <row r="156" spans="1:128">
      <c r="A156" t="s">
        <v>306</v>
      </c>
      <c r="B156">
        <v>2020</v>
      </c>
      <c r="C156" s="17" t="s">
        <v>307</v>
      </c>
      <c r="E156" t="s">
        <v>813</v>
      </c>
      <c r="Z156" t="s">
        <v>4250</v>
      </c>
    </row>
    <row r="157" spans="1:128">
      <c r="A157" t="s">
        <v>306</v>
      </c>
      <c r="B157">
        <v>2020</v>
      </c>
      <c r="C157" s="17" t="s">
        <v>307</v>
      </c>
      <c r="E157" t="s">
        <v>468</v>
      </c>
      <c r="Z157" t="s">
        <v>493</v>
      </c>
    </row>
    <row r="158" spans="1:128">
      <c r="A158" t="s">
        <v>306</v>
      </c>
      <c r="B158">
        <v>2020</v>
      </c>
      <c r="C158" s="17" t="s">
        <v>307</v>
      </c>
      <c r="E158" t="s">
        <v>1147</v>
      </c>
      <c r="Z158" t="s">
        <v>4251</v>
      </c>
    </row>
    <row r="159" spans="1:128">
      <c r="A159" t="s">
        <v>84</v>
      </c>
      <c r="B159">
        <v>2019</v>
      </c>
      <c r="C159" s="1" t="s">
        <v>85</v>
      </c>
      <c r="D159" t="s">
        <v>82</v>
      </c>
      <c r="E159" t="s">
        <v>81</v>
      </c>
      <c r="H159" t="s">
        <v>4252</v>
      </c>
      <c r="I159" s="6">
        <f>0.39*1/1000</f>
        <v>3.8999999999999999E-4</v>
      </c>
      <c r="J159">
        <f t="shared" ref="J159:J179" si="0">I159*1000000</f>
        <v>390</v>
      </c>
    </row>
    <row r="160" spans="1:128">
      <c r="A160" t="s">
        <v>84</v>
      </c>
      <c r="B160">
        <v>2019</v>
      </c>
      <c r="C160" s="1" t="s">
        <v>85</v>
      </c>
      <c r="D160" t="s">
        <v>82</v>
      </c>
      <c r="E160" t="s">
        <v>81</v>
      </c>
      <c r="H160" t="s">
        <v>4253</v>
      </c>
      <c r="I160" s="6">
        <f>0.63*1/1000</f>
        <v>6.3000000000000003E-4</v>
      </c>
      <c r="J160">
        <f t="shared" si="0"/>
        <v>630</v>
      </c>
    </row>
    <row r="161" spans="1:10">
      <c r="A161" t="s">
        <v>90</v>
      </c>
      <c r="D161" t="s">
        <v>82</v>
      </c>
      <c r="E161" t="s">
        <v>81</v>
      </c>
      <c r="H161" t="s">
        <v>91</v>
      </c>
      <c r="I161" s="6">
        <f>20*1/1000</f>
        <v>0.02</v>
      </c>
      <c r="J161">
        <f t="shared" si="0"/>
        <v>20000</v>
      </c>
    </row>
    <row r="162" spans="1:10">
      <c r="A162" t="s">
        <v>90</v>
      </c>
      <c r="D162" t="s">
        <v>82</v>
      </c>
      <c r="E162" t="s">
        <v>81</v>
      </c>
      <c r="H162" t="s">
        <v>93</v>
      </c>
      <c r="I162" s="6">
        <f>22*1/1000</f>
        <v>2.1999999999999999E-2</v>
      </c>
      <c r="J162">
        <f t="shared" si="0"/>
        <v>22000</v>
      </c>
    </row>
    <row r="163" spans="1:10">
      <c r="A163" t="s">
        <v>90</v>
      </c>
      <c r="D163" t="s">
        <v>82</v>
      </c>
      <c r="E163" t="s">
        <v>81</v>
      </c>
      <c r="H163" t="s">
        <v>95</v>
      </c>
      <c r="I163" s="6">
        <f>16*1/1000</f>
        <v>1.6E-2</v>
      </c>
      <c r="J163">
        <f t="shared" si="0"/>
        <v>16000</v>
      </c>
    </row>
    <row r="164" spans="1:10">
      <c r="A164" t="s">
        <v>97</v>
      </c>
      <c r="B164">
        <v>2015</v>
      </c>
      <c r="D164" t="s">
        <v>82</v>
      </c>
      <c r="E164" t="s">
        <v>81</v>
      </c>
      <c r="H164" t="s">
        <v>98</v>
      </c>
      <c r="I164" s="6">
        <f>12.48*1/1000</f>
        <v>1.248E-2</v>
      </c>
      <c r="J164">
        <f t="shared" si="0"/>
        <v>12480</v>
      </c>
    </row>
    <row r="165" spans="1:10">
      <c r="A165" t="s">
        <v>97</v>
      </c>
      <c r="B165">
        <v>2015</v>
      </c>
      <c r="D165" t="s">
        <v>82</v>
      </c>
      <c r="E165" t="s">
        <v>81</v>
      </c>
      <c r="H165" t="s">
        <v>100</v>
      </c>
      <c r="I165" s="6">
        <f>7.74*1/1000</f>
        <v>7.7400000000000004E-3</v>
      </c>
      <c r="J165">
        <f t="shared" si="0"/>
        <v>7740</v>
      </c>
    </row>
    <row r="166" spans="1:10">
      <c r="A166" t="s">
        <v>97</v>
      </c>
      <c r="B166">
        <v>2015</v>
      </c>
      <c r="D166" t="s">
        <v>82</v>
      </c>
      <c r="E166" t="s">
        <v>81</v>
      </c>
      <c r="H166" t="s">
        <v>102</v>
      </c>
      <c r="I166" s="6">
        <f>1.51*1/1000</f>
        <v>1.5100000000000001E-3</v>
      </c>
      <c r="J166">
        <f t="shared" si="0"/>
        <v>1510</v>
      </c>
    </row>
    <row r="167" spans="1:10">
      <c r="A167" t="s">
        <v>97</v>
      </c>
      <c r="B167">
        <v>2015</v>
      </c>
      <c r="D167" t="s">
        <v>82</v>
      </c>
      <c r="E167" t="s">
        <v>81</v>
      </c>
      <c r="H167" t="s">
        <v>104</v>
      </c>
      <c r="I167" s="6">
        <f>0.58*1/1000</f>
        <v>5.8E-4</v>
      </c>
      <c r="J167">
        <f t="shared" si="0"/>
        <v>580</v>
      </c>
    </row>
    <row r="168" spans="1:10">
      <c r="A168" t="s">
        <v>97</v>
      </c>
      <c r="B168">
        <v>2015</v>
      </c>
      <c r="D168" t="s">
        <v>82</v>
      </c>
      <c r="E168" t="s">
        <v>81</v>
      </c>
      <c r="H168" t="s">
        <v>106</v>
      </c>
      <c r="I168" s="6">
        <f>12.68*1/1000</f>
        <v>1.268E-2</v>
      </c>
      <c r="J168">
        <f t="shared" si="0"/>
        <v>12680</v>
      </c>
    </row>
    <row r="169" spans="1:10">
      <c r="A169" t="s">
        <v>97</v>
      </c>
      <c r="B169">
        <v>2015</v>
      </c>
      <c r="D169" t="s">
        <v>82</v>
      </c>
      <c r="E169" t="s">
        <v>81</v>
      </c>
      <c r="H169" t="s">
        <v>108</v>
      </c>
      <c r="I169" s="6">
        <f>7.85*1/1000</f>
        <v>7.8499999999999993E-3</v>
      </c>
      <c r="J169">
        <f t="shared" si="0"/>
        <v>7849.9999999999991</v>
      </c>
    </row>
    <row r="170" spans="1:10">
      <c r="A170" t="s">
        <v>97</v>
      </c>
      <c r="B170">
        <v>2015</v>
      </c>
      <c r="D170" t="s">
        <v>82</v>
      </c>
      <c r="E170" t="s">
        <v>81</v>
      </c>
      <c r="H170" t="s">
        <v>110</v>
      </c>
      <c r="I170" s="6">
        <f>1.63*1/1000</f>
        <v>1.6299999999999999E-3</v>
      </c>
      <c r="J170">
        <f t="shared" si="0"/>
        <v>1630</v>
      </c>
    </row>
    <row r="171" spans="1:10">
      <c r="A171" t="s">
        <v>97</v>
      </c>
      <c r="B171">
        <v>2015</v>
      </c>
      <c r="D171" t="s">
        <v>82</v>
      </c>
      <c r="E171" t="s">
        <v>81</v>
      </c>
      <c r="H171" t="s">
        <v>112</v>
      </c>
      <c r="I171" s="6">
        <f>0.64*1/1000</f>
        <v>6.4000000000000005E-4</v>
      </c>
      <c r="J171">
        <f t="shared" si="0"/>
        <v>640</v>
      </c>
    </row>
    <row r="172" spans="1:10">
      <c r="A172" t="s">
        <v>97</v>
      </c>
      <c r="B172">
        <v>2015</v>
      </c>
      <c r="D172" t="s">
        <v>82</v>
      </c>
      <c r="E172" t="s">
        <v>81</v>
      </c>
      <c r="H172" t="s">
        <v>114</v>
      </c>
      <c r="I172" s="6">
        <f>11.87*1/1000</f>
        <v>1.1869999999999999E-2</v>
      </c>
      <c r="J172">
        <f t="shared" si="0"/>
        <v>11869.999999999998</v>
      </c>
    </row>
    <row r="173" spans="1:10">
      <c r="A173" t="s">
        <v>97</v>
      </c>
      <c r="B173">
        <v>2015</v>
      </c>
      <c r="D173" t="s">
        <v>82</v>
      </c>
      <c r="E173" t="s">
        <v>81</v>
      </c>
      <c r="H173" t="s">
        <v>116</v>
      </c>
      <c r="I173" s="6">
        <f>8.29*1/1000</f>
        <v>8.2899999999999988E-3</v>
      </c>
      <c r="J173">
        <f t="shared" si="0"/>
        <v>8289.9999999999982</v>
      </c>
    </row>
    <row r="174" spans="1:10">
      <c r="A174" t="s">
        <v>97</v>
      </c>
      <c r="B174">
        <v>2015</v>
      </c>
      <c r="D174" t="s">
        <v>82</v>
      </c>
      <c r="E174" t="s">
        <v>81</v>
      </c>
      <c r="H174" t="s">
        <v>118</v>
      </c>
      <c r="I174" s="6">
        <f>1.73*1/1000</f>
        <v>1.73E-3</v>
      </c>
      <c r="J174">
        <f t="shared" si="0"/>
        <v>1730</v>
      </c>
    </row>
    <row r="175" spans="1:10">
      <c r="A175" t="s">
        <v>97</v>
      </c>
      <c r="B175">
        <v>2015</v>
      </c>
      <c r="D175" t="s">
        <v>82</v>
      </c>
      <c r="E175" t="s">
        <v>81</v>
      </c>
      <c r="H175" t="s">
        <v>120</v>
      </c>
      <c r="I175" s="6">
        <f>0.7*1/1000</f>
        <v>6.9999999999999999E-4</v>
      </c>
      <c r="J175">
        <f t="shared" si="0"/>
        <v>700</v>
      </c>
    </row>
    <row r="176" spans="1:10">
      <c r="A176" t="s">
        <v>97</v>
      </c>
      <c r="B176">
        <v>2015</v>
      </c>
      <c r="D176" t="s">
        <v>82</v>
      </c>
      <c r="E176" t="s">
        <v>81</v>
      </c>
      <c r="H176" t="s">
        <v>122</v>
      </c>
      <c r="I176" s="6">
        <f>11.95*1/1000</f>
        <v>1.1949999999999999E-2</v>
      </c>
      <c r="J176">
        <f t="shared" si="0"/>
        <v>11949.999999999998</v>
      </c>
    </row>
    <row r="177" spans="1:10">
      <c r="A177" t="s">
        <v>97</v>
      </c>
      <c r="B177">
        <v>2015</v>
      </c>
      <c r="D177" t="s">
        <v>82</v>
      </c>
      <c r="E177" t="s">
        <v>81</v>
      </c>
      <c r="H177" t="s">
        <v>124</v>
      </c>
      <c r="I177" s="6">
        <f>8.3*1/1000</f>
        <v>8.3000000000000001E-3</v>
      </c>
      <c r="J177">
        <f t="shared" si="0"/>
        <v>8300</v>
      </c>
    </row>
    <row r="178" spans="1:10">
      <c r="A178" t="s">
        <v>97</v>
      </c>
      <c r="B178">
        <v>2015</v>
      </c>
      <c r="D178" t="s">
        <v>82</v>
      </c>
      <c r="E178" t="s">
        <v>81</v>
      </c>
      <c r="H178" t="s">
        <v>126</v>
      </c>
      <c r="I178" s="6">
        <f>2.02*1/1000</f>
        <v>2.0200000000000001E-3</v>
      </c>
      <c r="J178">
        <f t="shared" si="0"/>
        <v>2020</v>
      </c>
    </row>
    <row r="179" spans="1:10">
      <c r="A179" t="s">
        <v>97</v>
      </c>
      <c r="B179">
        <v>2015</v>
      </c>
      <c r="D179" t="s">
        <v>82</v>
      </c>
      <c r="E179" t="s">
        <v>81</v>
      </c>
      <c r="H179" t="s">
        <v>128</v>
      </c>
      <c r="I179" s="6">
        <f>0.74*1/1000</f>
        <v>7.3999999999999999E-4</v>
      </c>
      <c r="J179">
        <f t="shared" si="0"/>
        <v>740</v>
      </c>
    </row>
    <row r="180" spans="1:10">
      <c r="A180" t="s">
        <v>130</v>
      </c>
      <c r="B180" t="s">
        <v>131</v>
      </c>
      <c r="D180" t="s">
        <v>82</v>
      </c>
      <c r="E180" t="s">
        <v>81</v>
      </c>
      <c r="H180" t="s">
        <v>132</v>
      </c>
      <c r="I180">
        <f>6.5*1/1000</f>
        <v>6.4999999999999997E-3</v>
      </c>
      <c r="J180">
        <v>6500</v>
      </c>
    </row>
    <row r="181" spans="1:10">
      <c r="A181" t="s">
        <v>130</v>
      </c>
      <c r="B181" t="s">
        <v>131</v>
      </c>
      <c r="D181" t="s">
        <v>82</v>
      </c>
      <c r="E181" t="s">
        <v>81</v>
      </c>
      <c r="H181" t="s">
        <v>134</v>
      </c>
      <c r="I181">
        <f>5.8*1/1000</f>
        <v>5.7999999999999996E-3</v>
      </c>
      <c r="J181">
        <v>5800</v>
      </c>
    </row>
    <row r="182" spans="1:10">
      <c r="A182" t="s">
        <v>130</v>
      </c>
      <c r="B182" t="s">
        <v>131</v>
      </c>
      <c r="D182" t="s">
        <v>82</v>
      </c>
      <c r="E182" t="s">
        <v>81</v>
      </c>
      <c r="H182">
        <v>5.4</v>
      </c>
      <c r="I182">
        <f t="shared" ref="I182:I192" si="1">H182/1000*1000000</f>
        <v>5400</v>
      </c>
      <c r="J182">
        <v>5400</v>
      </c>
    </row>
    <row r="183" spans="1:10">
      <c r="A183" t="s">
        <v>130</v>
      </c>
      <c r="B183" t="s">
        <v>131</v>
      </c>
      <c r="D183" t="s">
        <v>82</v>
      </c>
      <c r="E183" t="s">
        <v>81</v>
      </c>
      <c r="H183">
        <v>5</v>
      </c>
      <c r="I183">
        <f t="shared" si="1"/>
        <v>5000</v>
      </c>
      <c r="J183">
        <v>5000</v>
      </c>
    </row>
    <row r="184" spans="1:10">
      <c r="A184" t="s">
        <v>130</v>
      </c>
      <c r="B184" t="s">
        <v>131</v>
      </c>
      <c r="D184" t="s">
        <v>82</v>
      </c>
      <c r="E184" t="s">
        <v>81</v>
      </c>
      <c r="H184">
        <v>4.5</v>
      </c>
      <c r="I184">
        <f t="shared" si="1"/>
        <v>4500</v>
      </c>
      <c r="J184">
        <v>4500</v>
      </c>
    </row>
    <row r="185" spans="1:10">
      <c r="A185" t="s">
        <v>130</v>
      </c>
      <c r="B185" t="s">
        <v>131</v>
      </c>
      <c r="D185" t="s">
        <v>82</v>
      </c>
      <c r="E185" t="s">
        <v>81</v>
      </c>
      <c r="H185">
        <v>4.2</v>
      </c>
      <c r="I185">
        <f t="shared" si="1"/>
        <v>4200.0000000000009</v>
      </c>
      <c r="J185">
        <v>4200.0000000000009</v>
      </c>
    </row>
    <row r="186" spans="1:10">
      <c r="A186" t="s">
        <v>130</v>
      </c>
      <c r="B186" t="s">
        <v>131</v>
      </c>
      <c r="D186" t="s">
        <v>82</v>
      </c>
      <c r="E186" t="s">
        <v>81</v>
      </c>
      <c r="H186">
        <v>4.0999999999999996</v>
      </c>
      <c r="I186">
        <f t="shared" si="1"/>
        <v>4099.9999999999991</v>
      </c>
      <c r="J186">
        <v>4099.9999999999991</v>
      </c>
    </row>
    <row r="187" spans="1:10">
      <c r="A187" t="s">
        <v>130</v>
      </c>
      <c r="B187" t="s">
        <v>131</v>
      </c>
      <c r="D187" t="s">
        <v>82</v>
      </c>
      <c r="E187" t="s">
        <v>81</v>
      </c>
      <c r="H187">
        <v>4</v>
      </c>
      <c r="I187">
        <f t="shared" si="1"/>
        <v>4000</v>
      </c>
      <c r="J187">
        <v>4000</v>
      </c>
    </row>
    <row r="188" spans="1:10">
      <c r="A188" t="s">
        <v>130</v>
      </c>
      <c r="B188" t="s">
        <v>131</v>
      </c>
      <c r="D188" t="s">
        <v>82</v>
      </c>
      <c r="E188" t="s">
        <v>81</v>
      </c>
      <c r="H188">
        <v>3.9</v>
      </c>
      <c r="I188">
        <f t="shared" si="1"/>
        <v>3900</v>
      </c>
      <c r="J188">
        <v>3900</v>
      </c>
    </row>
    <row r="189" spans="1:10">
      <c r="A189" t="s">
        <v>130</v>
      </c>
      <c r="B189" t="s">
        <v>131</v>
      </c>
      <c r="D189" t="s">
        <v>82</v>
      </c>
      <c r="E189" t="s">
        <v>81</v>
      </c>
      <c r="H189">
        <v>4</v>
      </c>
      <c r="I189">
        <f t="shared" si="1"/>
        <v>4000</v>
      </c>
      <c r="J189">
        <v>4000</v>
      </c>
    </row>
    <row r="190" spans="1:10">
      <c r="A190" t="s">
        <v>130</v>
      </c>
      <c r="B190" t="s">
        <v>131</v>
      </c>
      <c r="D190" t="s">
        <v>82</v>
      </c>
      <c r="E190" t="s">
        <v>81</v>
      </c>
      <c r="H190">
        <v>4.3</v>
      </c>
      <c r="I190">
        <f t="shared" si="1"/>
        <v>4300</v>
      </c>
      <c r="J190">
        <v>4300</v>
      </c>
    </row>
    <row r="191" spans="1:10">
      <c r="A191" t="s">
        <v>130</v>
      </c>
      <c r="B191" t="s">
        <v>131</v>
      </c>
      <c r="D191" t="s">
        <v>82</v>
      </c>
      <c r="E191" t="s">
        <v>81</v>
      </c>
      <c r="H191">
        <v>4.4000000000000004</v>
      </c>
      <c r="I191">
        <f t="shared" si="1"/>
        <v>4400</v>
      </c>
      <c r="J191">
        <v>4400</v>
      </c>
    </row>
    <row r="192" spans="1:10">
      <c r="A192" t="s">
        <v>130</v>
      </c>
      <c r="B192" t="s">
        <v>131</v>
      </c>
      <c r="D192" t="s">
        <v>82</v>
      </c>
      <c r="E192" t="s">
        <v>81</v>
      </c>
      <c r="H192">
        <v>4.4000000000000004</v>
      </c>
      <c r="I192">
        <f t="shared" si="1"/>
        <v>4400</v>
      </c>
      <c r="J192">
        <v>4400</v>
      </c>
    </row>
    <row r="193" spans="1:12">
      <c r="A193" t="s">
        <v>195</v>
      </c>
      <c r="B193">
        <v>2019</v>
      </c>
      <c r="C193" s="17" t="s">
        <v>196</v>
      </c>
      <c r="D193" t="s">
        <v>82</v>
      </c>
      <c r="E193" t="s">
        <v>81</v>
      </c>
      <c r="L193">
        <v>46.3</v>
      </c>
    </row>
    <row r="194" spans="1:12">
      <c r="A194" t="s">
        <v>195</v>
      </c>
      <c r="B194">
        <v>2019</v>
      </c>
      <c r="C194" s="17" t="s">
        <v>196</v>
      </c>
      <c r="D194" t="s">
        <v>82</v>
      </c>
      <c r="E194" t="s">
        <v>81</v>
      </c>
      <c r="L194">
        <v>45.1</v>
      </c>
    </row>
    <row r="195" spans="1:12">
      <c r="A195" t="s">
        <v>151</v>
      </c>
      <c r="B195">
        <v>1972</v>
      </c>
      <c r="C195" s="17" t="s">
        <v>152</v>
      </c>
      <c r="D195" t="s">
        <v>82</v>
      </c>
      <c r="E195" t="s">
        <v>81</v>
      </c>
      <c r="K195">
        <v>75</v>
      </c>
    </row>
    <row r="196" spans="1:12">
      <c r="A196" t="s">
        <v>172</v>
      </c>
      <c r="B196">
        <v>2015</v>
      </c>
      <c r="D196" t="s">
        <v>82</v>
      </c>
      <c r="E196" t="s">
        <v>81</v>
      </c>
      <c r="H196" t="s">
        <v>173</v>
      </c>
      <c r="I196" s="6">
        <f>4.6*1/1000</f>
        <v>4.5999999999999999E-3</v>
      </c>
      <c r="J196">
        <f>I196*1000000</f>
        <v>4600</v>
      </c>
    </row>
    <row r="197" spans="1:12">
      <c r="A197" t="s">
        <v>172</v>
      </c>
      <c r="B197">
        <v>2015</v>
      </c>
      <c r="D197" t="s">
        <v>82</v>
      </c>
      <c r="E197" t="s">
        <v>81</v>
      </c>
      <c r="H197" t="s">
        <v>175</v>
      </c>
      <c r="I197" s="6">
        <f>4*1/1000</f>
        <v>4.0000000000000001E-3</v>
      </c>
      <c r="J197">
        <f>I197*1000000</f>
        <v>4000</v>
      </c>
    </row>
    <row r="198" spans="1:12">
      <c r="A198" t="s">
        <v>184</v>
      </c>
      <c r="B198">
        <v>2003</v>
      </c>
      <c r="C198" s="17" t="s">
        <v>185</v>
      </c>
      <c r="D198" t="s">
        <v>82</v>
      </c>
      <c r="E198" t="s">
        <v>81</v>
      </c>
      <c r="K198">
        <v>0.8</v>
      </c>
    </row>
    <row r="199" spans="1:12">
      <c r="A199" t="s">
        <v>79</v>
      </c>
      <c r="B199">
        <v>2017</v>
      </c>
      <c r="C199" s="2" t="s">
        <v>80</v>
      </c>
      <c r="D199" t="s">
        <v>82</v>
      </c>
      <c r="E199" t="s">
        <v>81</v>
      </c>
      <c r="L199">
        <v>100</v>
      </c>
    </row>
    <row r="200" spans="1:12">
      <c r="A200" t="s">
        <v>186</v>
      </c>
      <c r="B200">
        <v>1974</v>
      </c>
      <c r="C200" s="17" t="s">
        <v>187</v>
      </c>
      <c r="D200" t="s">
        <v>82</v>
      </c>
      <c r="E200" t="s">
        <v>81</v>
      </c>
      <c r="K200">
        <v>63</v>
      </c>
    </row>
    <row r="201" spans="1:12">
      <c r="A201" s="15" t="s">
        <v>143</v>
      </c>
      <c r="B201" s="15">
        <v>2013</v>
      </c>
      <c r="C201" s="16" t="s">
        <v>144</v>
      </c>
      <c r="D201" s="15" t="s">
        <v>82</v>
      </c>
      <c r="E201" t="s">
        <v>81</v>
      </c>
      <c r="F201" s="15"/>
      <c r="G201" s="15"/>
      <c r="H201" s="15" t="s">
        <v>188</v>
      </c>
      <c r="I201" s="15">
        <f>5487/365</f>
        <v>15.032876712328767</v>
      </c>
      <c r="J201" s="15">
        <f>I201*1000</f>
        <v>15032.876712328767</v>
      </c>
    </row>
    <row r="202" spans="1:12">
      <c r="A202" s="15" t="s">
        <v>143</v>
      </c>
      <c r="B202" s="15">
        <v>2013</v>
      </c>
      <c r="C202" s="16" t="s">
        <v>144</v>
      </c>
      <c r="D202" s="15" t="s">
        <v>82</v>
      </c>
      <c r="E202" t="s">
        <v>81</v>
      </c>
      <c r="F202" s="15"/>
      <c r="G202" s="15"/>
      <c r="H202" s="15" t="s">
        <v>190</v>
      </c>
      <c r="I202" s="15">
        <f>3393.4/365</f>
        <v>9.2969863013698628</v>
      </c>
      <c r="J202" s="15">
        <f>I202*1000</f>
        <v>9296.9863013698632</v>
      </c>
    </row>
    <row r="203" spans="1:12">
      <c r="A203" t="s">
        <v>153</v>
      </c>
      <c r="B203">
        <v>2015</v>
      </c>
      <c r="C203" t="s">
        <v>154</v>
      </c>
      <c r="D203" t="s">
        <v>82</v>
      </c>
      <c r="E203" t="s">
        <v>81</v>
      </c>
      <c r="F203">
        <v>2015</v>
      </c>
      <c r="G203" t="s">
        <v>155</v>
      </c>
      <c r="H203" t="s">
        <v>156</v>
      </c>
      <c r="I203" s="31">
        <f>14.3/1000</f>
        <v>1.43E-2</v>
      </c>
      <c r="J203" s="31">
        <f t="shared" ref="J203:J208" si="2">I203*10^6</f>
        <v>14300</v>
      </c>
    </row>
    <row r="204" spans="1:12">
      <c r="A204" t="s">
        <v>153</v>
      </c>
      <c r="B204">
        <v>2015</v>
      </c>
      <c r="C204" t="s">
        <v>154</v>
      </c>
      <c r="D204" t="s">
        <v>82</v>
      </c>
      <c r="E204" t="s">
        <v>81</v>
      </c>
      <c r="F204">
        <v>2015</v>
      </c>
      <c r="G204" t="s">
        <v>158</v>
      </c>
      <c r="H204" t="s">
        <v>159</v>
      </c>
      <c r="I204" s="31">
        <f>5.8/1000</f>
        <v>5.7999999999999996E-3</v>
      </c>
      <c r="J204" s="31">
        <f t="shared" si="2"/>
        <v>5800</v>
      </c>
    </row>
    <row r="205" spans="1:12">
      <c r="A205" t="s">
        <v>153</v>
      </c>
      <c r="B205">
        <v>2015</v>
      </c>
      <c r="C205" t="s">
        <v>154</v>
      </c>
      <c r="D205" t="s">
        <v>82</v>
      </c>
      <c r="E205" t="s">
        <v>81</v>
      </c>
      <c r="F205">
        <v>2015</v>
      </c>
      <c r="G205" t="s">
        <v>160</v>
      </c>
      <c r="H205" t="s">
        <v>161</v>
      </c>
      <c r="I205" s="31">
        <f>2.5/1000</f>
        <v>2.5000000000000001E-3</v>
      </c>
      <c r="J205" s="31">
        <f t="shared" si="2"/>
        <v>2500</v>
      </c>
    </row>
    <row r="206" spans="1:12">
      <c r="A206" t="s">
        <v>153</v>
      </c>
      <c r="B206">
        <v>2015</v>
      </c>
      <c r="C206" t="s">
        <v>154</v>
      </c>
      <c r="D206" t="s">
        <v>82</v>
      </c>
      <c r="E206" t="s">
        <v>81</v>
      </c>
      <c r="F206">
        <v>2015</v>
      </c>
      <c r="G206" t="s">
        <v>163</v>
      </c>
      <c r="H206" t="s">
        <v>164</v>
      </c>
      <c r="I206" s="31">
        <f>0.2/1000</f>
        <v>2.0000000000000001E-4</v>
      </c>
      <c r="J206" s="31">
        <f t="shared" si="2"/>
        <v>200</v>
      </c>
    </row>
    <row r="207" spans="1:12">
      <c r="A207" t="s">
        <v>153</v>
      </c>
      <c r="B207">
        <v>2015</v>
      </c>
      <c r="C207" t="s">
        <v>154</v>
      </c>
      <c r="D207" t="s">
        <v>82</v>
      </c>
      <c r="E207" t="s">
        <v>81</v>
      </c>
      <c r="F207">
        <v>2015</v>
      </c>
      <c r="G207" t="s">
        <v>166</v>
      </c>
      <c r="H207" t="s">
        <v>167</v>
      </c>
      <c r="I207" s="31">
        <f>0.4/1000</f>
        <v>4.0000000000000002E-4</v>
      </c>
      <c r="J207" s="31">
        <f t="shared" si="2"/>
        <v>400</v>
      </c>
    </row>
    <row r="208" spans="1:12">
      <c r="A208" t="s">
        <v>153</v>
      </c>
      <c r="B208">
        <v>2015</v>
      </c>
      <c r="C208" t="s">
        <v>154</v>
      </c>
      <c r="D208" t="s">
        <v>82</v>
      </c>
      <c r="E208" t="s">
        <v>81</v>
      </c>
      <c r="F208">
        <v>2015</v>
      </c>
      <c r="G208" t="s">
        <v>169</v>
      </c>
      <c r="H208" t="s">
        <v>170</v>
      </c>
      <c r="I208" s="31">
        <f>1.7/1000</f>
        <v>1.6999999999999999E-3</v>
      </c>
      <c r="J208" s="31">
        <f t="shared" si="2"/>
        <v>1700</v>
      </c>
    </row>
    <row r="209" spans="1:128" s="20" customFormat="1">
      <c r="A209" t="s">
        <v>191</v>
      </c>
      <c r="B209">
        <v>2019</v>
      </c>
      <c r="C209" t="s">
        <v>192</v>
      </c>
      <c r="D209" t="s">
        <v>82</v>
      </c>
      <c r="E209" t="s">
        <v>81</v>
      </c>
      <c r="F209"/>
      <c r="G209" t="s">
        <v>193</v>
      </c>
      <c r="H209" t="s">
        <v>194</v>
      </c>
      <c r="I209" s="31"/>
      <c r="J209" s="31"/>
      <c r="K209" s="31" t="s">
        <v>4254</v>
      </c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</row>
    <row r="210" spans="1:128" s="20" customFormat="1">
      <c r="A210" t="s">
        <v>4255</v>
      </c>
      <c r="B210">
        <v>2020</v>
      </c>
      <c r="C210" s="17" t="s">
        <v>4256</v>
      </c>
      <c r="D210" t="s">
        <v>82</v>
      </c>
      <c r="E210" t="s">
        <v>81</v>
      </c>
      <c r="F210"/>
      <c r="G210"/>
      <c r="H210" t="s">
        <v>4257</v>
      </c>
      <c r="I210">
        <f>99.74*1*1000000</f>
        <v>99740000</v>
      </c>
      <c r="J210">
        <f>I210/1000000</f>
        <v>99.74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</row>
    <row r="211" spans="1:128" s="20" customFormat="1">
      <c r="A211" t="s">
        <v>199</v>
      </c>
      <c r="B211">
        <v>2010</v>
      </c>
      <c r="C211" t="s">
        <v>200</v>
      </c>
      <c r="D211" t="s">
        <v>60</v>
      </c>
      <c r="E211" t="s">
        <v>201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 s="31" t="s">
        <v>202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</row>
    <row r="212" spans="1:128" s="20" customFormat="1">
      <c r="A212" t="s">
        <v>211</v>
      </c>
      <c r="B212">
        <v>2005</v>
      </c>
      <c r="C212" s="17" t="s">
        <v>212</v>
      </c>
      <c r="D212" t="s">
        <v>206</v>
      </c>
      <c r="E212" t="s">
        <v>205</v>
      </c>
      <c r="F212"/>
      <c r="G212"/>
      <c r="H212"/>
      <c r="I212"/>
      <c r="J212"/>
      <c r="K212"/>
      <c r="L212">
        <v>70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</row>
    <row r="213" spans="1:128" s="20" customFormat="1">
      <c r="A213" t="s">
        <v>223</v>
      </c>
      <c r="B213"/>
      <c r="C213" s="28" t="s">
        <v>224</v>
      </c>
      <c r="D213" t="s">
        <v>206</v>
      </c>
      <c r="E213" t="s">
        <v>205</v>
      </c>
      <c r="F213"/>
      <c r="G213"/>
      <c r="H213" t="s">
        <v>225</v>
      </c>
      <c r="I213"/>
      <c r="J213">
        <f>0.000627*1000000</f>
        <v>627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</row>
    <row r="214" spans="1:128" s="20" customFormat="1">
      <c r="A214" t="s">
        <v>226</v>
      </c>
      <c r="B214">
        <v>2018</v>
      </c>
      <c r="C214" s="17" t="s">
        <v>227</v>
      </c>
      <c r="D214" t="s">
        <v>206</v>
      </c>
      <c r="E214" t="s">
        <v>205</v>
      </c>
      <c r="F214"/>
      <c r="G214"/>
      <c r="H214" t="s">
        <v>228</v>
      </c>
      <c r="I214"/>
      <c r="J214">
        <f>0.08*1000</f>
        <v>80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</row>
    <row r="215" spans="1:128" s="20" customFormat="1">
      <c r="A215" t="s">
        <v>226</v>
      </c>
      <c r="B215">
        <v>2018</v>
      </c>
      <c r="C215" s="17" t="s">
        <v>227</v>
      </c>
      <c r="D215" t="s">
        <v>206</v>
      </c>
      <c r="E215" t="s">
        <v>205</v>
      </c>
      <c r="F215"/>
      <c r="G215"/>
      <c r="H215">
        <v>0.06</v>
      </c>
      <c r="I215"/>
      <c r="J215">
        <f>0.06*1000</f>
        <v>60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</row>
    <row r="216" spans="1:128">
      <c r="A216" t="s">
        <v>237</v>
      </c>
      <c r="B216">
        <v>2018</v>
      </c>
      <c r="C216" s="17" t="s">
        <v>238</v>
      </c>
      <c r="D216" t="s">
        <v>206</v>
      </c>
      <c r="E216" t="s">
        <v>205</v>
      </c>
      <c r="L216">
        <v>47.3</v>
      </c>
    </row>
    <row r="217" spans="1:128">
      <c r="A217" t="s">
        <v>209</v>
      </c>
      <c r="B217">
        <v>1992</v>
      </c>
      <c r="C217" s="17" t="s">
        <v>210</v>
      </c>
      <c r="D217" t="s">
        <v>206</v>
      </c>
      <c r="E217" t="s">
        <v>205</v>
      </c>
      <c r="S217">
        <v>90</v>
      </c>
    </row>
    <row r="218" spans="1:128">
      <c r="A218" t="s">
        <v>203</v>
      </c>
      <c r="B218">
        <v>1978</v>
      </c>
      <c r="C218" s="17" t="s">
        <v>204</v>
      </c>
      <c r="D218" t="s">
        <v>206</v>
      </c>
      <c r="E218" t="s">
        <v>205</v>
      </c>
      <c r="S218" t="s">
        <v>4258</v>
      </c>
    </row>
    <row r="219" spans="1:128">
      <c r="A219" t="s">
        <v>235</v>
      </c>
      <c r="B219">
        <v>1995</v>
      </c>
      <c r="C219" s="17" t="s">
        <v>236</v>
      </c>
      <c r="E219" t="s">
        <v>205</v>
      </c>
      <c r="S219">
        <v>97</v>
      </c>
    </row>
    <row r="220" spans="1:128">
      <c r="A220" t="s">
        <v>199</v>
      </c>
      <c r="B220">
        <v>2010</v>
      </c>
      <c r="C220" t="s">
        <v>200</v>
      </c>
      <c r="D220" t="s">
        <v>82</v>
      </c>
      <c r="E220" t="s">
        <v>240</v>
      </c>
      <c r="AC220" s="31">
        <v>0</v>
      </c>
    </row>
    <row r="221" spans="1:128">
      <c r="A221" t="s">
        <v>199</v>
      </c>
      <c r="B221">
        <v>2010</v>
      </c>
      <c r="C221" t="s">
        <v>200</v>
      </c>
      <c r="D221" t="s">
        <v>60</v>
      </c>
      <c r="E221" t="s">
        <v>253</v>
      </c>
      <c r="AC221" s="31">
        <v>80</v>
      </c>
    </row>
    <row r="222" spans="1:128">
      <c r="A222" t="s">
        <v>282</v>
      </c>
      <c r="B222">
        <v>2007</v>
      </c>
      <c r="C222" s="17" t="s">
        <v>283</v>
      </c>
      <c r="D222" t="s">
        <v>60</v>
      </c>
      <c r="E222" t="s">
        <v>254</v>
      </c>
      <c r="L222">
        <v>60</v>
      </c>
    </row>
    <row r="223" spans="1:128">
      <c r="A223" t="s">
        <v>226</v>
      </c>
      <c r="B223">
        <v>2018</v>
      </c>
      <c r="C223" s="17" t="s">
        <v>227</v>
      </c>
      <c r="D223" t="s">
        <v>60</v>
      </c>
      <c r="E223" t="s">
        <v>254</v>
      </c>
      <c r="H223">
        <v>0.13</v>
      </c>
    </row>
    <row r="224" spans="1:128">
      <c r="A224" t="s">
        <v>226</v>
      </c>
      <c r="B224">
        <v>2018</v>
      </c>
      <c r="C224" s="17" t="s">
        <v>227</v>
      </c>
      <c r="D224" t="s">
        <v>60</v>
      </c>
      <c r="E224" t="s">
        <v>254</v>
      </c>
      <c r="H224">
        <v>0.1</v>
      </c>
    </row>
    <row r="225" spans="1:29">
      <c r="A225" t="s">
        <v>226</v>
      </c>
      <c r="B225">
        <v>2018</v>
      </c>
      <c r="C225" s="17" t="s">
        <v>227</v>
      </c>
      <c r="D225" t="s">
        <v>60</v>
      </c>
      <c r="E225" t="s">
        <v>254</v>
      </c>
      <c r="H225">
        <v>0.02</v>
      </c>
    </row>
    <row r="226" spans="1:29">
      <c r="A226" t="s">
        <v>226</v>
      </c>
      <c r="B226">
        <v>2018</v>
      </c>
      <c r="C226" s="17" t="s">
        <v>227</v>
      </c>
      <c r="D226" t="s">
        <v>60</v>
      </c>
      <c r="E226" t="s">
        <v>254</v>
      </c>
      <c r="H226">
        <v>0.09</v>
      </c>
    </row>
    <row r="227" spans="1:29">
      <c r="A227" t="s">
        <v>226</v>
      </c>
      <c r="B227">
        <v>2018</v>
      </c>
      <c r="C227" s="17" t="s">
        <v>227</v>
      </c>
      <c r="D227" t="s">
        <v>60</v>
      </c>
      <c r="E227" t="s">
        <v>254</v>
      </c>
      <c r="H227" t="s">
        <v>4259</v>
      </c>
    </row>
    <row r="228" spans="1:29">
      <c r="A228" t="s">
        <v>263</v>
      </c>
      <c r="B228">
        <v>1988</v>
      </c>
      <c r="C228" s="17" t="s">
        <v>264</v>
      </c>
      <c r="D228" t="s">
        <v>60</v>
      </c>
      <c r="E228" t="s">
        <v>254</v>
      </c>
      <c r="H228" t="s">
        <v>310</v>
      </c>
      <c r="L228">
        <v>45</v>
      </c>
    </row>
    <row r="229" spans="1:29">
      <c r="A229" t="s">
        <v>263</v>
      </c>
      <c r="B229">
        <v>1988</v>
      </c>
      <c r="C229" s="17" t="s">
        <v>264</v>
      </c>
      <c r="D229" t="s">
        <v>60</v>
      </c>
      <c r="E229" t="s">
        <v>254</v>
      </c>
      <c r="H229" t="s">
        <v>265</v>
      </c>
      <c r="L229">
        <v>0</v>
      </c>
    </row>
    <row r="230" spans="1:29">
      <c r="A230" t="s">
        <v>263</v>
      </c>
      <c r="B230">
        <v>1988</v>
      </c>
      <c r="C230" s="17" t="s">
        <v>264</v>
      </c>
      <c r="D230" t="s">
        <v>60</v>
      </c>
      <c r="E230" t="s">
        <v>254</v>
      </c>
      <c r="H230" t="s">
        <v>311</v>
      </c>
      <c r="L230">
        <v>-27</v>
      </c>
    </row>
    <row r="231" spans="1:29">
      <c r="A231" t="s">
        <v>316</v>
      </c>
      <c r="B231">
        <v>2002</v>
      </c>
      <c r="C231" s="17" t="s">
        <v>317</v>
      </c>
      <c r="D231" t="s">
        <v>60</v>
      </c>
      <c r="E231" t="s">
        <v>254</v>
      </c>
      <c r="H231" t="s">
        <v>318</v>
      </c>
    </row>
    <row r="232" spans="1:29">
      <c r="A232" t="s">
        <v>211</v>
      </c>
      <c r="B232">
        <v>2005</v>
      </c>
      <c r="C232" s="17" t="s">
        <v>212</v>
      </c>
      <c r="E232" t="s">
        <v>254</v>
      </c>
      <c r="L232">
        <v>75</v>
      </c>
    </row>
    <row r="233" spans="1:29">
      <c r="A233" t="s">
        <v>211</v>
      </c>
      <c r="B233">
        <v>2005</v>
      </c>
      <c r="C233" s="17" t="s">
        <v>212</v>
      </c>
      <c r="E233" t="s">
        <v>254</v>
      </c>
      <c r="L233">
        <v>30</v>
      </c>
    </row>
    <row r="234" spans="1:29">
      <c r="A234" t="s">
        <v>223</v>
      </c>
      <c r="C234" s="28" t="s">
        <v>224</v>
      </c>
      <c r="D234" t="s">
        <v>206</v>
      </c>
      <c r="E234" t="s">
        <v>254</v>
      </c>
      <c r="H234" s="26" t="s">
        <v>297</v>
      </c>
    </row>
    <row r="235" spans="1:29">
      <c r="A235" t="s">
        <v>237</v>
      </c>
      <c r="B235">
        <v>2018</v>
      </c>
      <c r="C235" s="17" t="s">
        <v>238</v>
      </c>
      <c r="E235" t="s">
        <v>254</v>
      </c>
      <c r="L235">
        <v>61</v>
      </c>
    </row>
    <row r="236" spans="1:29">
      <c r="A236" t="s">
        <v>199</v>
      </c>
      <c r="B236">
        <v>2010</v>
      </c>
      <c r="C236" t="s">
        <v>295</v>
      </c>
      <c r="E236" t="s">
        <v>254</v>
      </c>
      <c r="AC236" s="31">
        <v>33.299999999999997</v>
      </c>
    </row>
    <row r="237" spans="1:29">
      <c r="A237" t="s">
        <v>314</v>
      </c>
      <c r="B237">
        <v>1973</v>
      </c>
      <c r="C237" s="17" t="s">
        <v>315</v>
      </c>
      <c r="D237" t="s">
        <v>221</v>
      </c>
      <c r="E237" t="s">
        <v>254</v>
      </c>
    </row>
    <row r="238" spans="1:29">
      <c r="A238" t="s">
        <v>268</v>
      </c>
      <c r="B238">
        <v>1981</v>
      </c>
      <c r="C238" s="35" t="s">
        <v>269</v>
      </c>
      <c r="D238" t="s">
        <v>221</v>
      </c>
      <c r="E238" t="s">
        <v>254</v>
      </c>
      <c r="L238" s="34" t="s">
        <v>4260</v>
      </c>
    </row>
    <row r="239" spans="1:29">
      <c r="A239" t="s">
        <v>274</v>
      </c>
      <c r="B239">
        <v>2006</v>
      </c>
      <c r="C239" s="35" t="s">
        <v>275</v>
      </c>
      <c r="D239" t="s">
        <v>221</v>
      </c>
      <c r="E239" t="s">
        <v>254</v>
      </c>
      <c r="L239">
        <v>33</v>
      </c>
    </row>
    <row r="240" spans="1:29">
      <c r="A240" t="s">
        <v>266</v>
      </c>
      <c r="B240">
        <v>1975</v>
      </c>
      <c r="C240" s="35" t="s">
        <v>267</v>
      </c>
      <c r="D240" t="s">
        <v>221</v>
      </c>
      <c r="E240" t="s">
        <v>254</v>
      </c>
      <c r="L240">
        <v>14</v>
      </c>
    </row>
    <row r="241" spans="1:128">
      <c r="A241" t="s">
        <v>278</v>
      </c>
      <c r="B241">
        <v>1990</v>
      </c>
      <c r="C241" s="35" t="s">
        <v>284</v>
      </c>
      <c r="D241" t="s">
        <v>221</v>
      </c>
      <c r="E241" t="s">
        <v>254</v>
      </c>
      <c r="L241">
        <v>67</v>
      </c>
    </row>
    <row r="242" spans="1:128">
      <c r="A242" t="s">
        <v>278</v>
      </c>
      <c r="B242">
        <v>1990</v>
      </c>
      <c r="C242" s="17" t="s">
        <v>279</v>
      </c>
      <c r="D242" t="s">
        <v>221</v>
      </c>
      <c r="E242" t="s">
        <v>254</v>
      </c>
      <c r="L242">
        <v>41</v>
      </c>
    </row>
    <row r="243" spans="1:128">
      <c r="A243" t="s">
        <v>287</v>
      </c>
      <c r="B243">
        <v>2016</v>
      </c>
      <c r="C243" s="17" t="s">
        <v>288</v>
      </c>
      <c r="D243" t="s">
        <v>221</v>
      </c>
      <c r="E243" t="s">
        <v>254</v>
      </c>
    </row>
    <row r="244" spans="1:128">
      <c r="A244" t="s">
        <v>270</v>
      </c>
      <c r="B244">
        <v>2003</v>
      </c>
      <c r="C244" s="17" t="s">
        <v>271</v>
      </c>
      <c r="D244" t="s">
        <v>221</v>
      </c>
      <c r="E244" t="s">
        <v>254</v>
      </c>
      <c r="L244">
        <v>32</v>
      </c>
    </row>
    <row r="245" spans="1:128">
      <c r="A245" t="s">
        <v>276</v>
      </c>
      <c r="B245">
        <v>1979</v>
      </c>
      <c r="C245" s="17" t="s">
        <v>277</v>
      </c>
      <c r="D245" t="s">
        <v>221</v>
      </c>
      <c r="E245" t="s">
        <v>254</v>
      </c>
      <c r="L245">
        <v>72</v>
      </c>
      <c r="AD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</row>
    <row r="246" spans="1:128">
      <c r="A246" t="s">
        <v>276</v>
      </c>
      <c r="B246">
        <v>1979</v>
      </c>
      <c r="C246" s="17" t="s">
        <v>277</v>
      </c>
      <c r="D246" t="s">
        <v>221</v>
      </c>
      <c r="E246" t="s">
        <v>254</v>
      </c>
      <c r="L246">
        <v>39</v>
      </c>
      <c r="AD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</row>
    <row r="247" spans="1:128">
      <c r="A247" t="s">
        <v>280</v>
      </c>
      <c r="B247">
        <v>1974</v>
      </c>
      <c r="C247" s="35" t="s">
        <v>281</v>
      </c>
      <c r="D247" t="s">
        <v>221</v>
      </c>
      <c r="E247" t="s">
        <v>254</v>
      </c>
      <c r="L247">
        <v>50</v>
      </c>
      <c r="AD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</row>
    <row r="248" spans="1:128">
      <c r="A248" t="s">
        <v>285</v>
      </c>
      <c r="B248">
        <v>2015</v>
      </c>
      <c r="C248" s="35" t="s">
        <v>286</v>
      </c>
      <c r="D248" t="s">
        <v>221</v>
      </c>
      <c r="E248" t="s">
        <v>254</v>
      </c>
      <c r="L248">
        <v>68</v>
      </c>
      <c r="AD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</row>
    <row r="249" spans="1:128">
      <c r="A249" t="s">
        <v>272</v>
      </c>
      <c r="B249">
        <v>2013</v>
      </c>
      <c r="C249" s="35" t="s">
        <v>273</v>
      </c>
      <c r="D249" t="s">
        <v>221</v>
      </c>
      <c r="E249" t="s">
        <v>254</v>
      </c>
      <c r="L249">
        <v>33</v>
      </c>
      <c r="AD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</row>
    <row r="250" spans="1:128">
      <c r="A250" t="s">
        <v>299</v>
      </c>
      <c r="B250">
        <v>2007</v>
      </c>
      <c r="C250" s="17" t="s">
        <v>300</v>
      </c>
      <c r="D250" t="s">
        <v>221</v>
      </c>
      <c r="E250" t="s">
        <v>254</v>
      </c>
      <c r="X250" t="s">
        <v>4261</v>
      </c>
      <c r="AD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</row>
    <row r="251" spans="1:128">
      <c r="A251" t="s">
        <v>235</v>
      </c>
      <c r="B251">
        <v>1995</v>
      </c>
      <c r="C251" s="17" t="s">
        <v>236</v>
      </c>
      <c r="E251" t="s">
        <v>254</v>
      </c>
      <c r="S251">
        <v>23</v>
      </c>
    </row>
    <row r="252" spans="1:128">
      <c r="A252" t="s">
        <v>308</v>
      </c>
      <c r="B252">
        <v>2014</v>
      </c>
      <c r="C252" t="s">
        <v>309</v>
      </c>
      <c r="E252" t="s">
        <v>254</v>
      </c>
    </row>
    <row r="253" spans="1:128">
      <c r="A253" t="s">
        <v>4212</v>
      </c>
      <c r="B253">
        <v>2007</v>
      </c>
      <c r="C253" s="17" t="s">
        <v>4213</v>
      </c>
      <c r="E253" t="s">
        <v>254</v>
      </c>
      <c r="O253" t="s">
        <v>4262</v>
      </c>
    </row>
    <row r="254" spans="1:128">
      <c r="A254" t="s">
        <v>211</v>
      </c>
      <c r="B254">
        <v>2005</v>
      </c>
      <c r="C254" s="17" t="s">
        <v>212</v>
      </c>
      <c r="E254" t="s">
        <v>326</v>
      </c>
      <c r="L254">
        <v>30</v>
      </c>
    </row>
    <row r="255" spans="1:128">
      <c r="A255" t="s">
        <v>211</v>
      </c>
      <c r="B255">
        <v>2005</v>
      </c>
      <c r="C255" s="17" t="s">
        <v>212</v>
      </c>
      <c r="E255" t="s">
        <v>326</v>
      </c>
      <c r="L255">
        <v>55</v>
      </c>
    </row>
    <row r="256" spans="1:128">
      <c r="A256" t="s">
        <v>282</v>
      </c>
      <c r="B256">
        <v>2007</v>
      </c>
      <c r="C256" s="17" t="s">
        <v>283</v>
      </c>
      <c r="E256" t="s">
        <v>326</v>
      </c>
      <c r="L256">
        <v>16.5</v>
      </c>
    </row>
    <row r="257" spans="1:12">
      <c r="A257" t="s">
        <v>339</v>
      </c>
      <c r="B257">
        <v>2015</v>
      </c>
      <c r="C257" s="17" t="s">
        <v>340</v>
      </c>
      <c r="E257" t="s">
        <v>326</v>
      </c>
      <c r="L257">
        <v>31</v>
      </c>
    </row>
    <row r="258" spans="1:12">
      <c r="A258" t="s">
        <v>342</v>
      </c>
      <c r="B258">
        <v>2016</v>
      </c>
      <c r="C258" s="17" t="s">
        <v>343</v>
      </c>
      <c r="E258" t="s">
        <v>326</v>
      </c>
      <c r="L258">
        <v>55</v>
      </c>
    </row>
    <row r="259" spans="1:12">
      <c r="A259" t="s">
        <v>226</v>
      </c>
      <c r="B259">
        <v>2018</v>
      </c>
      <c r="C259" s="17" t="s">
        <v>227</v>
      </c>
      <c r="E259" t="s">
        <v>326</v>
      </c>
      <c r="H259">
        <v>0.34</v>
      </c>
    </row>
    <row r="260" spans="1:12">
      <c r="A260" t="s">
        <v>226</v>
      </c>
      <c r="B260">
        <v>2018</v>
      </c>
      <c r="C260" s="17" t="s">
        <v>227</v>
      </c>
      <c r="E260" t="s">
        <v>326</v>
      </c>
      <c r="H260">
        <v>2.04</v>
      </c>
    </row>
    <row r="261" spans="1:12">
      <c r="A261" t="s">
        <v>226</v>
      </c>
      <c r="B261">
        <v>2018</v>
      </c>
      <c r="C261" s="17" t="s">
        <v>227</v>
      </c>
      <c r="E261" t="s">
        <v>326</v>
      </c>
      <c r="H261" t="s">
        <v>4263</v>
      </c>
    </row>
    <row r="262" spans="1:12">
      <c r="A262" t="s">
        <v>226</v>
      </c>
      <c r="B262">
        <v>2018</v>
      </c>
      <c r="C262" s="17" t="s">
        <v>227</v>
      </c>
      <c r="E262" t="s">
        <v>326</v>
      </c>
      <c r="H262">
        <v>0.46</v>
      </c>
    </row>
    <row r="263" spans="1:12">
      <c r="A263" t="s">
        <v>226</v>
      </c>
      <c r="B263">
        <v>2018</v>
      </c>
      <c r="C263" s="17" t="s">
        <v>227</v>
      </c>
      <c r="E263" t="s">
        <v>326</v>
      </c>
      <c r="H263" t="s">
        <v>4264</v>
      </c>
    </row>
    <row r="264" spans="1:12">
      <c r="A264" t="s">
        <v>316</v>
      </c>
      <c r="B264">
        <v>2002</v>
      </c>
      <c r="C264" s="17" t="s">
        <v>317</v>
      </c>
      <c r="E264" t="s">
        <v>326</v>
      </c>
      <c r="H264" t="s">
        <v>4265</v>
      </c>
    </row>
    <row r="265" spans="1:12">
      <c r="A265" t="s">
        <v>314</v>
      </c>
      <c r="B265">
        <v>1973</v>
      </c>
      <c r="C265" s="17" t="s">
        <v>315</v>
      </c>
      <c r="D265" t="s">
        <v>221</v>
      </c>
      <c r="E265" t="s">
        <v>326</v>
      </c>
      <c r="L265" s="34" t="s">
        <v>4266</v>
      </c>
    </row>
    <row r="266" spans="1:12">
      <c r="A266" t="s">
        <v>268</v>
      </c>
      <c r="B266">
        <v>1981</v>
      </c>
      <c r="C266" s="35" t="s">
        <v>269</v>
      </c>
      <c r="D266" t="s">
        <v>221</v>
      </c>
      <c r="E266" t="s">
        <v>326</v>
      </c>
      <c r="L266" s="34" t="s">
        <v>4267</v>
      </c>
    </row>
    <row r="267" spans="1:12">
      <c r="A267" t="s">
        <v>274</v>
      </c>
      <c r="B267">
        <v>2006</v>
      </c>
      <c r="C267" s="35" t="s">
        <v>275</v>
      </c>
      <c r="D267" t="s">
        <v>221</v>
      </c>
      <c r="E267" t="s">
        <v>326</v>
      </c>
      <c r="L267">
        <v>59</v>
      </c>
    </row>
    <row r="268" spans="1:12">
      <c r="A268" t="s">
        <v>266</v>
      </c>
      <c r="B268">
        <v>1975</v>
      </c>
      <c r="C268" s="35" t="s">
        <v>267</v>
      </c>
      <c r="D268" t="s">
        <v>221</v>
      </c>
      <c r="E268" t="s">
        <v>326</v>
      </c>
      <c r="L268">
        <v>17</v>
      </c>
    </row>
    <row r="269" spans="1:12">
      <c r="A269" t="s">
        <v>278</v>
      </c>
      <c r="B269">
        <v>1990</v>
      </c>
      <c r="C269" s="35" t="s">
        <v>284</v>
      </c>
      <c r="D269" t="s">
        <v>221</v>
      </c>
      <c r="E269" t="s">
        <v>326</v>
      </c>
      <c r="L269">
        <v>60</v>
      </c>
    </row>
    <row r="270" spans="1:12">
      <c r="A270" t="s">
        <v>278</v>
      </c>
      <c r="B270">
        <v>1990</v>
      </c>
      <c r="C270" s="17" t="s">
        <v>279</v>
      </c>
      <c r="D270" t="s">
        <v>221</v>
      </c>
      <c r="E270" t="s">
        <v>326</v>
      </c>
      <c r="L270">
        <v>55</v>
      </c>
    </row>
    <row r="271" spans="1:12">
      <c r="A271" t="s">
        <v>287</v>
      </c>
      <c r="B271">
        <v>2016</v>
      </c>
      <c r="C271" s="17" t="s">
        <v>288</v>
      </c>
      <c r="D271" t="s">
        <v>221</v>
      </c>
      <c r="E271" t="s">
        <v>326</v>
      </c>
    </row>
    <row r="272" spans="1:12">
      <c r="A272" t="s">
        <v>270</v>
      </c>
      <c r="B272">
        <v>2003</v>
      </c>
      <c r="C272" s="17" t="s">
        <v>271</v>
      </c>
      <c r="D272" t="s">
        <v>221</v>
      </c>
      <c r="E272" t="s">
        <v>326</v>
      </c>
      <c r="L272">
        <v>39</v>
      </c>
    </row>
    <row r="273" spans="1:128">
      <c r="A273" t="s">
        <v>223</v>
      </c>
      <c r="C273" s="28" t="s">
        <v>224</v>
      </c>
      <c r="D273" t="s">
        <v>206</v>
      </c>
      <c r="E273" t="s">
        <v>326</v>
      </c>
      <c r="H273" t="s">
        <v>341</v>
      </c>
    </row>
    <row r="274" spans="1:128">
      <c r="A274" t="s">
        <v>263</v>
      </c>
      <c r="B274">
        <v>1988</v>
      </c>
      <c r="C274" s="17" t="s">
        <v>264</v>
      </c>
      <c r="E274" t="s">
        <v>326</v>
      </c>
      <c r="H274" t="s">
        <v>350</v>
      </c>
      <c r="L274">
        <v>32.4</v>
      </c>
    </row>
    <row r="275" spans="1:128" s="27" customFormat="1">
      <c r="A275" t="s">
        <v>263</v>
      </c>
      <c r="B275">
        <v>1988</v>
      </c>
      <c r="C275" s="17" t="s">
        <v>264</v>
      </c>
      <c r="D275"/>
      <c r="E275" t="s">
        <v>326</v>
      </c>
      <c r="F275"/>
      <c r="G275"/>
      <c r="H275" t="s">
        <v>352</v>
      </c>
      <c r="I275"/>
      <c r="J275"/>
      <c r="K275"/>
      <c r="L275">
        <v>-29</v>
      </c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</row>
    <row r="276" spans="1:128">
      <c r="A276" t="s">
        <v>263</v>
      </c>
      <c r="B276">
        <v>1988</v>
      </c>
      <c r="C276" s="17" t="s">
        <v>264</v>
      </c>
      <c r="E276" t="s">
        <v>326</v>
      </c>
      <c r="H276" t="s">
        <v>353</v>
      </c>
      <c r="L276">
        <v>25</v>
      </c>
    </row>
    <row r="277" spans="1:128">
      <c r="A277" s="27" t="s">
        <v>237</v>
      </c>
      <c r="B277" s="27">
        <v>2018</v>
      </c>
      <c r="C277" s="29" t="s">
        <v>238</v>
      </c>
      <c r="D277" s="27"/>
      <c r="E277" t="s">
        <v>326</v>
      </c>
      <c r="F277" s="27"/>
      <c r="G277" s="27"/>
      <c r="H277" s="27"/>
      <c r="I277" s="27"/>
      <c r="J277" s="27"/>
      <c r="K277" s="27"/>
      <c r="L277" s="27">
        <v>69.8</v>
      </c>
      <c r="M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128">
      <c r="A278" t="s">
        <v>328</v>
      </c>
      <c r="B278">
        <v>1979</v>
      </c>
      <c r="C278" s="17" t="s">
        <v>329</v>
      </c>
      <c r="D278" t="s">
        <v>221</v>
      </c>
      <c r="E278" t="s">
        <v>326</v>
      </c>
      <c r="L278">
        <v>73</v>
      </c>
    </row>
    <row r="279" spans="1:128">
      <c r="A279" t="s">
        <v>276</v>
      </c>
      <c r="B279">
        <v>1979</v>
      </c>
      <c r="C279" s="17" t="s">
        <v>277</v>
      </c>
      <c r="D279" t="s">
        <v>221</v>
      </c>
      <c r="E279" t="s">
        <v>326</v>
      </c>
      <c r="L279">
        <v>68</v>
      </c>
    </row>
    <row r="280" spans="1:128">
      <c r="A280" t="s">
        <v>280</v>
      </c>
      <c r="B280">
        <v>1974</v>
      </c>
      <c r="C280" s="35" t="s">
        <v>281</v>
      </c>
      <c r="D280" t="s">
        <v>221</v>
      </c>
      <c r="E280" t="s">
        <v>326</v>
      </c>
      <c r="L280">
        <v>55</v>
      </c>
    </row>
    <row r="281" spans="1:128">
      <c r="A281" t="s">
        <v>285</v>
      </c>
      <c r="B281">
        <v>2015</v>
      </c>
      <c r="C281" s="35" t="s">
        <v>286</v>
      </c>
      <c r="D281" t="s">
        <v>221</v>
      </c>
      <c r="E281" t="s">
        <v>326</v>
      </c>
      <c r="L281">
        <v>47</v>
      </c>
    </row>
    <row r="282" spans="1:128">
      <c r="A282" t="s">
        <v>272</v>
      </c>
      <c r="B282">
        <v>2013</v>
      </c>
      <c r="C282" s="35" t="s">
        <v>273</v>
      </c>
      <c r="D282" t="s">
        <v>221</v>
      </c>
      <c r="E282" t="s">
        <v>326</v>
      </c>
    </row>
    <row r="283" spans="1:128">
      <c r="A283" t="s">
        <v>4190</v>
      </c>
      <c r="B283">
        <v>2021</v>
      </c>
      <c r="C283" s="35" t="s">
        <v>1148</v>
      </c>
      <c r="D283" t="s">
        <v>221</v>
      </c>
      <c r="E283" t="s">
        <v>326</v>
      </c>
      <c r="N283">
        <v>87.12</v>
      </c>
    </row>
    <row r="284" spans="1:128">
      <c r="A284" t="s">
        <v>336</v>
      </c>
      <c r="B284">
        <v>2005</v>
      </c>
      <c r="C284" s="17" t="s">
        <v>337</v>
      </c>
      <c r="D284" t="s">
        <v>221</v>
      </c>
      <c r="E284" t="s">
        <v>326</v>
      </c>
      <c r="U284" t="s">
        <v>354</v>
      </c>
    </row>
    <row r="285" spans="1:128">
      <c r="A285" t="s">
        <v>195</v>
      </c>
      <c r="B285">
        <v>2019</v>
      </c>
      <c r="C285" s="17" t="s">
        <v>196</v>
      </c>
      <c r="D285" t="s">
        <v>82</v>
      </c>
      <c r="E285" t="s">
        <v>356</v>
      </c>
      <c r="L285">
        <v>70.5</v>
      </c>
    </row>
    <row r="286" spans="1:128">
      <c r="A286" t="s">
        <v>195</v>
      </c>
      <c r="B286">
        <v>2019</v>
      </c>
      <c r="C286" s="17" t="s">
        <v>196</v>
      </c>
      <c r="D286" t="s">
        <v>82</v>
      </c>
      <c r="E286" t="s">
        <v>356</v>
      </c>
      <c r="L286">
        <v>26</v>
      </c>
    </row>
    <row r="287" spans="1:128">
      <c r="A287" t="s">
        <v>399</v>
      </c>
      <c r="B287">
        <v>2020</v>
      </c>
      <c r="C287" s="17" t="s">
        <v>400</v>
      </c>
      <c r="D287" t="s">
        <v>82</v>
      </c>
      <c r="E287" t="s">
        <v>356</v>
      </c>
      <c r="H287" t="s">
        <v>402</v>
      </c>
      <c r="I287">
        <f>816.3/5330000</f>
        <v>1.5315196998123826E-4</v>
      </c>
      <c r="J287">
        <f>I287*1000000000</f>
        <v>153151.96998123825</v>
      </c>
    </row>
    <row r="288" spans="1:128">
      <c r="A288" t="s">
        <v>399</v>
      </c>
      <c r="B288">
        <v>2020</v>
      </c>
      <c r="C288" s="17" t="s">
        <v>400</v>
      </c>
      <c r="D288" t="s">
        <v>82</v>
      </c>
      <c r="E288" t="s">
        <v>356</v>
      </c>
      <c r="H288" t="s">
        <v>405</v>
      </c>
      <c r="I288">
        <f>5782/55980000</f>
        <v>1.0328688817434798E-4</v>
      </c>
      <c r="J288">
        <f>I288*1000000000</f>
        <v>103286.88817434797</v>
      </c>
    </row>
    <row r="289" spans="1:24">
      <c r="A289" t="s">
        <v>399</v>
      </c>
      <c r="B289">
        <v>2020</v>
      </c>
      <c r="C289" s="17" t="s">
        <v>400</v>
      </c>
      <c r="D289" t="s">
        <v>82</v>
      </c>
      <c r="E289" t="s">
        <v>356</v>
      </c>
      <c r="H289" t="s">
        <v>409</v>
      </c>
      <c r="I289">
        <f>26674/60360000</f>
        <v>4.4191517561298875E-4</v>
      </c>
      <c r="J289">
        <f>I289*1000000000</f>
        <v>441915.17561298877</v>
      </c>
    </row>
    <row r="290" spans="1:24">
      <c r="A290" t="s">
        <v>399</v>
      </c>
      <c r="B290">
        <v>2020</v>
      </c>
      <c r="C290" s="17" t="s">
        <v>400</v>
      </c>
      <c r="D290" t="s">
        <v>82</v>
      </c>
      <c r="E290" t="s">
        <v>356</v>
      </c>
      <c r="H290" s="15" t="s">
        <v>412</v>
      </c>
      <c r="I290">
        <f>369.9/1000</f>
        <v>0.36989999999999995</v>
      </c>
      <c r="J290">
        <f>I290*1000</f>
        <v>369.9</v>
      </c>
    </row>
    <row r="291" spans="1:24">
      <c r="A291" t="s">
        <v>399</v>
      </c>
      <c r="B291">
        <v>2020</v>
      </c>
      <c r="C291" s="17" t="s">
        <v>400</v>
      </c>
      <c r="D291" t="s">
        <v>82</v>
      </c>
      <c r="E291" t="s">
        <v>356</v>
      </c>
      <c r="H291" s="15" t="s">
        <v>415</v>
      </c>
      <c r="I291">
        <f>83.5/1000</f>
        <v>8.3500000000000005E-2</v>
      </c>
      <c r="J291">
        <f>I291*1000</f>
        <v>83.5</v>
      </c>
    </row>
    <row r="292" spans="1:24">
      <c r="A292" t="s">
        <v>399</v>
      </c>
      <c r="B292">
        <v>2020</v>
      </c>
      <c r="C292" s="17" t="s">
        <v>400</v>
      </c>
      <c r="D292" t="s">
        <v>82</v>
      </c>
      <c r="E292" t="s">
        <v>356</v>
      </c>
      <c r="H292" s="15" t="s">
        <v>418</v>
      </c>
      <c r="I292">
        <f>772.6/1000</f>
        <v>0.77260000000000006</v>
      </c>
      <c r="J292">
        <f>I292*1000</f>
        <v>772.6</v>
      </c>
    </row>
    <row r="293" spans="1:24">
      <c r="A293" t="s">
        <v>421</v>
      </c>
      <c r="B293">
        <v>2013</v>
      </c>
      <c r="C293" s="17" t="s">
        <v>422</v>
      </c>
      <c r="D293" t="s">
        <v>82</v>
      </c>
      <c r="E293" t="s">
        <v>356</v>
      </c>
      <c r="H293" t="s">
        <v>424</v>
      </c>
      <c r="J293">
        <f>((10*1000000000)/365)/137000</f>
        <v>199.98000199980004</v>
      </c>
      <c r="K293" t="s">
        <v>4262</v>
      </c>
    </row>
    <row r="294" spans="1:24">
      <c r="A294" t="s">
        <v>446</v>
      </c>
      <c r="B294">
        <v>2011</v>
      </c>
      <c r="D294" t="s">
        <v>82</v>
      </c>
      <c r="E294" t="s">
        <v>356</v>
      </c>
      <c r="L294">
        <v>62.3</v>
      </c>
    </row>
    <row r="295" spans="1:24">
      <c r="A295" t="s">
        <v>184</v>
      </c>
      <c r="B295">
        <v>2000</v>
      </c>
      <c r="C295" s="17" t="s">
        <v>438</v>
      </c>
      <c r="D295" t="s">
        <v>82</v>
      </c>
      <c r="E295" t="s">
        <v>356</v>
      </c>
      <c r="K295">
        <v>40</v>
      </c>
    </row>
    <row r="296" spans="1:24">
      <c r="A296" t="s">
        <v>184</v>
      </c>
      <c r="B296">
        <v>2003</v>
      </c>
      <c r="C296" s="17" t="s">
        <v>185</v>
      </c>
      <c r="D296" t="s">
        <v>82</v>
      </c>
      <c r="E296" t="s">
        <v>356</v>
      </c>
      <c r="K296">
        <v>0.4</v>
      </c>
    </row>
    <row r="297" spans="1:24">
      <c r="A297" t="s">
        <v>448</v>
      </c>
      <c r="B297">
        <v>2013</v>
      </c>
      <c r="C297" s="17" t="s">
        <v>449</v>
      </c>
      <c r="D297" t="s">
        <v>82</v>
      </c>
      <c r="E297" t="s">
        <v>356</v>
      </c>
      <c r="L297">
        <v>64.2</v>
      </c>
    </row>
    <row r="298" spans="1:24">
      <c r="A298" t="s">
        <v>452</v>
      </c>
      <c r="B298">
        <v>2014</v>
      </c>
      <c r="C298" s="17" t="s">
        <v>453</v>
      </c>
      <c r="D298" t="s">
        <v>82</v>
      </c>
      <c r="E298" t="s">
        <v>356</v>
      </c>
      <c r="H298" t="s">
        <v>4268</v>
      </c>
      <c r="L298">
        <v>71.7</v>
      </c>
    </row>
    <row r="299" spans="1:24">
      <c r="A299" t="s">
        <v>430</v>
      </c>
      <c r="B299">
        <v>2010</v>
      </c>
      <c r="C299" s="17" t="s">
        <v>431</v>
      </c>
      <c r="D299" t="s">
        <v>82</v>
      </c>
      <c r="E299" t="s">
        <v>356</v>
      </c>
      <c r="X299">
        <v>16</v>
      </c>
    </row>
    <row r="300" spans="1:24">
      <c r="A300" t="s">
        <v>4255</v>
      </c>
      <c r="B300">
        <v>2020</v>
      </c>
      <c r="C300" s="17" t="s">
        <v>4256</v>
      </c>
      <c r="D300" t="s">
        <v>82</v>
      </c>
      <c r="E300" t="s">
        <v>356</v>
      </c>
      <c r="H300" t="s">
        <v>4269</v>
      </c>
    </row>
    <row r="301" spans="1:24">
      <c r="A301" t="s">
        <v>191</v>
      </c>
      <c r="B301">
        <v>2019</v>
      </c>
      <c r="C301" t="s">
        <v>444</v>
      </c>
      <c r="D301" t="s">
        <v>82</v>
      </c>
      <c r="E301" t="s">
        <v>356</v>
      </c>
      <c r="G301" t="s">
        <v>193</v>
      </c>
      <c r="H301" t="s">
        <v>445</v>
      </c>
      <c r="I301" s="31"/>
      <c r="J301" s="31"/>
      <c r="K301" s="31" t="s">
        <v>4270</v>
      </c>
    </row>
    <row r="302" spans="1:24">
      <c r="A302" t="s">
        <v>392</v>
      </c>
      <c r="B302">
        <v>2006</v>
      </c>
      <c r="C302" t="s">
        <v>393</v>
      </c>
      <c r="D302" t="s">
        <v>82</v>
      </c>
      <c r="E302" t="s">
        <v>356</v>
      </c>
      <c r="G302" t="s">
        <v>368</v>
      </c>
      <c r="H302" t="s">
        <v>394</v>
      </c>
      <c r="I302" s="31">
        <f>2.9/1000</f>
        <v>2.8999999999999998E-3</v>
      </c>
      <c r="J302" s="31">
        <f>0.0029*10^6</f>
        <v>2900</v>
      </c>
      <c r="P302" s="31"/>
    </row>
    <row r="303" spans="1:24">
      <c r="A303" t="s">
        <v>90</v>
      </c>
      <c r="D303" t="s">
        <v>82</v>
      </c>
      <c r="E303" t="s">
        <v>356</v>
      </c>
      <c r="H303" t="s">
        <v>357</v>
      </c>
      <c r="I303" s="6">
        <f>2*1/1000</f>
        <v>2E-3</v>
      </c>
      <c r="J303">
        <f>I303*1000000</f>
        <v>2000</v>
      </c>
    </row>
    <row r="304" spans="1:24">
      <c r="A304" t="s">
        <v>90</v>
      </c>
      <c r="D304" t="s">
        <v>82</v>
      </c>
      <c r="E304" t="s">
        <v>356</v>
      </c>
      <c r="H304" t="s">
        <v>359</v>
      </c>
      <c r="I304" s="6">
        <f>0.7*1/1000</f>
        <v>6.9999999999999999E-4</v>
      </c>
      <c r="J304">
        <f>I304*1000000</f>
        <v>700</v>
      </c>
    </row>
    <row r="305" spans="1:128">
      <c r="A305" t="s">
        <v>90</v>
      </c>
      <c r="D305" t="s">
        <v>82</v>
      </c>
      <c r="E305" t="s">
        <v>356</v>
      </c>
      <c r="H305" t="s">
        <v>360</v>
      </c>
      <c r="I305" s="6">
        <f>3*1/1000</f>
        <v>3.0000000000000001E-3</v>
      </c>
      <c r="J305">
        <f>I305*1000000</f>
        <v>3000</v>
      </c>
    </row>
    <row r="306" spans="1:128">
      <c r="A306" t="s">
        <v>366</v>
      </c>
      <c r="B306">
        <v>2015</v>
      </c>
      <c r="C306" t="s">
        <v>367</v>
      </c>
      <c r="D306" t="s">
        <v>82</v>
      </c>
      <c r="E306" t="s">
        <v>356</v>
      </c>
      <c r="H306" s="3" t="s">
        <v>369</v>
      </c>
      <c r="I306" s="3">
        <v>1.1000000000000001</v>
      </c>
      <c r="J306">
        <f t="shared" ref="J306:J312" si="3">I306*1000</f>
        <v>1100</v>
      </c>
    </row>
    <row r="307" spans="1:128">
      <c r="A307" t="s">
        <v>366</v>
      </c>
      <c r="B307">
        <v>2015</v>
      </c>
      <c r="C307" t="s">
        <v>371</v>
      </c>
      <c r="D307" t="s">
        <v>82</v>
      </c>
      <c r="E307" t="s">
        <v>356</v>
      </c>
      <c r="H307" s="3" t="s">
        <v>373</v>
      </c>
      <c r="I307" s="3">
        <v>0.47099999999999997</v>
      </c>
      <c r="J307">
        <f t="shared" si="3"/>
        <v>471</v>
      </c>
    </row>
    <row r="308" spans="1:128">
      <c r="A308" t="s">
        <v>366</v>
      </c>
      <c r="B308">
        <v>2015</v>
      </c>
      <c r="C308" t="s">
        <v>375</v>
      </c>
      <c r="D308" t="s">
        <v>82</v>
      </c>
      <c r="E308" t="s">
        <v>356</v>
      </c>
      <c r="H308" s="3" t="s">
        <v>376</v>
      </c>
      <c r="I308" s="3">
        <v>0.56200000000000006</v>
      </c>
      <c r="J308">
        <f t="shared" si="3"/>
        <v>562</v>
      </c>
    </row>
    <row r="309" spans="1:128">
      <c r="A309" t="s">
        <v>366</v>
      </c>
      <c r="B309">
        <v>2015</v>
      </c>
      <c r="C309" t="s">
        <v>378</v>
      </c>
      <c r="D309" t="s">
        <v>82</v>
      </c>
      <c r="E309" t="s">
        <v>356</v>
      </c>
      <c r="H309" s="3" t="s">
        <v>380</v>
      </c>
      <c r="I309" s="3">
        <v>0.33100000000000002</v>
      </c>
      <c r="J309">
        <f t="shared" si="3"/>
        <v>331</v>
      </c>
    </row>
    <row r="310" spans="1:128">
      <c r="A310" t="s">
        <v>366</v>
      </c>
      <c r="B310">
        <v>2015</v>
      </c>
      <c r="C310" t="s">
        <v>382</v>
      </c>
      <c r="D310" t="s">
        <v>82</v>
      </c>
      <c r="E310" t="s">
        <v>356</v>
      </c>
      <c r="H310" s="3" t="s">
        <v>384</v>
      </c>
      <c r="I310" s="3">
        <v>0.34499999999999997</v>
      </c>
      <c r="J310">
        <f t="shared" si="3"/>
        <v>345</v>
      </c>
    </row>
    <row r="311" spans="1:128">
      <c r="A311" t="s">
        <v>366</v>
      </c>
      <c r="B311">
        <v>2015</v>
      </c>
      <c r="C311" t="s">
        <v>386</v>
      </c>
      <c r="D311" t="s">
        <v>82</v>
      </c>
      <c r="E311" t="s">
        <v>356</v>
      </c>
      <c r="H311" s="3" t="s">
        <v>387</v>
      </c>
      <c r="I311" s="9">
        <v>1.1040000000000001</v>
      </c>
      <c r="J311">
        <f t="shared" si="3"/>
        <v>1104</v>
      </c>
    </row>
    <row r="312" spans="1:128">
      <c r="A312" t="s">
        <v>366</v>
      </c>
      <c r="B312">
        <v>2015</v>
      </c>
      <c r="C312" t="s">
        <v>388</v>
      </c>
      <c r="D312" t="s">
        <v>82</v>
      </c>
      <c r="E312" t="s">
        <v>356</v>
      </c>
      <c r="H312" s="3" t="s">
        <v>389</v>
      </c>
      <c r="I312" s="3">
        <v>0.65200000000000002</v>
      </c>
      <c r="J312">
        <f t="shared" si="3"/>
        <v>652</v>
      </c>
    </row>
    <row r="313" spans="1:128">
      <c r="A313" t="s">
        <v>366</v>
      </c>
      <c r="B313">
        <v>2015</v>
      </c>
      <c r="C313" t="s">
        <v>391</v>
      </c>
      <c r="D313" t="s">
        <v>82</v>
      </c>
      <c r="E313" t="s">
        <v>356</v>
      </c>
      <c r="K313">
        <v>35</v>
      </c>
    </row>
    <row r="314" spans="1:128">
      <c r="A314" t="s">
        <v>172</v>
      </c>
      <c r="B314">
        <v>2015</v>
      </c>
      <c r="D314" t="s">
        <v>82</v>
      </c>
      <c r="E314" t="s">
        <v>356</v>
      </c>
      <c r="H314" t="s">
        <v>426</v>
      </c>
      <c r="I314" s="6">
        <f>1.1*1/1000</f>
        <v>1.1000000000000001E-3</v>
      </c>
      <c r="J314">
        <f>I314*1000000</f>
        <v>1100</v>
      </c>
    </row>
    <row r="315" spans="1:128">
      <c r="A315" t="s">
        <v>172</v>
      </c>
      <c r="B315">
        <v>2015</v>
      </c>
      <c r="D315" t="s">
        <v>82</v>
      </c>
      <c r="E315" t="s">
        <v>356</v>
      </c>
      <c r="H315" t="s">
        <v>428</v>
      </c>
      <c r="I315" s="6">
        <f>0.8*1/1000</f>
        <v>8.0000000000000004E-4</v>
      </c>
      <c r="J315">
        <f>I315*1000000</f>
        <v>800</v>
      </c>
      <c r="AD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</row>
    <row r="316" spans="1:128">
      <c r="A316" t="s">
        <v>143</v>
      </c>
      <c r="B316">
        <v>2013</v>
      </c>
      <c r="C316" s="2" t="s">
        <v>144</v>
      </c>
      <c r="D316" t="s">
        <v>82</v>
      </c>
      <c r="E316" t="s">
        <v>356</v>
      </c>
      <c r="H316" t="s">
        <v>443</v>
      </c>
      <c r="I316" s="4">
        <f>1.1*1/1000</f>
        <v>1.1000000000000001E-3</v>
      </c>
      <c r="J316">
        <f>I316*1000000</f>
        <v>1100</v>
      </c>
      <c r="AD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</row>
    <row r="317" spans="1:128">
      <c r="A317" s="15" t="s">
        <v>143</v>
      </c>
      <c r="B317" s="15">
        <v>2013</v>
      </c>
      <c r="C317" s="16" t="s">
        <v>144</v>
      </c>
      <c r="D317" s="15" t="s">
        <v>82</v>
      </c>
      <c r="E317" t="s">
        <v>356</v>
      </c>
      <c r="H317" s="15" t="s">
        <v>4271</v>
      </c>
      <c r="I317" s="15">
        <f>200.7/365/1000</f>
        <v>5.4986301369863006E-4</v>
      </c>
      <c r="J317" s="15">
        <f>I317*1000</f>
        <v>0.54986301369863011</v>
      </c>
      <c r="AD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</row>
    <row r="318" spans="1:128">
      <c r="A318" s="15" t="s">
        <v>143</v>
      </c>
      <c r="B318" s="15">
        <v>2013</v>
      </c>
      <c r="C318" s="16" t="s">
        <v>144</v>
      </c>
      <c r="D318" s="15" t="s">
        <v>82</v>
      </c>
      <c r="E318" t="s">
        <v>356</v>
      </c>
      <c r="H318" s="15" t="s">
        <v>4272</v>
      </c>
      <c r="I318" s="15">
        <f>401.5/365/1000</f>
        <v>1.1000000000000001E-3</v>
      </c>
      <c r="J318" s="15">
        <f>I318*1000</f>
        <v>1.1000000000000001</v>
      </c>
      <c r="AD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</row>
    <row r="319" spans="1:128">
      <c r="A319" s="20" t="s">
        <v>457</v>
      </c>
      <c r="B319" s="20">
        <v>2019</v>
      </c>
      <c r="C319" s="21" t="s">
        <v>458</v>
      </c>
      <c r="D319" s="20" t="s">
        <v>82</v>
      </c>
      <c r="E319" s="20" t="s">
        <v>459</v>
      </c>
      <c r="F319" s="20"/>
      <c r="G319" s="20"/>
      <c r="H319" s="20" t="s">
        <v>462</v>
      </c>
      <c r="I319" s="22">
        <f>((0.28*1000000000000)/365)/10500000</f>
        <v>73.059360730593596</v>
      </c>
      <c r="J319" s="20">
        <f>0.28*1000000000000/365/10500000</f>
        <v>73.059360730593596</v>
      </c>
      <c r="K319" s="20"/>
      <c r="L319" s="20">
        <v>81.7</v>
      </c>
      <c r="M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128">
      <c r="A320" s="20" t="s">
        <v>457</v>
      </c>
      <c r="B320" s="20">
        <v>2019</v>
      </c>
      <c r="C320" s="21" t="s">
        <v>458</v>
      </c>
      <c r="D320" s="20" t="s">
        <v>82</v>
      </c>
      <c r="E320" s="20" t="s">
        <v>459</v>
      </c>
      <c r="F320" s="20"/>
      <c r="G320" s="20"/>
      <c r="H320" s="20" t="s">
        <v>460</v>
      </c>
      <c r="I320" s="22">
        <f>3.25*1000000000000/365/69630000</f>
        <v>127.87748943043366</v>
      </c>
      <c r="J320" s="20">
        <v>13.2</v>
      </c>
      <c r="K320" s="20"/>
      <c r="L320" s="20"/>
      <c r="M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>
      <c r="A321" s="20" t="s">
        <v>464</v>
      </c>
      <c r="B321" s="20">
        <v>2017</v>
      </c>
      <c r="C321" s="21" t="s">
        <v>465</v>
      </c>
      <c r="D321" s="20" t="s">
        <v>82</v>
      </c>
      <c r="E321" s="20" t="s">
        <v>459</v>
      </c>
      <c r="F321" s="20"/>
      <c r="G321" s="20"/>
      <c r="H321" s="20" t="s">
        <v>4273</v>
      </c>
      <c r="I321" s="20"/>
      <c r="J321" s="20">
        <v>20.3</v>
      </c>
      <c r="K321" s="20"/>
      <c r="L321" s="20">
        <v>86</v>
      </c>
      <c r="M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>
      <c r="A322" t="s">
        <v>478</v>
      </c>
      <c r="B322">
        <v>2019</v>
      </c>
      <c r="C322" s="17" t="s">
        <v>479</v>
      </c>
      <c r="D322" t="s">
        <v>221</v>
      </c>
      <c r="E322" t="s">
        <v>468</v>
      </c>
      <c r="X322" t="s">
        <v>480</v>
      </c>
    </row>
    <row r="323" spans="1:29">
      <c r="A323" t="s">
        <v>211</v>
      </c>
      <c r="B323">
        <v>2005</v>
      </c>
      <c r="C323" s="17" t="s">
        <v>212</v>
      </c>
      <c r="E323" t="s">
        <v>468</v>
      </c>
      <c r="L323">
        <v>79</v>
      </c>
    </row>
    <row r="324" spans="1:29">
      <c r="A324" t="s">
        <v>339</v>
      </c>
      <c r="B324">
        <v>2015</v>
      </c>
      <c r="C324" s="17" t="s">
        <v>340</v>
      </c>
      <c r="E324" t="s">
        <v>468</v>
      </c>
      <c r="L324">
        <v>22.5</v>
      </c>
    </row>
    <row r="325" spans="1:29">
      <c r="A325" t="s">
        <v>342</v>
      </c>
      <c r="B325">
        <v>2016</v>
      </c>
      <c r="C325" s="17" t="s">
        <v>343</v>
      </c>
      <c r="E325" t="s">
        <v>468</v>
      </c>
      <c r="L325">
        <v>40.5</v>
      </c>
    </row>
    <row r="326" spans="1:29">
      <c r="A326" t="s">
        <v>481</v>
      </c>
      <c r="B326">
        <v>1998</v>
      </c>
      <c r="C326" s="17" t="s">
        <v>482</v>
      </c>
      <c r="E326" t="s">
        <v>468</v>
      </c>
      <c r="L326">
        <v>61.5</v>
      </c>
    </row>
    <row r="327" spans="1:29">
      <c r="A327" t="s">
        <v>226</v>
      </c>
      <c r="B327">
        <v>2018</v>
      </c>
      <c r="C327" s="17" t="s">
        <v>227</v>
      </c>
      <c r="E327" t="s">
        <v>468</v>
      </c>
      <c r="H327">
        <v>2.63</v>
      </c>
    </row>
    <row r="328" spans="1:29">
      <c r="A328" t="s">
        <v>226</v>
      </c>
      <c r="B328">
        <v>2018</v>
      </c>
      <c r="C328" s="17" t="s">
        <v>227</v>
      </c>
      <c r="E328" t="s">
        <v>468</v>
      </c>
      <c r="H328">
        <v>7.7</v>
      </c>
    </row>
    <row r="329" spans="1:29">
      <c r="A329" t="s">
        <v>226</v>
      </c>
      <c r="B329">
        <v>2018</v>
      </c>
      <c r="C329" s="17" t="s">
        <v>227</v>
      </c>
      <c r="E329" t="s">
        <v>468</v>
      </c>
      <c r="H329">
        <v>8.5</v>
      </c>
    </row>
    <row r="330" spans="1:29">
      <c r="A330" t="s">
        <v>226</v>
      </c>
      <c r="B330">
        <v>2018</v>
      </c>
      <c r="C330" s="17" t="s">
        <v>227</v>
      </c>
      <c r="E330" t="s">
        <v>468</v>
      </c>
      <c r="H330" t="s">
        <v>4274</v>
      </c>
    </row>
    <row r="331" spans="1:29">
      <c r="A331" t="s">
        <v>226</v>
      </c>
      <c r="B331">
        <v>2018</v>
      </c>
      <c r="C331" s="17" t="s">
        <v>227</v>
      </c>
      <c r="E331" t="s">
        <v>468</v>
      </c>
      <c r="H331">
        <v>41.89</v>
      </c>
    </row>
    <row r="332" spans="1:29">
      <c r="A332" t="s">
        <v>226</v>
      </c>
      <c r="B332">
        <v>2018</v>
      </c>
      <c r="C332" s="17" t="s">
        <v>227</v>
      </c>
      <c r="E332" t="s">
        <v>468</v>
      </c>
      <c r="H332" t="s">
        <v>491</v>
      </c>
    </row>
    <row r="333" spans="1:29">
      <c r="A333" t="s">
        <v>263</v>
      </c>
      <c r="B333">
        <v>1988</v>
      </c>
      <c r="C333" s="17" t="s">
        <v>264</v>
      </c>
      <c r="E333" t="s">
        <v>468</v>
      </c>
      <c r="H333" t="s">
        <v>497</v>
      </c>
      <c r="L333">
        <v>47.5</v>
      </c>
    </row>
    <row r="334" spans="1:29">
      <c r="A334" t="s">
        <v>263</v>
      </c>
      <c r="B334">
        <v>1988</v>
      </c>
      <c r="C334" s="17" t="s">
        <v>264</v>
      </c>
      <c r="E334" t="s">
        <v>468</v>
      </c>
      <c r="H334" t="s">
        <v>495</v>
      </c>
      <c r="L334">
        <v>-10.7</v>
      </c>
    </row>
    <row r="335" spans="1:29">
      <c r="A335" t="s">
        <v>263</v>
      </c>
      <c r="B335">
        <v>1988</v>
      </c>
      <c r="C335" s="17" t="s">
        <v>264</v>
      </c>
      <c r="E335" t="s">
        <v>468</v>
      </c>
      <c r="H335" t="s">
        <v>470</v>
      </c>
      <c r="L335">
        <v>-9</v>
      </c>
    </row>
    <row r="336" spans="1:29">
      <c r="A336" t="s">
        <v>316</v>
      </c>
      <c r="B336">
        <v>2002</v>
      </c>
      <c r="C336" s="17" t="s">
        <v>317</v>
      </c>
      <c r="E336" t="s">
        <v>468</v>
      </c>
      <c r="H336" t="s">
        <v>494</v>
      </c>
    </row>
    <row r="337" spans="1:12">
      <c r="A337" t="s">
        <v>237</v>
      </c>
      <c r="B337">
        <v>2018</v>
      </c>
      <c r="C337" s="17" t="s">
        <v>238</v>
      </c>
      <c r="E337" t="s">
        <v>468</v>
      </c>
      <c r="L337">
        <v>53.1</v>
      </c>
    </row>
    <row r="338" spans="1:12">
      <c r="A338" t="s">
        <v>314</v>
      </c>
      <c r="B338">
        <v>1973</v>
      </c>
      <c r="C338" s="35" t="s">
        <v>315</v>
      </c>
      <c r="D338" t="s">
        <v>221</v>
      </c>
      <c r="E338" t="s">
        <v>468</v>
      </c>
      <c r="L338">
        <v>9</v>
      </c>
    </row>
    <row r="339" spans="1:12">
      <c r="A339" t="s">
        <v>268</v>
      </c>
      <c r="B339">
        <v>1981</v>
      </c>
      <c r="C339" s="35" t="s">
        <v>269</v>
      </c>
      <c r="D339" t="s">
        <v>221</v>
      </c>
      <c r="E339" t="s">
        <v>468</v>
      </c>
      <c r="L339" s="36" t="s">
        <v>4275</v>
      </c>
    </row>
    <row r="340" spans="1:12">
      <c r="A340" t="s">
        <v>274</v>
      </c>
      <c r="B340">
        <v>2006</v>
      </c>
      <c r="C340" s="35" t="s">
        <v>275</v>
      </c>
      <c r="D340" t="s">
        <v>221</v>
      </c>
      <c r="E340" t="s">
        <v>468</v>
      </c>
      <c r="L340">
        <v>44</v>
      </c>
    </row>
    <row r="341" spans="1:12">
      <c r="A341" t="s">
        <v>266</v>
      </c>
      <c r="B341">
        <v>1975</v>
      </c>
      <c r="C341" s="35" t="s">
        <v>267</v>
      </c>
      <c r="D341" t="s">
        <v>221</v>
      </c>
      <c r="E341" t="s">
        <v>468</v>
      </c>
      <c r="L341">
        <v>23</v>
      </c>
    </row>
    <row r="342" spans="1:12">
      <c r="A342" t="s">
        <v>278</v>
      </c>
      <c r="B342">
        <v>1990</v>
      </c>
      <c r="C342" s="35" t="s">
        <v>284</v>
      </c>
      <c r="D342" t="s">
        <v>221</v>
      </c>
      <c r="E342" t="s">
        <v>468</v>
      </c>
      <c r="L342">
        <v>59</v>
      </c>
    </row>
    <row r="343" spans="1:12">
      <c r="A343" t="s">
        <v>278</v>
      </c>
      <c r="B343">
        <v>1990</v>
      </c>
      <c r="C343" s="35" t="s">
        <v>279</v>
      </c>
      <c r="D343" t="s">
        <v>221</v>
      </c>
      <c r="E343" t="s">
        <v>468</v>
      </c>
      <c r="L343">
        <v>39</v>
      </c>
    </row>
    <row r="344" spans="1:12">
      <c r="A344" t="s">
        <v>287</v>
      </c>
      <c r="B344">
        <v>2016</v>
      </c>
      <c r="C344" s="17" t="s">
        <v>288</v>
      </c>
      <c r="D344" t="s">
        <v>221</v>
      </c>
      <c r="E344" t="s">
        <v>468</v>
      </c>
      <c r="L344">
        <v>22</v>
      </c>
    </row>
    <row r="345" spans="1:12">
      <c r="A345" t="s">
        <v>270</v>
      </c>
      <c r="B345">
        <v>2003</v>
      </c>
      <c r="C345" s="35" t="s">
        <v>271</v>
      </c>
      <c r="D345" t="s">
        <v>221</v>
      </c>
      <c r="E345" t="s">
        <v>468</v>
      </c>
      <c r="L345">
        <v>29</v>
      </c>
    </row>
    <row r="346" spans="1:12">
      <c r="A346" t="s">
        <v>282</v>
      </c>
      <c r="B346">
        <v>2007</v>
      </c>
      <c r="C346" s="17" t="s">
        <v>283</v>
      </c>
      <c r="E346" t="s">
        <v>468</v>
      </c>
      <c r="L346">
        <v>44.2</v>
      </c>
    </row>
    <row r="347" spans="1:12">
      <c r="A347" t="s">
        <v>276</v>
      </c>
      <c r="B347">
        <v>1979</v>
      </c>
      <c r="C347" s="35" t="s">
        <v>277</v>
      </c>
      <c r="D347" t="s">
        <v>221</v>
      </c>
      <c r="E347" t="s">
        <v>468</v>
      </c>
      <c r="L347">
        <v>70</v>
      </c>
    </row>
    <row r="348" spans="1:12">
      <c r="A348" t="s">
        <v>276</v>
      </c>
      <c r="B348">
        <v>1979</v>
      </c>
      <c r="C348" s="35" t="s">
        <v>277</v>
      </c>
      <c r="D348" t="s">
        <v>221</v>
      </c>
      <c r="E348" t="s">
        <v>468</v>
      </c>
      <c r="L348">
        <v>60</v>
      </c>
    </row>
    <row r="349" spans="1:12">
      <c r="A349" t="s">
        <v>280</v>
      </c>
      <c r="B349">
        <v>1974</v>
      </c>
      <c r="C349" s="35" t="s">
        <v>281</v>
      </c>
      <c r="D349" t="s">
        <v>221</v>
      </c>
      <c r="E349" t="s">
        <v>468</v>
      </c>
      <c r="L349">
        <v>32</v>
      </c>
    </row>
    <row r="350" spans="1:12">
      <c r="A350" t="s">
        <v>285</v>
      </c>
      <c r="B350">
        <v>2015</v>
      </c>
      <c r="C350" s="35" t="s">
        <v>286</v>
      </c>
      <c r="D350" t="s">
        <v>221</v>
      </c>
      <c r="E350" t="s">
        <v>468</v>
      </c>
      <c r="L350">
        <v>61</v>
      </c>
    </row>
    <row r="351" spans="1:12">
      <c r="A351" t="s">
        <v>272</v>
      </c>
      <c r="B351">
        <v>2013</v>
      </c>
      <c r="C351" s="35" t="s">
        <v>273</v>
      </c>
      <c r="D351" t="s">
        <v>221</v>
      </c>
      <c r="E351" t="s">
        <v>468</v>
      </c>
      <c r="L351">
        <v>31</v>
      </c>
    </row>
    <row r="352" spans="1:12">
      <c r="A352" t="s">
        <v>471</v>
      </c>
      <c r="B352">
        <v>2021</v>
      </c>
      <c r="C352" s="17" t="s">
        <v>472</v>
      </c>
      <c r="D352" t="s">
        <v>221</v>
      </c>
      <c r="E352" t="s">
        <v>468</v>
      </c>
      <c r="G352" t="s">
        <v>408</v>
      </c>
    </row>
    <row r="353" spans="1:128">
      <c r="A353" t="s">
        <v>235</v>
      </c>
      <c r="B353">
        <v>1995</v>
      </c>
      <c r="C353" s="17" t="s">
        <v>236</v>
      </c>
      <c r="E353" t="s">
        <v>468</v>
      </c>
      <c r="S353">
        <v>27</v>
      </c>
    </row>
    <row r="354" spans="1:128">
      <c r="A354" t="s">
        <v>308</v>
      </c>
      <c r="B354">
        <v>2014</v>
      </c>
      <c r="C354" t="s">
        <v>309</v>
      </c>
      <c r="E354" t="s">
        <v>468</v>
      </c>
    </row>
    <row r="355" spans="1:128">
      <c r="A355" t="s">
        <v>223</v>
      </c>
      <c r="C355" s="28" t="s">
        <v>224</v>
      </c>
      <c r="D355" t="s">
        <v>60</v>
      </c>
      <c r="E355" t="s">
        <v>503</v>
      </c>
      <c r="H355" t="s">
        <v>504</v>
      </c>
      <c r="AD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  <c r="CU355" s="27"/>
      <c r="CV355" s="27"/>
      <c r="CW355" s="27"/>
      <c r="CX355" s="27"/>
      <c r="CY355" s="27"/>
      <c r="CZ355" s="27"/>
      <c r="DA355" s="27"/>
      <c r="DB355" s="27"/>
      <c r="DC355" s="27"/>
      <c r="DD355" s="27"/>
      <c r="DE355" s="27"/>
      <c r="DF355" s="27"/>
      <c r="DG355" s="27"/>
      <c r="DH355" s="27"/>
      <c r="DI355" s="27"/>
      <c r="DJ355" s="27"/>
      <c r="DK355" s="27"/>
      <c r="DL355" s="27"/>
      <c r="DM355" s="27"/>
      <c r="DN355" s="27"/>
      <c r="DO355" s="27"/>
      <c r="DP355" s="27"/>
      <c r="DQ355" s="27"/>
      <c r="DR355" s="27"/>
      <c r="DS355" s="27"/>
      <c r="DT355" s="27"/>
      <c r="DU355" s="27"/>
      <c r="DV355" s="27"/>
      <c r="DW355" s="27"/>
      <c r="DX355" s="27"/>
    </row>
    <row r="356" spans="1:128">
      <c r="A356" t="s">
        <v>199</v>
      </c>
      <c r="B356">
        <v>2010</v>
      </c>
      <c r="C356" t="s">
        <v>200</v>
      </c>
      <c r="D356" t="s">
        <v>60</v>
      </c>
      <c r="E356" t="s">
        <v>512</v>
      </c>
      <c r="AC356" s="31">
        <v>57.1</v>
      </c>
    </row>
    <row r="357" spans="1:128">
      <c r="A357" s="20" t="s">
        <v>457</v>
      </c>
      <c r="B357" s="20">
        <v>2019</v>
      </c>
      <c r="C357" s="21" t="s">
        <v>458</v>
      </c>
      <c r="D357" s="20" t="s">
        <v>82</v>
      </c>
      <c r="E357" s="20" t="s">
        <v>522</v>
      </c>
      <c r="F357" s="20"/>
      <c r="G357" s="20"/>
      <c r="H357" s="20" t="s">
        <v>4276</v>
      </c>
      <c r="I357" s="20"/>
      <c r="J357" s="20">
        <v>26.4</v>
      </c>
      <c r="K357" s="20"/>
      <c r="L357" s="20">
        <v>18.600000000000001</v>
      </c>
      <c r="M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spans="1:128">
      <c r="A358" s="20" t="s">
        <v>464</v>
      </c>
      <c r="B358" s="20">
        <v>2017</v>
      </c>
      <c r="C358" s="21" t="s">
        <v>465</v>
      </c>
      <c r="D358" s="20" t="s">
        <v>82</v>
      </c>
      <c r="E358" s="20" t="s">
        <v>522</v>
      </c>
      <c r="F358" s="20"/>
      <c r="G358" s="20"/>
      <c r="H358" s="20" t="s">
        <v>4277</v>
      </c>
      <c r="I358" s="20"/>
      <c r="J358" s="20">
        <v>23.7</v>
      </c>
      <c r="K358" s="20"/>
      <c r="L358" s="20">
        <v>33</v>
      </c>
      <c r="M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spans="1:128">
      <c r="A359" t="s">
        <v>199</v>
      </c>
      <c r="B359">
        <v>2010</v>
      </c>
      <c r="C359" t="s">
        <v>200</v>
      </c>
      <c r="D359" t="s">
        <v>60</v>
      </c>
      <c r="E359" t="s">
        <v>529</v>
      </c>
      <c r="AC359" s="31">
        <v>100</v>
      </c>
    </row>
    <row r="360" spans="1:128">
      <c r="A360" t="s">
        <v>544</v>
      </c>
      <c r="B360">
        <v>2014</v>
      </c>
      <c r="C360" t="s">
        <v>545</v>
      </c>
      <c r="D360" t="s">
        <v>60</v>
      </c>
      <c r="E360" t="s">
        <v>543</v>
      </c>
      <c r="H360" t="s">
        <v>546</v>
      </c>
      <c r="I360">
        <f>(11.04*(662.5/365))</f>
        <v>20.038356164383558</v>
      </c>
      <c r="J360">
        <f t="shared" ref="J360:J372" si="4">I360/1000</f>
        <v>2.0038356164383559E-2</v>
      </c>
    </row>
    <row r="361" spans="1:128">
      <c r="A361" t="s">
        <v>544</v>
      </c>
      <c r="B361">
        <v>2014</v>
      </c>
      <c r="C361" t="s">
        <v>545</v>
      </c>
      <c r="D361" t="s">
        <v>60</v>
      </c>
      <c r="E361" t="s">
        <v>543</v>
      </c>
      <c r="H361" t="s">
        <v>549</v>
      </c>
      <c r="I361">
        <f>1.5*(662.5/365)</f>
        <v>2.7226027397260273</v>
      </c>
      <c r="J361">
        <f t="shared" si="4"/>
        <v>2.7226027397260271E-3</v>
      </c>
    </row>
    <row r="362" spans="1:128">
      <c r="A362" t="s">
        <v>544</v>
      </c>
      <c r="B362">
        <v>2014</v>
      </c>
      <c r="C362" t="s">
        <v>545</v>
      </c>
      <c r="D362" t="s">
        <v>60</v>
      </c>
      <c r="E362" t="s">
        <v>543</v>
      </c>
      <c r="H362" t="s">
        <v>4278</v>
      </c>
      <c r="I362">
        <f>0.11*(21.1/365)</f>
        <v>6.3589041095890413E-3</v>
      </c>
      <c r="J362">
        <f t="shared" si="4"/>
        <v>6.3589041095890409E-6</v>
      </c>
    </row>
    <row r="363" spans="1:128">
      <c r="A363" t="s">
        <v>544</v>
      </c>
      <c r="B363">
        <v>2014</v>
      </c>
      <c r="C363" t="s">
        <v>545</v>
      </c>
      <c r="D363" t="s">
        <v>60</v>
      </c>
      <c r="E363" t="s">
        <v>543</v>
      </c>
      <c r="H363" t="s">
        <v>4279</v>
      </c>
      <c r="I363">
        <f>0.3*(662.5/365)</f>
        <v>0.54452054794520544</v>
      </c>
      <c r="J363">
        <f t="shared" si="4"/>
        <v>5.4452054794520543E-4</v>
      </c>
    </row>
    <row r="364" spans="1:128">
      <c r="A364" t="s">
        <v>544</v>
      </c>
      <c r="B364">
        <v>2014</v>
      </c>
      <c r="C364" t="s">
        <v>545</v>
      </c>
      <c r="D364" t="s">
        <v>60</v>
      </c>
      <c r="E364" t="s">
        <v>543</v>
      </c>
      <c r="H364" t="s">
        <v>4280</v>
      </c>
      <c r="I364">
        <f>6.9*(662.5/365)</f>
        <v>12.523972602739725</v>
      </c>
      <c r="J364">
        <f t="shared" si="4"/>
        <v>1.2523972602739726E-2</v>
      </c>
    </row>
    <row r="365" spans="1:128">
      <c r="A365" t="s">
        <v>544</v>
      </c>
      <c r="B365">
        <v>2014</v>
      </c>
      <c r="C365" t="s">
        <v>545</v>
      </c>
      <c r="D365" t="s">
        <v>60</v>
      </c>
      <c r="E365" t="s">
        <v>543</v>
      </c>
      <c r="H365" t="s">
        <v>4281</v>
      </c>
      <c r="I365">
        <f>0.99*(662.5/365)</f>
        <v>1.7969178082191779</v>
      </c>
      <c r="J365">
        <f t="shared" si="4"/>
        <v>1.7969178082191779E-3</v>
      </c>
    </row>
    <row r="366" spans="1:128">
      <c r="A366" t="s">
        <v>544</v>
      </c>
      <c r="B366">
        <v>2014</v>
      </c>
      <c r="C366" t="s">
        <v>545</v>
      </c>
      <c r="D366" t="s">
        <v>60</v>
      </c>
      <c r="E366" t="s">
        <v>543</v>
      </c>
      <c r="H366" t="s">
        <v>4282</v>
      </c>
      <c r="I366">
        <f>2.58*(662.5/365)</f>
        <v>4.6828767123287669</v>
      </c>
      <c r="J366">
        <f t="shared" si="4"/>
        <v>4.682876712328767E-3</v>
      </c>
    </row>
    <row r="367" spans="1:128">
      <c r="A367" t="s">
        <v>544</v>
      </c>
      <c r="B367">
        <v>2014</v>
      </c>
      <c r="C367" t="s">
        <v>545</v>
      </c>
      <c r="D367" t="s">
        <v>60</v>
      </c>
      <c r="E367" t="s">
        <v>543</v>
      </c>
      <c r="H367" t="s">
        <v>4283</v>
      </c>
      <c r="I367">
        <f>0.14*(662.5/365)</f>
        <v>0.25410958904109593</v>
      </c>
      <c r="J367">
        <f t="shared" si="4"/>
        <v>2.5410958904109593E-4</v>
      </c>
    </row>
    <row r="368" spans="1:128">
      <c r="A368" t="s">
        <v>544</v>
      </c>
      <c r="B368">
        <v>2014</v>
      </c>
      <c r="C368" t="s">
        <v>545</v>
      </c>
      <c r="D368" t="s">
        <v>60</v>
      </c>
      <c r="E368" t="s">
        <v>543</v>
      </c>
      <c r="H368" t="s">
        <v>4284</v>
      </c>
      <c r="I368">
        <f>0.905*(662.5/365)</f>
        <v>1.6426369863013699</v>
      </c>
      <c r="J368">
        <f t="shared" si="4"/>
        <v>1.6426369863013698E-3</v>
      </c>
    </row>
    <row r="369" spans="1:10">
      <c r="A369" t="s">
        <v>544</v>
      </c>
      <c r="B369">
        <v>2014</v>
      </c>
      <c r="C369" t="s">
        <v>545</v>
      </c>
      <c r="D369" t="s">
        <v>60</v>
      </c>
      <c r="E369" t="s">
        <v>543</v>
      </c>
      <c r="H369" t="s">
        <v>4285</v>
      </c>
      <c r="I369">
        <f>1.8*(662.5/365)</f>
        <v>3.2671232876712328</v>
      </c>
      <c r="J369">
        <f t="shared" si="4"/>
        <v>3.267123287671233E-3</v>
      </c>
    </row>
    <row r="370" spans="1:10">
      <c r="A370" t="s">
        <v>544</v>
      </c>
      <c r="B370">
        <v>2014</v>
      </c>
      <c r="C370" t="s">
        <v>545</v>
      </c>
      <c r="D370" t="s">
        <v>60</v>
      </c>
      <c r="E370" t="s">
        <v>543</v>
      </c>
      <c r="H370" t="s">
        <v>4286</v>
      </c>
      <c r="I370">
        <f>62.15*(14/365)</f>
        <v>2.3838356164383563</v>
      </c>
      <c r="J370">
        <f t="shared" si="4"/>
        <v>2.3838356164383565E-3</v>
      </c>
    </row>
    <row r="371" spans="1:10">
      <c r="A371" t="s">
        <v>544</v>
      </c>
      <c r="B371">
        <v>2014</v>
      </c>
      <c r="C371" t="s">
        <v>545</v>
      </c>
      <c r="D371" t="s">
        <v>60</v>
      </c>
      <c r="E371" t="s">
        <v>543</v>
      </c>
      <c r="H371" t="s">
        <v>4287</v>
      </c>
      <c r="I371">
        <f>17.25*0.067</f>
        <v>1.1557500000000001</v>
      </c>
      <c r="J371">
        <f t="shared" si="4"/>
        <v>1.1557500000000001E-3</v>
      </c>
    </row>
    <row r="372" spans="1:10">
      <c r="A372" t="s">
        <v>544</v>
      </c>
      <c r="B372">
        <v>2014</v>
      </c>
      <c r="C372" t="s">
        <v>545</v>
      </c>
      <c r="D372" t="s">
        <v>60</v>
      </c>
      <c r="E372" t="s">
        <v>543</v>
      </c>
      <c r="H372" t="s">
        <v>4288</v>
      </c>
      <c r="I372">
        <f>83.85*(662.5/365)</f>
        <v>152.1934931506849</v>
      </c>
      <c r="J372">
        <f t="shared" si="4"/>
        <v>0.15219349315068489</v>
      </c>
    </row>
    <row r="373" spans="1:10">
      <c r="A373" t="s">
        <v>580</v>
      </c>
      <c r="B373">
        <v>2019</v>
      </c>
      <c r="C373" t="s">
        <v>581</v>
      </c>
      <c r="D373" t="s">
        <v>60</v>
      </c>
      <c r="E373" t="s">
        <v>543</v>
      </c>
      <c r="H373" t="s">
        <v>4289</v>
      </c>
    </row>
    <row r="374" spans="1:10">
      <c r="A374" t="s">
        <v>580</v>
      </c>
      <c r="B374">
        <v>2019</v>
      </c>
      <c r="C374" t="s">
        <v>581</v>
      </c>
      <c r="D374" t="s">
        <v>60</v>
      </c>
      <c r="E374" t="s">
        <v>543</v>
      </c>
      <c r="H374" t="s">
        <v>4290</v>
      </c>
    </row>
    <row r="375" spans="1:10">
      <c r="A375" t="s">
        <v>580</v>
      </c>
      <c r="B375">
        <v>2019</v>
      </c>
      <c r="C375" t="s">
        <v>581</v>
      </c>
      <c r="D375" t="s">
        <v>60</v>
      </c>
      <c r="E375" t="s">
        <v>543</v>
      </c>
      <c r="H375" t="s">
        <v>4291</v>
      </c>
    </row>
    <row r="376" spans="1:10">
      <c r="A376" t="s">
        <v>593</v>
      </c>
      <c r="B376">
        <v>2009</v>
      </c>
      <c r="C376" t="s">
        <v>594</v>
      </c>
      <c r="D376" t="s">
        <v>60</v>
      </c>
      <c r="E376" t="s">
        <v>543</v>
      </c>
      <c r="H376" t="s">
        <v>4292</v>
      </c>
      <c r="J376">
        <f>10.7*0.001</f>
        <v>1.0699999999999999E-2</v>
      </c>
    </row>
    <row r="377" spans="1:10">
      <c r="A377" t="s">
        <v>593</v>
      </c>
      <c r="B377">
        <v>2009</v>
      </c>
      <c r="C377" t="s">
        <v>594</v>
      </c>
      <c r="D377" t="s">
        <v>60</v>
      </c>
      <c r="E377" t="s">
        <v>543</v>
      </c>
      <c r="H377" t="s">
        <v>4293</v>
      </c>
      <c r="J377">
        <f>174*0.001</f>
        <v>0.17400000000000002</v>
      </c>
    </row>
    <row r="378" spans="1:10">
      <c r="A378" t="s">
        <v>593</v>
      </c>
      <c r="B378">
        <v>2009</v>
      </c>
      <c r="C378" t="s">
        <v>594</v>
      </c>
      <c r="D378" t="s">
        <v>60</v>
      </c>
      <c r="E378" t="s">
        <v>543</v>
      </c>
      <c r="H378" t="s">
        <v>4294</v>
      </c>
      <c r="J378">
        <f>414*0.001</f>
        <v>0.41400000000000003</v>
      </c>
    </row>
    <row r="379" spans="1:10">
      <c r="A379" t="s">
        <v>593</v>
      </c>
      <c r="B379">
        <v>2009</v>
      </c>
      <c r="C379" t="s">
        <v>594</v>
      </c>
      <c r="D379" t="s">
        <v>60</v>
      </c>
      <c r="E379" t="s">
        <v>543</v>
      </c>
      <c r="H379" t="s">
        <v>4295</v>
      </c>
      <c r="J379">
        <f>42.5*0.001</f>
        <v>4.2500000000000003E-2</v>
      </c>
    </row>
    <row r="380" spans="1:10">
      <c r="A380" t="s">
        <v>601</v>
      </c>
      <c r="B380">
        <v>2009</v>
      </c>
      <c r="C380" t="s">
        <v>602</v>
      </c>
      <c r="D380" t="s">
        <v>60</v>
      </c>
      <c r="E380" t="s">
        <v>543</v>
      </c>
      <c r="H380" t="s">
        <v>603</v>
      </c>
    </row>
    <row r="381" spans="1:10">
      <c r="A381" t="s">
        <v>601</v>
      </c>
      <c r="B381">
        <v>2009</v>
      </c>
      <c r="C381" t="s">
        <v>602</v>
      </c>
      <c r="D381" t="s">
        <v>60</v>
      </c>
      <c r="E381" t="s">
        <v>543</v>
      </c>
      <c r="H381" t="s">
        <v>605</v>
      </c>
    </row>
    <row r="382" spans="1:10">
      <c r="A382" t="s">
        <v>601</v>
      </c>
      <c r="B382">
        <v>2009</v>
      </c>
      <c r="C382" t="s">
        <v>602</v>
      </c>
      <c r="D382" t="s">
        <v>60</v>
      </c>
      <c r="E382" t="s">
        <v>543</v>
      </c>
      <c r="H382" t="s">
        <v>608</v>
      </c>
    </row>
    <row r="383" spans="1:10">
      <c r="A383" t="s">
        <v>601</v>
      </c>
      <c r="B383">
        <v>2009</v>
      </c>
      <c r="C383" t="s">
        <v>602</v>
      </c>
      <c r="D383" t="s">
        <v>60</v>
      </c>
      <c r="E383" t="s">
        <v>543</v>
      </c>
      <c r="H383" t="s">
        <v>611</v>
      </c>
    </row>
    <row r="384" spans="1:10">
      <c r="A384" t="s">
        <v>601</v>
      </c>
      <c r="B384">
        <v>2009</v>
      </c>
      <c r="C384" t="s">
        <v>602</v>
      </c>
      <c r="D384" t="s">
        <v>60</v>
      </c>
      <c r="E384" t="s">
        <v>543</v>
      </c>
      <c r="H384" t="s">
        <v>614</v>
      </c>
    </row>
    <row r="385" spans="1:8">
      <c r="A385" t="s">
        <v>601</v>
      </c>
      <c r="B385">
        <v>2009</v>
      </c>
      <c r="C385" t="s">
        <v>602</v>
      </c>
      <c r="D385" t="s">
        <v>60</v>
      </c>
      <c r="E385" t="s">
        <v>543</v>
      </c>
      <c r="H385" t="s">
        <v>617</v>
      </c>
    </row>
    <row r="386" spans="1:8">
      <c r="A386" t="s">
        <v>601</v>
      </c>
      <c r="B386">
        <v>2009</v>
      </c>
      <c r="C386" t="s">
        <v>602</v>
      </c>
      <c r="D386" t="s">
        <v>60</v>
      </c>
      <c r="E386" t="s">
        <v>543</v>
      </c>
      <c r="H386" t="s">
        <v>620</v>
      </c>
    </row>
    <row r="387" spans="1:8">
      <c r="A387" t="s">
        <v>601</v>
      </c>
      <c r="B387">
        <v>2009</v>
      </c>
      <c r="C387" t="s">
        <v>602</v>
      </c>
      <c r="D387" t="s">
        <v>60</v>
      </c>
      <c r="E387" t="s">
        <v>543</v>
      </c>
      <c r="H387" t="s">
        <v>623</v>
      </c>
    </row>
    <row r="388" spans="1:8">
      <c r="A388" t="s">
        <v>601</v>
      </c>
      <c r="B388">
        <v>2009</v>
      </c>
      <c r="C388" t="s">
        <v>602</v>
      </c>
      <c r="D388" t="s">
        <v>60</v>
      </c>
      <c r="E388" t="s">
        <v>543</v>
      </c>
      <c r="H388" t="s">
        <v>626</v>
      </c>
    </row>
    <row r="389" spans="1:8">
      <c r="A389" t="s">
        <v>601</v>
      </c>
      <c r="B389">
        <v>2009</v>
      </c>
      <c r="C389" t="s">
        <v>602</v>
      </c>
      <c r="D389" t="s">
        <v>60</v>
      </c>
      <c r="E389" t="s">
        <v>543</v>
      </c>
      <c r="H389" t="s">
        <v>629</v>
      </c>
    </row>
    <row r="390" spans="1:8">
      <c r="A390" t="s">
        <v>601</v>
      </c>
      <c r="B390">
        <v>2009</v>
      </c>
      <c r="C390" t="s">
        <v>602</v>
      </c>
      <c r="D390" t="s">
        <v>60</v>
      </c>
      <c r="E390" t="s">
        <v>543</v>
      </c>
      <c r="H390" t="s">
        <v>632</v>
      </c>
    </row>
    <row r="391" spans="1:8">
      <c r="A391" t="s">
        <v>601</v>
      </c>
      <c r="B391">
        <v>2009</v>
      </c>
      <c r="C391" t="s">
        <v>602</v>
      </c>
      <c r="D391" t="s">
        <v>60</v>
      </c>
      <c r="E391" t="s">
        <v>543</v>
      </c>
      <c r="H391" t="s">
        <v>635</v>
      </c>
    </row>
    <row r="392" spans="1:8">
      <c r="A392" t="s">
        <v>601</v>
      </c>
      <c r="B392">
        <v>2009</v>
      </c>
      <c r="C392" t="s">
        <v>602</v>
      </c>
      <c r="D392" t="s">
        <v>60</v>
      </c>
      <c r="E392" t="s">
        <v>543</v>
      </c>
      <c r="H392" t="s">
        <v>638</v>
      </c>
    </row>
    <row r="393" spans="1:8">
      <c r="A393" t="s">
        <v>601</v>
      </c>
      <c r="B393">
        <v>2009</v>
      </c>
      <c r="C393" t="s">
        <v>602</v>
      </c>
      <c r="D393" t="s">
        <v>60</v>
      </c>
      <c r="E393" t="s">
        <v>543</v>
      </c>
      <c r="H393" t="s">
        <v>641</v>
      </c>
    </row>
    <row r="394" spans="1:8">
      <c r="A394" t="s">
        <v>601</v>
      </c>
      <c r="B394">
        <v>2009</v>
      </c>
      <c r="C394" t="s">
        <v>602</v>
      </c>
      <c r="D394" t="s">
        <v>60</v>
      </c>
      <c r="E394" t="s">
        <v>543</v>
      </c>
      <c r="H394" t="s">
        <v>644</v>
      </c>
    </row>
    <row r="395" spans="1:8">
      <c r="A395" t="s">
        <v>601</v>
      </c>
      <c r="B395">
        <v>2009</v>
      </c>
      <c r="C395" t="s">
        <v>602</v>
      </c>
      <c r="D395" t="s">
        <v>60</v>
      </c>
      <c r="E395" t="s">
        <v>543</v>
      </c>
      <c r="H395" t="s">
        <v>647</v>
      </c>
    </row>
    <row r="396" spans="1:8">
      <c r="A396" t="s">
        <v>601</v>
      </c>
      <c r="B396">
        <v>2009</v>
      </c>
      <c r="C396" t="s">
        <v>602</v>
      </c>
      <c r="D396" t="s">
        <v>60</v>
      </c>
      <c r="E396" t="s">
        <v>543</v>
      </c>
      <c r="H396" t="s">
        <v>650</v>
      </c>
    </row>
    <row r="397" spans="1:8">
      <c r="A397" t="s">
        <v>601</v>
      </c>
      <c r="B397">
        <v>2009</v>
      </c>
      <c r="C397" t="s">
        <v>602</v>
      </c>
      <c r="D397" t="s">
        <v>60</v>
      </c>
      <c r="E397" t="s">
        <v>543</v>
      </c>
      <c r="H397" t="s">
        <v>651</v>
      </c>
    </row>
    <row r="398" spans="1:8">
      <c r="A398" t="s">
        <v>601</v>
      </c>
      <c r="B398">
        <v>2009</v>
      </c>
      <c r="C398" t="s">
        <v>602</v>
      </c>
      <c r="D398" t="s">
        <v>60</v>
      </c>
      <c r="E398" t="s">
        <v>543</v>
      </c>
      <c r="H398" t="s">
        <v>654</v>
      </c>
    </row>
    <row r="399" spans="1:8">
      <c r="A399" t="s">
        <v>601</v>
      </c>
      <c r="B399">
        <v>2009</v>
      </c>
      <c r="C399" t="s">
        <v>602</v>
      </c>
      <c r="D399" t="s">
        <v>60</v>
      </c>
      <c r="E399" t="s">
        <v>543</v>
      </c>
      <c r="H399" t="s">
        <v>657</v>
      </c>
    </row>
    <row r="400" spans="1:8">
      <c r="A400" t="s">
        <v>601</v>
      </c>
      <c r="B400">
        <v>2009</v>
      </c>
      <c r="C400" t="s">
        <v>602</v>
      </c>
      <c r="D400" t="s">
        <v>60</v>
      </c>
      <c r="E400" t="s">
        <v>543</v>
      </c>
      <c r="H400" t="s">
        <v>660</v>
      </c>
    </row>
    <row r="401" spans="1:29">
      <c r="A401" t="s">
        <v>601</v>
      </c>
      <c r="B401">
        <v>2009</v>
      </c>
      <c r="C401" t="s">
        <v>602</v>
      </c>
      <c r="D401" t="s">
        <v>60</v>
      </c>
      <c r="E401" t="s">
        <v>543</v>
      </c>
      <c r="H401" t="s">
        <v>663</v>
      </c>
    </row>
    <row r="402" spans="1:29">
      <c r="A402" t="s">
        <v>601</v>
      </c>
      <c r="B402">
        <v>2009</v>
      </c>
      <c r="C402" t="s">
        <v>602</v>
      </c>
      <c r="D402" t="s">
        <v>60</v>
      </c>
      <c r="E402" t="s">
        <v>543</v>
      </c>
      <c r="H402" t="s">
        <v>665</v>
      </c>
    </row>
    <row r="403" spans="1:29">
      <c r="A403" t="s">
        <v>668</v>
      </c>
      <c r="B403">
        <v>2008</v>
      </c>
      <c r="C403" t="s">
        <v>669</v>
      </c>
      <c r="D403" t="s">
        <v>60</v>
      </c>
      <c r="E403" t="s">
        <v>543</v>
      </c>
      <c r="H403" t="s">
        <v>4296</v>
      </c>
    </row>
    <row r="404" spans="1:29">
      <c r="A404" t="s">
        <v>668</v>
      </c>
      <c r="B404">
        <v>2008</v>
      </c>
      <c r="C404" t="s">
        <v>669</v>
      </c>
      <c r="D404" t="s">
        <v>60</v>
      </c>
      <c r="E404" t="s">
        <v>543</v>
      </c>
      <c r="H404" t="s">
        <v>4297</v>
      </c>
    </row>
    <row r="405" spans="1:29">
      <c r="A405" t="s">
        <v>668</v>
      </c>
      <c r="B405">
        <v>2008</v>
      </c>
      <c r="C405" t="s">
        <v>669</v>
      </c>
      <c r="D405" t="s">
        <v>60</v>
      </c>
      <c r="E405" t="s">
        <v>543</v>
      </c>
      <c r="H405" t="s">
        <v>4298</v>
      </c>
    </row>
    <row r="406" spans="1:29">
      <c r="A406" t="s">
        <v>676</v>
      </c>
      <c r="B406">
        <v>2002</v>
      </c>
      <c r="C406" t="s">
        <v>669</v>
      </c>
      <c r="D406" t="s">
        <v>60</v>
      </c>
      <c r="E406" t="s">
        <v>543</v>
      </c>
      <c r="H406" s="19" t="s">
        <v>4299</v>
      </c>
    </row>
    <row r="407" spans="1:29">
      <c r="A407" t="s">
        <v>676</v>
      </c>
      <c r="B407">
        <v>2002</v>
      </c>
      <c r="C407" t="s">
        <v>669</v>
      </c>
      <c r="D407" t="s">
        <v>60</v>
      </c>
      <c r="E407" t="s">
        <v>543</v>
      </c>
      <c r="H407" s="19" t="s">
        <v>4300</v>
      </c>
    </row>
    <row r="408" spans="1:29">
      <c r="A408" t="s">
        <v>676</v>
      </c>
      <c r="B408">
        <v>2002</v>
      </c>
      <c r="C408" t="s">
        <v>669</v>
      </c>
      <c r="D408" t="s">
        <v>60</v>
      </c>
      <c r="E408" t="s">
        <v>543</v>
      </c>
      <c r="H408" s="19" t="s">
        <v>4301</v>
      </c>
    </row>
    <row r="409" spans="1:29">
      <c r="A409" t="s">
        <v>676</v>
      </c>
      <c r="B409">
        <v>2002</v>
      </c>
      <c r="C409" t="s">
        <v>669</v>
      </c>
      <c r="D409" t="s">
        <v>60</v>
      </c>
      <c r="E409" t="s">
        <v>543</v>
      </c>
      <c r="H409" s="19" t="s">
        <v>4302</v>
      </c>
    </row>
    <row r="410" spans="1:29">
      <c r="A410" t="s">
        <v>676</v>
      </c>
      <c r="B410">
        <v>2002</v>
      </c>
      <c r="C410" t="s">
        <v>669</v>
      </c>
      <c r="D410" t="s">
        <v>60</v>
      </c>
      <c r="E410" t="s">
        <v>543</v>
      </c>
      <c r="H410" t="s">
        <v>4303</v>
      </c>
    </row>
    <row r="411" spans="1:29">
      <c r="A411" t="s">
        <v>588</v>
      </c>
      <c r="B411">
        <v>2014</v>
      </c>
      <c r="C411" s="17" t="s">
        <v>589</v>
      </c>
      <c r="E411" t="s">
        <v>543</v>
      </c>
      <c r="L411">
        <v>95</v>
      </c>
    </row>
    <row r="412" spans="1:29">
      <c r="A412" t="s">
        <v>586</v>
      </c>
      <c r="B412">
        <v>2019</v>
      </c>
      <c r="C412" s="17" t="s">
        <v>587</v>
      </c>
      <c r="E412" t="s">
        <v>543</v>
      </c>
      <c r="L412">
        <v>98</v>
      </c>
      <c r="O412">
        <v>95</v>
      </c>
      <c r="AC412">
        <v>95</v>
      </c>
    </row>
    <row r="413" spans="1:29">
      <c r="A413" t="s">
        <v>674</v>
      </c>
      <c r="B413">
        <v>2008</v>
      </c>
      <c r="C413" s="39" t="s">
        <v>675</v>
      </c>
      <c r="E413" t="s">
        <v>543</v>
      </c>
      <c r="AC413" t="s">
        <v>4304</v>
      </c>
    </row>
    <row r="414" spans="1:29">
      <c r="A414" t="s">
        <v>591</v>
      </c>
      <c r="B414">
        <v>2020</v>
      </c>
      <c r="E414" t="s">
        <v>543</v>
      </c>
    </row>
    <row r="415" spans="1:29">
      <c r="A415" t="s">
        <v>541</v>
      </c>
      <c r="B415">
        <v>2018</v>
      </c>
      <c r="C415" s="17" t="s">
        <v>590</v>
      </c>
      <c r="E415" t="s">
        <v>543</v>
      </c>
      <c r="L415">
        <v>71</v>
      </c>
    </row>
    <row r="416" spans="1:29">
      <c r="A416" t="s">
        <v>592</v>
      </c>
      <c r="B416">
        <v>2014</v>
      </c>
      <c r="C416" s="35" t="s">
        <v>589</v>
      </c>
      <c r="E416" t="s">
        <v>543</v>
      </c>
      <c r="G416" t="s">
        <v>569</v>
      </c>
      <c r="L416">
        <v>90</v>
      </c>
    </row>
    <row r="417" spans="1:29">
      <c r="A417" t="s">
        <v>199</v>
      </c>
      <c r="B417">
        <v>2010</v>
      </c>
      <c r="C417" t="s">
        <v>200</v>
      </c>
      <c r="D417" t="s">
        <v>60</v>
      </c>
      <c r="E417" t="s">
        <v>694</v>
      </c>
      <c r="AC417" s="31">
        <v>47.5</v>
      </c>
    </row>
    <row r="418" spans="1:29">
      <c r="A418" t="s">
        <v>199</v>
      </c>
      <c r="B418">
        <v>2010</v>
      </c>
      <c r="C418" t="s">
        <v>200</v>
      </c>
      <c r="D418" t="s">
        <v>60</v>
      </c>
      <c r="E418" t="s">
        <v>696</v>
      </c>
      <c r="AC418" s="31">
        <v>75</v>
      </c>
    </row>
    <row r="419" spans="1:29">
      <c r="A419" t="s">
        <v>700</v>
      </c>
      <c r="B419">
        <v>2014</v>
      </c>
      <c r="C419" t="s">
        <v>701</v>
      </c>
      <c r="D419" t="s">
        <v>82</v>
      </c>
      <c r="E419" t="s">
        <v>699</v>
      </c>
      <c r="H419" t="s">
        <v>702</v>
      </c>
      <c r="I419" t="s">
        <v>703</v>
      </c>
      <c r="J419">
        <f>(0.04*9.4)*1000</f>
        <v>376</v>
      </c>
    </row>
    <row r="420" spans="1:29">
      <c r="A420" t="s">
        <v>704</v>
      </c>
      <c r="B420">
        <v>2006</v>
      </c>
      <c r="C420" t="s">
        <v>705</v>
      </c>
      <c r="D420" t="s">
        <v>82</v>
      </c>
      <c r="E420" t="s">
        <v>699</v>
      </c>
      <c r="H420" t="s">
        <v>706</v>
      </c>
      <c r="J420">
        <f>0.03*16.2</f>
        <v>0.48599999999999999</v>
      </c>
    </row>
    <row r="421" spans="1:29">
      <c r="A421" t="s">
        <v>704</v>
      </c>
      <c r="B421">
        <v>2006</v>
      </c>
      <c r="C421" t="s">
        <v>705</v>
      </c>
      <c r="D421" t="s">
        <v>82</v>
      </c>
      <c r="E421" t="s">
        <v>699</v>
      </c>
      <c r="H421" t="s">
        <v>708</v>
      </c>
      <c r="J421">
        <f>0.093*17.36</f>
        <v>1.6144799999999999</v>
      </c>
    </row>
    <row r="422" spans="1:29">
      <c r="A422" t="s">
        <v>711</v>
      </c>
      <c r="B422">
        <v>2002</v>
      </c>
      <c r="C422" s="17" t="s">
        <v>712</v>
      </c>
      <c r="D422" t="s">
        <v>82</v>
      </c>
      <c r="E422" t="s">
        <v>699</v>
      </c>
      <c r="H422" s="24" t="s">
        <v>4305</v>
      </c>
    </row>
    <row r="423" spans="1:29">
      <c r="A423" t="s">
        <v>711</v>
      </c>
      <c r="B423">
        <v>2002</v>
      </c>
      <c r="C423" s="17" t="s">
        <v>712</v>
      </c>
      <c r="D423" t="s">
        <v>82</v>
      </c>
      <c r="E423" t="s">
        <v>699</v>
      </c>
      <c r="H423" s="24" t="s">
        <v>4306</v>
      </c>
    </row>
    <row r="424" spans="1:29">
      <c r="A424" t="s">
        <v>711</v>
      </c>
      <c r="B424">
        <v>2002</v>
      </c>
      <c r="C424" s="17" t="s">
        <v>712</v>
      </c>
      <c r="D424" t="s">
        <v>82</v>
      </c>
      <c r="E424" t="s">
        <v>699</v>
      </c>
      <c r="H424" s="24" t="s">
        <v>713</v>
      </c>
    </row>
    <row r="425" spans="1:29">
      <c r="A425" t="s">
        <v>711</v>
      </c>
      <c r="B425">
        <v>2002</v>
      </c>
      <c r="C425" s="17" t="s">
        <v>712</v>
      </c>
      <c r="D425" t="s">
        <v>82</v>
      </c>
      <c r="E425" t="s">
        <v>699</v>
      </c>
      <c r="H425" s="24" t="s">
        <v>4307</v>
      </c>
    </row>
    <row r="426" spans="1:29">
      <c r="A426" t="s">
        <v>711</v>
      </c>
      <c r="B426">
        <v>2002</v>
      </c>
      <c r="C426" s="17" t="s">
        <v>712</v>
      </c>
      <c r="D426" t="s">
        <v>82</v>
      </c>
      <c r="E426" t="s">
        <v>699</v>
      </c>
      <c r="H426" s="24" t="s">
        <v>4308</v>
      </c>
    </row>
    <row r="427" spans="1:29">
      <c r="A427" t="s">
        <v>711</v>
      </c>
      <c r="B427">
        <v>2002</v>
      </c>
      <c r="C427" s="17" t="s">
        <v>712</v>
      </c>
      <c r="D427" t="s">
        <v>82</v>
      </c>
      <c r="E427" t="s">
        <v>699</v>
      </c>
      <c r="H427" s="24" t="s">
        <v>4309</v>
      </c>
    </row>
    <row r="428" spans="1:29">
      <c r="A428" t="s">
        <v>4310</v>
      </c>
      <c r="B428">
        <v>1999</v>
      </c>
      <c r="C428" s="17" t="s">
        <v>4311</v>
      </c>
      <c r="D428" t="s">
        <v>82</v>
      </c>
      <c r="E428" t="s">
        <v>699</v>
      </c>
      <c r="H428" t="s">
        <v>4312</v>
      </c>
    </row>
    <row r="429" spans="1:29">
      <c r="A429" t="s">
        <v>4313</v>
      </c>
      <c r="B429">
        <v>2003</v>
      </c>
      <c r="C429" t="s">
        <v>4314</v>
      </c>
      <c r="D429" t="s">
        <v>82</v>
      </c>
      <c r="E429" t="s">
        <v>699</v>
      </c>
      <c r="H429" t="s">
        <v>4315</v>
      </c>
      <c r="I429" t="s">
        <v>747</v>
      </c>
      <c r="J429">
        <f>(2.5*3.86)*1000</f>
        <v>9650</v>
      </c>
    </row>
    <row r="430" spans="1:29">
      <c r="A430" t="s">
        <v>4313</v>
      </c>
      <c r="B430">
        <v>2003</v>
      </c>
      <c r="C430" t="s">
        <v>4314</v>
      </c>
      <c r="D430" t="s">
        <v>82</v>
      </c>
      <c r="E430" t="s">
        <v>699</v>
      </c>
      <c r="H430" t="s">
        <v>4316</v>
      </c>
      <c r="I430" t="s">
        <v>4317</v>
      </c>
      <c r="J430">
        <f>(2.5*16.25)*1000</f>
        <v>40625</v>
      </c>
    </row>
    <row r="431" spans="1:29">
      <c r="A431" t="s">
        <v>4313</v>
      </c>
      <c r="B431">
        <v>2003</v>
      </c>
      <c r="C431" t="s">
        <v>4314</v>
      </c>
      <c r="D431" t="s">
        <v>82</v>
      </c>
      <c r="E431" t="s">
        <v>699</v>
      </c>
      <c r="H431" t="s">
        <v>4318</v>
      </c>
      <c r="I431" t="s">
        <v>4319</v>
      </c>
      <c r="J431">
        <f>(2.5*2.9)*1000</f>
        <v>7250</v>
      </c>
    </row>
    <row r="432" spans="1:29">
      <c r="A432" t="s">
        <v>697</v>
      </c>
      <c r="B432">
        <v>2008</v>
      </c>
      <c r="C432" s="17" t="s">
        <v>698</v>
      </c>
      <c r="D432" t="s">
        <v>82</v>
      </c>
      <c r="E432" t="s">
        <v>699</v>
      </c>
      <c r="L432">
        <v>61</v>
      </c>
    </row>
    <row r="433" spans="1:29" ht="29">
      <c r="A433" t="s">
        <v>724</v>
      </c>
      <c r="B433">
        <v>2012</v>
      </c>
      <c r="C433" s="17" t="s">
        <v>725</v>
      </c>
      <c r="D433" t="s">
        <v>82</v>
      </c>
      <c r="E433" t="s">
        <v>699</v>
      </c>
      <c r="H433" s="25" t="s">
        <v>4320</v>
      </c>
      <c r="I433" s="23" t="s">
        <v>727</v>
      </c>
    </row>
    <row r="434" spans="1:29">
      <c r="A434" t="s">
        <v>724</v>
      </c>
      <c r="B434">
        <v>2012</v>
      </c>
      <c r="C434" s="17" t="s">
        <v>725</v>
      </c>
      <c r="D434" t="s">
        <v>82</v>
      </c>
      <c r="E434" t="s">
        <v>699</v>
      </c>
      <c r="H434" s="24" t="s">
        <v>728</v>
      </c>
      <c r="I434" t="s">
        <v>729</v>
      </c>
    </row>
    <row r="435" spans="1:29">
      <c r="A435" t="s">
        <v>724</v>
      </c>
      <c r="B435">
        <v>2012</v>
      </c>
      <c r="C435" s="17" t="s">
        <v>725</v>
      </c>
      <c r="D435" t="s">
        <v>82</v>
      </c>
      <c r="E435" t="s">
        <v>699</v>
      </c>
      <c r="H435" s="24" t="s">
        <v>730</v>
      </c>
      <c r="I435" t="s">
        <v>731</v>
      </c>
    </row>
    <row r="436" spans="1:29">
      <c r="A436" t="s">
        <v>724</v>
      </c>
      <c r="B436">
        <v>2012</v>
      </c>
      <c r="C436" s="17" t="s">
        <v>725</v>
      </c>
      <c r="D436" t="s">
        <v>82</v>
      </c>
      <c r="E436" t="s">
        <v>699</v>
      </c>
      <c r="H436" s="24" t="s">
        <v>732</v>
      </c>
      <c r="I436" t="s">
        <v>733</v>
      </c>
    </row>
    <row r="437" spans="1:29">
      <c r="A437" t="s">
        <v>724</v>
      </c>
      <c r="B437">
        <v>2012</v>
      </c>
      <c r="C437" s="17" t="s">
        <v>725</v>
      </c>
      <c r="D437" t="s">
        <v>82</v>
      </c>
      <c r="E437" t="s">
        <v>699</v>
      </c>
      <c r="H437" s="24" t="s">
        <v>734</v>
      </c>
      <c r="I437" t="s">
        <v>735</v>
      </c>
    </row>
    <row r="438" spans="1:29">
      <c r="A438" t="s">
        <v>724</v>
      </c>
      <c r="B438">
        <v>2012</v>
      </c>
      <c r="C438" s="17" t="s">
        <v>725</v>
      </c>
      <c r="D438" t="s">
        <v>82</v>
      </c>
      <c r="E438" t="s">
        <v>699</v>
      </c>
      <c r="H438" s="24" t="s">
        <v>736</v>
      </c>
      <c r="I438" t="s">
        <v>737</v>
      </c>
    </row>
    <row r="439" spans="1:29" ht="29">
      <c r="A439" t="s">
        <v>724</v>
      </c>
      <c r="B439">
        <v>2012</v>
      </c>
      <c r="C439" s="17" t="s">
        <v>725</v>
      </c>
      <c r="D439" t="s">
        <v>82</v>
      </c>
      <c r="E439" t="s">
        <v>699</v>
      </c>
      <c r="H439" s="24" t="s">
        <v>738</v>
      </c>
      <c r="I439" s="23" t="s">
        <v>727</v>
      </c>
    </row>
    <row r="440" spans="1:29">
      <c r="A440" t="s">
        <v>724</v>
      </c>
      <c r="B440">
        <v>2012</v>
      </c>
      <c r="C440" s="17" t="s">
        <v>725</v>
      </c>
      <c r="D440" t="s">
        <v>82</v>
      </c>
      <c r="E440" t="s">
        <v>699</v>
      </c>
      <c r="H440" s="24" t="s">
        <v>739</v>
      </c>
      <c r="I440" t="s">
        <v>729</v>
      </c>
    </row>
    <row r="441" spans="1:29">
      <c r="A441" t="s">
        <v>724</v>
      </c>
      <c r="B441">
        <v>2012</v>
      </c>
      <c r="C441" s="17" t="s">
        <v>725</v>
      </c>
      <c r="D441" t="s">
        <v>82</v>
      </c>
      <c r="E441" t="s">
        <v>699</v>
      </c>
      <c r="H441" s="24" t="s">
        <v>740</v>
      </c>
      <c r="I441" t="s">
        <v>731</v>
      </c>
    </row>
    <row r="442" spans="1:29">
      <c r="A442" t="s">
        <v>724</v>
      </c>
      <c r="B442">
        <v>2012</v>
      </c>
      <c r="C442" s="17" t="s">
        <v>725</v>
      </c>
      <c r="D442" t="s">
        <v>82</v>
      </c>
      <c r="E442" t="s">
        <v>699</v>
      </c>
      <c r="H442" s="24" t="s">
        <v>741</v>
      </c>
      <c r="I442" t="s">
        <v>733</v>
      </c>
    </row>
    <row r="443" spans="1:29">
      <c r="A443" t="s">
        <v>724</v>
      </c>
      <c r="B443">
        <v>2012</v>
      </c>
      <c r="C443" s="17" t="s">
        <v>725</v>
      </c>
      <c r="D443" t="s">
        <v>82</v>
      </c>
      <c r="E443" t="s">
        <v>699</v>
      </c>
      <c r="H443" s="24" t="s">
        <v>742</v>
      </c>
      <c r="I443" t="s">
        <v>735</v>
      </c>
    </row>
    <row r="444" spans="1:29">
      <c r="A444" t="s">
        <v>724</v>
      </c>
      <c r="B444">
        <v>2012</v>
      </c>
      <c r="C444" s="17" t="s">
        <v>725</v>
      </c>
      <c r="D444" t="s">
        <v>82</v>
      </c>
      <c r="E444" t="s">
        <v>699</v>
      </c>
      <c r="H444" s="24" t="s">
        <v>743</v>
      </c>
      <c r="I444" t="s">
        <v>737</v>
      </c>
    </row>
    <row r="445" spans="1:29">
      <c r="A445" t="s">
        <v>744</v>
      </c>
      <c r="B445">
        <v>1994</v>
      </c>
      <c r="C445" s="17" t="s">
        <v>745</v>
      </c>
      <c r="D445" t="s">
        <v>82</v>
      </c>
      <c r="E445" t="s">
        <v>699</v>
      </c>
      <c r="H445" t="s">
        <v>746</v>
      </c>
      <c r="I445" t="s">
        <v>747</v>
      </c>
      <c r="J445">
        <f>((3.86*1000)*1000)*0.045</f>
        <v>173700</v>
      </c>
      <c r="K445" s="18" t="s">
        <v>4321</v>
      </c>
    </row>
    <row r="446" spans="1:29">
      <c r="A446" t="s">
        <v>722</v>
      </c>
      <c r="B446">
        <v>2014</v>
      </c>
      <c r="C446" s="17" t="s">
        <v>723</v>
      </c>
      <c r="E446" t="s">
        <v>4322</v>
      </c>
      <c r="L446">
        <v>60</v>
      </c>
    </row>
    <row r="447" spans="1:29">
      <c r="A447" t="s">
        <v>709</v>
      </c>
      <c r="B447">
        <v>2013</v>
      </c>
      <c r="C447" s="17" t="s">
        <v>710</v>
      </c>
      <c r="E447" t="s">
        <v>4322</v>
      </c>
      <c r="L447" t="s">
        <v>4323</v>
      </c>
      <c r="O447">
        <v>60</v>
      </c>
    </row>
    <row r="448" spans="1:29">
      <c r="A448" t="s">
        <v>199</v>
      </c>
      <c r="B448">
        <v>2010</v>
      </c>
      <c r="C448" t="s">
        <v>200</v>
      </c>
      <c r="D448" t="s">
        <v>60</v>
      </c>
      <c r="E448" t="s">
        <v>748</v>
      </c>
      <c r="AC448" s="31" t="s">
        <v>202</v>
      </c>
    </row>
    <row r="449" spans="1:29">
      <c r="A449" t="s">
        <v>199</v>
      </c>
      <c r="B449">
        <v>2010</v>
      </c>
      <c r="C449" t="s">
        <v>200</v>
      </c>
      <c r="D449" t="s">
        <v>60</v>
      </c>
      <c r="E449" t="s">
        <v>751</v>
      </c>
      <c r="AC449" s="31" t="s">
        <v>202</v>
      </c>
    </row>
    <row r="450" spans="1:29">
      <c r="A450" t="s">
        <v>282</v>
      </c>
      <c r="B450">
        <v>2007</v>
      </c>
      <c r="C450" s="17" t="s">
        <v>283</v>
      </c>
      <c r="D450" t="s">
        <v>221</v>
      </c>
      <c r="E450" t="s">
        <v>752</v>
      </c>
      <c r="L450">
        <v>40</v>
      </c>
    </row>
    <row r="451" spans="1:29">
      <c r="A451" s="4" t="s">
        <v>199</v>
      </c>
      <c r="B451" s="4">
        <v>2010</v>
      </c>
      <c r="C451" s="4" t="s">
        <v>200</v>
      </c>
      <c r="D451" t="s">
        <v>221</v>
      </c>
      <c r="E451" t="s">
        <v>752</v>
      </c>
      <c r="F451" s="4"/>
      <c r="G451" s="4"/>
      <c r="H451" s="4"/>
      <c r="I451" s="4"/>
      <c r="J451" s="4"/>
      <c r="K451" s="4"/>
      <c r="L451" s="4"/>
      <c r="M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2">
        <v>0</v>
      </c>
    </row>
    <row r="452" spans="1:29">
      <c r="A452" t="s">
        <v>211</v>
      </c>
      <c r="B452">
        <v>2005</v>
      </c>
      <c r="C452" s="17" t="s">
        <v>212</v>
      </c>
      <c r="D452" t="s">
        <v>221</v>
      </c>
      <c r="E452" t="s">
        <v>752</v>
      </c>
      <c r="L452">
        <v>-166</v>
      </c>
    </row>
    <row r="453" spans="1:29">
      <c r="A453" t="s">
        <v>211</v>
      </c>
      <c r="B453">
        <v>2005</v>
      </c>
      <c r="C453" s="17" t="s">
        <v>212</v>
      </c>
      <c r="D453" t="s">
        <v>221</v>
      </c>
      <c r="E453" t="s">
        <v>752</v>
      </c>
      <c r="L453">
        <v>61</v>
      </c>
    </row>
    <row r="454" spans="1:29">
      <c r="A454" t="s">
        <v>211</v>
      </c>
      <c r="B454">
        <v>2005</v>
      </c>
      <c r="C454" s="17" t="s">
        <v>212</v>
      </c>
      <c r="D454" t="s">
        <v>221</v>
      </c>
      <c r="E454" t="s">
        <v>752</v>
      </c>
      <c r="L454">
        <v>82.8</v>
      </c>
    </row>
    <row r="455" spans="1:29">
      <c r="A455" t="s">
        <v>339</v>
      </c>
      <c r="B455">
        <v>2015</v>
      </c>
      <c r="C455" s="17" t="s">
        <v>340</v>
      </c>
      <c r="D455" t="s">
        <v>221</v>
      </c>
      <c r="E455" t="s">
        <v>752</v>
      </c>
      <c r="L455">
        <v>42</v>
      </c>
    </row>
    <row r="456" spans="1:29">
      <c r="A456" t="s">
        <v>223</v>
      </c>
      <c r="C456" s="28" t="s">
        <v>224</v>
      </c>
      <c r="D456" t="s">
        <v>60</v>
      </c>
      <c r="E456" t="s">
        <v>752</v>
      </c>
      <c r="H456" t="s">
        <v>758</v>
      </c>
    </row>
    <row r="457" spans="1:29">
      <c r="A457" t="s">
        <v>342</v>
      </c>
      <c r="B457">
        <v>2016</v>
      </c>
      <c r="C457" s="17" t="s">
        <v>343</v>
      </c>
      <c r="D457" t="s">
        <v>221</v>
      </c>
      <c r="E457" t="s">
        <v>752</v>
      </c>
      <c r="L457">
        <v>44.7</v>
      </c>
    </row>
    <row r="458" spans="1:29">
      <c r="A458" t="s">
        <v>481</v>
      </c>
      <c r="B458">
        <v>1998</v>
      </c>
      <c r="C458" s="17" t="s">
        <v>482</v>
      </c>
      <c r="D458" t="s">
        <v>221</v>
      </c>
      <c r="E458" t="s">
        <v>752</v>
      </c>
      <c r="L458">
        <v>60</v>
      </c>
    </row>
    <row r="459" spans="1:29">
      <c r="A459" t="s">
        <v>226</v>
      </c>
      <c r="B459">
        <v>2018</v>
      </c>
      <c r="C459" s="17" t="s">
        <v>227</v>
      </c>
      <c r="D459" t="s">
        <v>221</v>
      </c>
      <c r="E459" t="s">
        <v>752</v>
      </c>
      <c r="H459">
        <v>0.74</v>
      </c>
    </row>
    <row r="460" spans="1:29">
      <c r="A460" t="s">
        <v>226</v>
      </c>
      <c r="B460">
        <v>2018</v>
      </c>
      <c r="C460" s="17" t="s">
        <v>227</v>
      </c>
      <c r="D460" t="s">
        <v>221</v>
      </c>
      <c r="E460" t="s">
        <v>752</v>
      </c>
      <c r="H460">
        <v>3.04</v>
      </c>
    </row>
    <row r="461" spans="1:29">
      <c r="A461" t="s">
        <v>226</v>
      </c>
      <c r="B461">
        <v>2018</v>
      </c>
      <c r="C461" s="17" t="s">
        <v>227</v>
      </c>
      <c r="D461" t="s">
        <v>221</v>
      </c>
      <c r="E461" t="s">
        <v>752</v>
      </c>
      <c r="H461">
        <v>1.4</v>
      </c>
    </row>
    <row r="462" spans="1:29">
      <c r="A462" t="s">
        <v>226</v>
      </c>
      <c r="B462">
        <v>2018</v>
      </c>
      <c r="C462" s="17" t="s">
        <v>227</v>
      </c>
      <c r="D462" t="s">
        <v>221</v>
      </c>
      <c r="E462" t="s">
        <v>752</v>
      </c>
      <c r="H462" t="s">
        <v>4324</v>
      </c>
    </row>
    <row r="463" spans="1:29">
      <c r="A463" t="s">
        <v>226</v>
      </c>
      <c r="B463">
        <v>2018</v>
      </c>
      <c r="C463" s="17" t="s">
        <v>227</v>
      </c>
      <c r="D463" t="s">
        <v>221</v>
      </c>
      <c r="E463" t="s">
        <v>752</v>
      </c>
      <c r="H463">
        <v>0.98</v>
      </c>
    </row>
    <row r="464" spans="1:29">
      <c r="A464" t="s">
        <v>226</v>
      </c>
      <c r="B464">
        <v>2018</v>
      </c>
      <c r="C464" s="17" t="s">
        <v>227</v>
      </c>
      <c r="D464" t="s">
        <v>221</v>
      </c>
      <c r="E464" t="s">
        <v>752</v>
      </c>
      <c r="H464" t="s">
        <v>4325</v>
      </c>
    </row>
    <row r="465" spans="1:12">
      <c r="A465" t="s">
        <v>263</v>
      </c>
      <c r="B465">
        <v>1988</v>
      </c>
      <c r="C465" s="17" t="s">
        <v>264</v>
      </c>
      <c r="D465" t="s">
        <v>221</v>
      </c>
      <c r="E465" t="s">
        <v>752</v>
      </c>
      <c r="H465" t="s">
        <v>770</v>
      </c>
      <c r="L465">
        <v>30.7</v>
      </c>
    </row>
    <row r="466" spans="1:12">
      <c r="A466" t="s">
        <v>263</v>
      </c>
      <c r="B466">
        <v>1988</v>
      </c>
      <c r="C466" s="17" t="s">
        <v>264</v>
      </c>
      <c r="D466" t="s">
        <v>221</v>
      </c>
      <c r="E466" t="s">
        <v>752</v>
      </c>
      <c r="H466" t="s">
        <v>772</v>
      </c>
      <c r="L466">
        <v>-7</v>
      </c>
    </row>
    <row r="467" spans="1:12">
      <c r="A467" t="s">
        <v>263</v>
      </c>
      <c r="B467">
        <v>1988</v>
      </c>
      <c r="C467" s="17" t="s">
        <v>264</v>
      </c>
      <c r="D467" t="s">
        <v>221</v>
      </c>
      <c r="E467" t="s">
        <v>752</v>
      </c>
      <c r="H467" t="s">
        <v>773</v>
      </c>
      <c r="L467">
        <v>-38</v>
      </c>
    </row>
    <row r="468" spans="1:12">
      <c r="A468" t="s">
        <v>316</v>
      </c>
      <c r="B468">
        <v>2002</v>
      </c>
      <c r="C468" s="17" t="s">
        <v>317</v>
      </c>
      <c r="D468" t="s">
        <v>221</v>
      </c>
      <c r="E468" t="s">
        <v>752</v>
      </c>
      <c r="H468" t="s">
        <v>4326</v>
      </c>
    </row>
    <row r="469" spans="1:12">
      <c r="A469" t="s">
        <v>237</v>
      </c>
      <c r="B469">
        <v>2018</v>
      </c>
      <c r="C469" s="17" t="s">
        <v>238</v>
      </c>
      <c r="D469" t="s">
        <v>221</v>
      </c>
      <c r="E469" t="s">
        <v>752</v>
      </c>
      <c r="L469">
        <v>66.400000000000006</v>
      </c>
    </row>
    <row r="470" spans="1:12">
      <c r="A470" t="s">
        <v>314</v>
      </c>
      <c r="B470">
        <v>1973</v>
      </c>
      <c r="C470" s="17" t="s">
        <v>315</v>
      </c>
      <c r="D470" t="s">
        <v>221</v>
      </c>
      <c r="E470" t="s">
        <v>752</v>
      </c>
    </row>
    <row r="471" spans="1:12">
      <c r="A471" t="s">
        <v>268</v>
      </c>
      <c r="B471">
        <v>1981</v>
      </c>
      <c r="C471" s="35" t="s">
        <v>269</v>
      </c>
      <c r="D471" t="s">
        <v>221</v>
      </c>
      <c r="E471" t="s">
        <v>752</v>
      </c>
      <c r="L471" s="34" t="s">
        <v>4327</v>
      </c>
    </row>
    <row r="472" spans="1:12">
      <c r="A472" t="s">
        <v>274</v>
      </c>
      <c r="B472">
        <v>2006</v>
      </c>
      <c r="C472" s="35" t="s">
        <v>275</v>
      </c>
      <c r="D472" t="s">
        <v>221</v>
      </c>
      <c r="E472" t="s">
        <v>752</v>
      </c>
      <c r="L472">
        <v>74</v>
      </c>
    </row>
    <row r="473" spans="1:12">
      <c r="A473" t="s">
        <v>266</v>
      </c>
      <c r="B473">
        <v>1975</v>
      </c>
      <c r="C473" s="35" t="s">
        <v>267</v>
      </c>
      <c r="D473" t="s">
        <v>221</v>
      </c>
      <c r="E473" t="s">
        <v>752</v>
      </c>
      <c r="L473">
        <v>54</v>
      </c>
    </row>
    <row r="474" spans="1:12">
      <c r="A474" t="s">
        <v>278</v>
      </c>
      <c r="B474">
        <v>1990</v>
      </c>
      <c r="C474" s="35" t="s">
        <v>284</v>
      </c>
      <c r="D474" t="s">
        <v>221</v>
      </c>
      <c r="E474" t="s">
        <v>752</v>
      </c>
      <c r="L474">
        <v>71</v>
      </c>
    </row>
    <row r="475" spans="1:12">
      <c r="A475" t="s">
        <v>278</v>
      </c>
      <c r="B475">
        <v>1990</v>
      </c>
      <c r="C475" s="17" t="s">
        <v>279</v>
      </c>
      <c r="D475" t="s">
        <v>221</v>
      </c>
      <c r="E475" t="s">
        <v>752</v>
      </c>
      <c r="L475">
        <v>50</v>
      </c>
    </row>
    <row r="476" spans="1:12">
      <c r="A476" t="s">
        <v>287</v>
      </c>
      <c r="B476">
        <v>2016</v>
      </c>
      <c r="C476" s="17" t="s">
        <v>288</v>
      </c>
      <c r="D476" t="s">
        <v>221</v>
      </c>
      <c r="E476" t="s">
        <v>752</v>
      </c>
      <c r="L476">
        <v>23</v>
      </c>
    </row>
    <row r="477" spans="1:12">
      <c r="A477" t="s">
        <v>270</v>
      </c>
      <c r="B477">
        <v>2003</v>
      </c>
      <c r="C477" s="17" t="s">
        <v>271</v>
      </c>
      <c r="D477" t="s">
        <v>221</v>
      </c>
      <c r="E477" t="s">
        <v>752</v>
      </c>
      <c r="L477">
        <v>23</v>
      </c>
    </row>
    <row r="478" spans="1:12">
      <c r="A478" t="s">
        <v>276</v>
      </c>
      <c r="B478">
        <v>1979</v>
      </c>
      <c r="C478" s="17" t="s">
        <v>277</v>
      </c>
      <c r="D478" t="s">
        <v>221</v>
      </c>
      <c r="E478" t="s">
        <v>752</v>
      </c>
      <c r="L478">
        <v>73</v>
      </c>
    </row>
    <row r="479" spans="1:12">
      <c r="A479" t="s">
        <v>276</v>
      </c>
      <c r="B479">
        <v>1979</v>
      </c>
      <c r="C479" s="17" t="s">
        <v>277</v>
      </c>
      <c r="D479" t="s">
        <v>221</v>
      </c>
      <c r="E479" t="s">
        <v>752</v>
      </c>
    </row>
    <row r="480" spans="1:12">
      <c r="A480" t="s">
        <v>280</v>
      </c>
      <c r="B480">
        <v>1974</v>
      </c>
      <c r="C480" s="35" t="s">
        <v>281</v>
      </c>
      <c r="D480" t="s">
        <v>221</v>
      </c>
      <c r="E480" t="s">
        <v>752</v>
      </c>
      <c r="L480">
        <v>61</v>
      </c>
    </row>
    <row r="481" spans="1:24">
      <c r="A481" t="s">
        <v>285</v>
      </c>
      <c r="B481">
        <v>2015</v>
      </c>
      <c r="C481" s="35" t="s">
        <v>286</v>
      </c>
      <c r="D481" t="s">
        <v>221</v>
      </c>
      <c r="E481" t="s">
        <v>752</v>
      </c>
      <c r="L481">
        <v>65</v>
      </c>
    </row>
    <row r="482" spans="1:24">
      <c r="A482" t="s">
        <v>272</v>
      </c>
      <c r="B482">
        <v>2013</v>
      </c>
      <c r="C482" s="35" t="s">
        <v>273</v>
      </c>
      <c r="D482" t="s">
        <v>221</v>
      </c>
      <c r="E482" t="s">
        <v>752</v>
      </c>
      <c r="L482">
        <v>31</v>
      </c>
    </row>
    <row r="483" spans="1:24">
      <c r="A483" t="s">
        <v>471</v>
      </c>
      <c r="B483">
        <v>2021</v>
      </c>
      <c r="C483" s="17" t="s">
        <v>755</v>
      </c>
      <c r="D483" t="s">
        <v>221</v>
      </c>
      <c r="E483" t="s">
        <v>752</v>
      </c>
      <c r="G483" t="s">
        <v>408</v>
      </c>
    </row>
    <row r="484" spans="1:24">
      <c r="A484" s="4" t="s">
        <v>4190</v>
      </c>
      <c r="B484">
        <v>2021</v>
      </c>
      <c r="C484" s="17" t="s">
        <v>4192</v>
      </c>
      <c r="D484" t="s">
        <v>221</v>
      </c>
      <c r="E484" t="s">
        <v>752</v>
      </c>
      <c r="N484">
        <v>88.63</v>
      </c>
    </row>
    <row r="485" spans="1:24">
      <c r="A485" t="s">
        <v>299</v>
      </c>
      <c r="B485">
        <v>2007</v>
      </c>
      <c r="C485" s="17" t="s">
        <v>300</v>
      </c>
      <c r="D485" t="s">
        <v>221</v>
      </c>
      <c r="E485" t="s">
        <v>752</v>
      </c>
      <c r="X485" t="s">
        <v>4328</v>
      </c>
    </row>
    <row r="486" spans="1:24">
      <c r="A486" t="s">
        <v>756</v>
      </c>
      <c r="B486">
        <v>1998</v>
      </c>
      <c r="C486" s="17" t="s">
        <v>757</v>
      </c>
      <c r="E486" t="s">
        <v>752</v>
      </c>
      <c r="K486">
        <v>98</v>
      </c>
    </row>
    <row r="487" spans="1:24">
      <c r="A487" t="s">
        <v>4212</v>
      </c>
      <c r="B487">
        <v>2007</v>
      </c>
      <c r="C487" s="17" t="s">
        <v>4213</v>
      </c>
      <c r="E487" t="s">
        <v>752</v>
      </c>
      <c r="O487" t="s">
        <v>4329</v>
      </c>
    </row>
    <row r="488" spans="1:24">
      <c r="A488" t="s">
        <v>282</v>
      </c>
      <c r="B488">
        <v>2007</v>
      </c>
      <c r="C488" s="17" t="s">
        <v>283</v>
      </c>
      <c r="D488" t="s">
        <v>221</v>
      </c>
      <c r="E488" t="s">
        <v>778</v>
      </c>
      <c r="L488">
        <v>61.5</v>
      </c>
    </row>
    <row r="489" spans="1:24">
      <c r="A489" t="s">
        <v>211</v>
      </c>
      <c r="B489">
        <v>2005</v>
      </c>
      <c r="C489" s="17" t="s">
        <v>212</v>
      </c>
      <c r="D489" t="s">
        <v>221</v>
      </c>
      <c r="E489" t="s">
        <v>778</v>
      </c>
      <c r="L489">
        <v>83</v>
      </c>
    </row>
    <row r="490" spans="1:24">
      <c r="A490" t="s">
        <v>211</v>
      </c>
      <c r="B490">
        <v>2005</v>
      </c>
      <c r="C490" s="17" t="s">
        <v>212</v>
      </c>
      <c r="D490" t="s">
        <v>221</v>
      </c>
      <c r="E490" t="s">
        <v>778</v>
      </c>
      <c r="L490">
        <v>94</v>
      </c>
    </row>
    <row r="491" spans="1:24">
      <c r="A491" t="s">
        <v>223</v>
      </c>
      <c r="C491" s="28" t="s">
        <v>224</v>
      </c>
      <c r="D491" t="s">
        <v>60</v>
      </c>
      <c r="E491" t="s">
        <v>778</v>
      </c>
      <c r="H491" s="26" t="s">
        <v>790</v>
      </c>
    </row>
    <row r="492" spans="1:24">
      <c r="A492" t="s">
        <v>226</v>
      </c>
      <c r="B492">
        <v>2018</v>
      </c>
      <c r="C492" s="17" t="s">
        <v>227</v>
      </c>
      <c r="D492" t="s">
        <v>221</v>
      </c>
      <c r="E492" t="s">
        <v>778</v>
      </c>
      <c r="H492">
        <v>10.37</v>
      </c>
    </row>
    <row r="493" spans="1:24">
      <c r="A493" t="s">
        <v>226</v>
      </c>
      <c r="B493">
        <v>2018</v>
      </c>
      <c r="C493" s="17" t="s">
        <v>227</v>
      </c>
      <c r="D493" t="s">
        <v>221</v>
      </c>
      <c r="E493" t="s">
        <v>778</v>
      </c>
      <c r="H493" t="s">
        <v>792</v>
      </c>
    </row>
    <row r="494" spans="1:24">
      <c r="A494" t="s">
        <v>263</v>
      </c>
      <c r="B494">
        <v>1988</v>
      </c>
      <c r="C494" s="17" t="s">
        <v>264</v>
      </c>
      <c r="D494" t="s">
        <v>221</v>
      </c>
      <c r="E494" t="s">
        <v>778</v>
      </c>
      <c r="H494" t="s">
        <v>798</v>
      </c>
      <c r="L494">
        <v>13.4</v>
      </c>
    </row>
    <row r="495" spans="1:24">
      <c r="A495" t="s">
        <v>263</v>
      </c>
      <c r="B495">
        <v>1988</v>
      </c>
      <c r="C495" s="17" t="s">
        <v>264</v>
      </c>
      <c r="D495" t="s">
        <v>221</v>
      </c>
      <c r="E495" t="s">
        <v>778</v>
      </c>
      <c r="H495" t="s">
        <v>797</v>
      </c>
      <c r="L495">
        <v>-11.5</v>
      </c>
    </row>
    <row r="496" spans="1:24">
      <c r="A496" t="s">
        <v>263</v>
      </c>
      <c r="B496">
        <v>1988</v>
      </c>
      <c r="C496" s="17" t="s">
        <v>264</v>
      </c>
      <c r="D496" t="s">
        <v>221</v>
      </c>
      <c r="E496" t="s">
        <v>778</v>
      </c>
      <c r="H496" t="s">
        <v>4330</v>
      </c>
      <c r="L496">
        <v>10</v>
      </c>
    </row>
    <row r="497" spans="1:128">
      <c r="A497" t="s">
        <v>316</v>
      </c>
      <c r="B497">
        <v>2002</v>
      </c>
      <c r="C497" s="17" t="s">
        <v>317</v>
      </c>
      <c r="D497" t="s">
        <v>221</v>
      </c>
      <c r="E497" t="s">
        <v>778</v>
      </c>
      <c r="H497" t="s">
        <v>4331</v>
      </c>
    </row>
    <row r="498" spans="1:128">
      <c r="A498" t="s">
        <v>237</v>
      </c>
      <c r="B498">
        <v>2018</v>
      </c>
      <c r="C498" s="17" t="s">
        <v>238</v>
      </c>
      <c r="D498" t="s">
        <v>221</v>
      </c>
      <c r="E498" t="s">
        <v>778</v>
      </c>
      <c r="L498">
        <v>57.4</v>
      </c>
    </row>
    <row r="499" spans="1:128">
      <c r="A499" t="s">
        <v>199</v>
      </c>
      <c r="B499">
        <v>2010</v>
      </c>
      <c r="C499" t="s">
        <v>200</v>
      </c>
      <c r="D499" t="s">
        <v>221</v>
      </c>
      <c r="E499" t="s">
        <v>778</v>
      </c>
      <c r="AC499" s="31" t="s">
        <v>202</v>
      </c>
    </row>
    <row r="500" spans="1:128">
      <c r="A500" t="s">
        <v>268</v>
      </c>
      <c r="B500">
        <v>1981</v>
      </c>
      <c r="C500" s="35" t="s">
        <v>269</v>
      </c>
      <c r="D500" t="s">
        <v>221</v>
      </c>
      <c r="E500" t="s">
        <v>778</v>
      </c>
      <c r="L500" s="34" t="s">
        <v>4332</v>
      </c>
    </row>
    <row r="501" spans="1:128">
      <c r="A501" t="s">
        <v>278</v>
      </c>
      <c r="B501">
        <v>1990</v>
      </c>
      <c r="C501" s="35" t="s">
        <v>284</v>
      </c>
      <c r="D501" t="s">
        <v>221</v>
      </c>
      <c r="E501" t="s">
        <v>778</v>
      </c>
      <c r="L501">
        <v>75</v>
      </c>
    </row>
    <row r="502" spans="1:128">
      <c r="A502" t="s">
        <v>278</v>
      </c>
      <c r="B502">
        <v>1990</v>
      </c>
      <c r="C502" s="17" t="s">
        <v>279</v>
      </c>
      <c r="D502" s="4" t="s">
        <v>221</v>
      </c>
      <c r="E502" t="s">
        <v>778</v>
      </c>
      <c r="F502" s="4"/>
      <c r="G502" s="4"/>
      <c r="H502" s="4"/>
      <c r="I502" s="4"/>
      <c r="J502" s="4"/>
      <c r="K502" s="4"/>
      <c r="L502" s="4">
        <v>62</v>
      </c>
      <c r="M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128">
      <c r="A503" t="s">
        <v>287</v>
      </c>
      <c r="B503">
        <v>2016</v>
      </c>
      <c r="C503" s="17" t="s">
        <v>288</v>
      </c>
      <c r="D503" t="s">
        <v>221</v>
      </c>
      <c r="E503" t="s">
        <v>778</v>
      </c>
      <c r="L503">
        <v>52</v>
      </c>
    </row>
    <row r="504" spans="1:128">
      <c r="A504" t="s">
        <v>276</v>
      </c>
      <c r="B504">
        <v>1979</v>
      </c>
      <c r="C504" s="17" t="s">
        <v>277</v>
      </c>
      <c r="D504" t="s">
        <v>221</v>
      </c>
      <c r="E504" t="s">
        <v>778</v>
      </c>
    </row>
    <row r="505" spans="1:128">
      <c r="A505" t="s">
        <v>276</v>
      </c>
      <c r="B505">
        <v>1979</v>
      </c>
      <c r="C505" s="17" t="s">
        <v>277</v>
      </c>
      <c r="D505" t="s">
        <v>221</v>
      </c>
      <c r="E505" t="s">
        <v>778</v>
      </c>
    </row>
    <row r="506" spans="1:128">
      <c r="A506" t="s">
        <v>280</v>
      </c>
      <c r="B506">
        <v>1974</v>
      </c>
      <c r="C506" s="35" t="s">
        <v>281</v>
      </c>
      <c r="D506" t="s">
        <v>221</v>
      </c>
      <c r="E506" t="s">
        <v>778</v>
      </c>
      <c r="L506">
        <v>57</v>
      </c>
    </row>
    <row r="507" spans="1:128">
      <c r="A507" t="s">
        <v>285</v>
      </c>
      <c r="B507">
        <v>2015</v>
      </c>
      <c r="C507" s="35" t="s">
        <v>286</v>
      </c>
      <c r="D507" t="s">
        <v>221</v>
      </c>
      <c r="E507" t="s">
        <v>778</v>
      </c>
      <c r="L507">
        <v>61</v>
      </c>
    </row>
    <row r="508" spans="1:128">
      <c r="A508" s="20" t="s">
        <v>457</v>
      </c>
      <c r="B508" s="20">
        <v>2019</v>
      </c>
      <c r="C508" s="21" t="s">
        <v>458</v>
      </c>
      <c r="D508" s="20" t="s">
        <v>82</v>
      </c>
      <c r="E508" s="20" t="s">
        <v>804</v>
      </c>
      <c r="F508" s="20"/>
      <c r="G508" s="20"/>
      <c r="H508" s="20" t="s">
        <v>4333</v>
      </c>
      <c r="I508" s="20"/>
      <c r="J508" s="20">
        <v>2.77</v>
      </c>
      <c r="K508" s="20"/>
      <c r="L508" s="20">
        <v>75.8</v>
      </c>
      <c r="M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128">
      <c r="A509" s="20" t="s">
        <v>464</v>
      </c>
      <c r="B509" s="20">
        <v>2017</v>
      </c>
      <c r="C509" s="21" t="s">
        <v>465</v>
      </c>
      <c r="D509" s="20" t="s">
        <v>82</v>
      </c>
      <c r="E509" s="20" t="s">
        <v>804</v>
      </c>
      <c r="F509" s="20"/>
      <c r="G509" s="20"/>
      <c r="H509" s="20" t="s">
        <v>4334</v>
      </c>
      <c r="I509" s="20"/>
      <c r="J509" s="20">
        <v>10.9</v>
      </c>
      <c r="K509" s="20"/>
      <c r="L509" s="20">
        <v>91</v>
      </c>
      <c r="M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128">
      <c r="A510" t="s">
        <v>199</v>
      </c>
      <c r="B510">
        <v>2010</v>
      </c>
      <c r="C510" t="s">
        <v>200</v>
      </c>
      <c r="D510" t="s">
        <v>60</v>
      </c>
      <c r="E510" t="s">
        <v>810</v>
      </c>
      <c r="AC510" s="31" t="s">
        <v>202</v>
      </c>
    </row>
    <row r="511" spans="1:128" s="4" customFormat="1">
      <c r="A511" t="s">
        <v>199</v>
      </c>
      <c r="B511">
        <v>2010</v>
      </c>
      <c r="C511" t="s">
        <v>200</v>
      </c>
      <c r="D511"/>
      <c r="E511" t="s">
        <v>813</v>
      </c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 s="31">
        <v>33.299999999999997</v>
      </c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</row>
    <row r="512" spans="1:128" s="4" customFormat="1">
      <c r="A512" t="s">
        <v>314</v>
      </c>
      <c r="B512">
        <v>1973</v>
      </c>
      <c r="C512" s="17" t="s">
        <v>315</v>
      </c>
      <c r="D512" t="s">
        <v>221</v>
      </c>
      <c r="E512" t="s">
        <v>813</v>
      </c>
      <c r="F512"/>
      <c r="G512"/>
      <c r="H512"/>
      <c r="I512"/>
      <c r="J512"/>
      <c r="K512"/>
      <c r="L512" s="34" t="s">
        <v>4335</v>
      </c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</row>
    <row r="513" spans="1:12">
      <c r="A513" t="s">
        <v>274</v>
      </c>
      <c r="B513">
        <v>2006</v>
      </c>
      <c r="C513" s="35" t="s">
        <v>275</v>
      </c>
      <c r="D513" t="s">
        <v>221</v>
      </c>
      <c r="E513" t="s">
        <v>813</v>
      </c>
      <c r="L513">
        <v>29</v>
      </c>
    </row>
    <row r="514" spans="1:12">
      <c r="A514" t="s">
        <v>266</v>
      </c>
      <c r="B514">
        <v>1975</v>
      </c>
      <c r="C514" s="35" t="s">
        <v>267</v>
      </c>
      <c r="D514" t="s">
        <v>221</v>
      </c>
      <c r="E514" t="s">
        <v>813</v>
      </c>
      <c r="L514">
        <v>2</v>
      </c>
    </row>
    <row r="515" spans="1:12">
      <c r="A515" t="s">
        <v>278</v>
      </c>
      <c r="B515">
        <v>1990</v>
      </c>
      <c r="C515" s="35" t="s">
        <v>284</v>
      </c>
      <c r="D515" t="s">
        <v>221</v>
      </c>
      <c r="E515" t="s">
        <v>813</v>
      </c>
      <c r="L515">
        <v>67</v>
      </c>
    </row>
    <row r="516" spans="1:12">
      <c r="A516" t="s">
        <v>278</v>
      </c>
      <c r="B516">
        <v>1990</v>
      </c>
      <c r="C516" s="17" t="s">
        <v>279</v>
      </c>
      <c r="D516" t="s">
        <v>221</v>
      </c>
      <c r="E516" t="s">
        <v>813</v>
      </c>
      <c r="L516">
        <v>43</v>
      </c>
    </row>
    <row r="517" spans="1:12">
      <c r="A517" t="s">
        <v>287</v>
      </c>
      <c r="B517">
        <v>2016</v>
      </c>
      <c r="C517" s="17" t="s">
        <v>288</v>
      </c>
      <c r="D517" t="s">
        <v>221</v>
      </c>
      <c r="E517" t="s">
        <v>813</v>
      </c>
      <c r="L517">
        <v>22</v>
      </c>
    </row>
    <row r="518" spans="1:12">
      <c r="A518" t="s">
        <v>270</v>
      </c>
      <c r="B518">
        <v>2003</v>
      </c>
      <c r="C518" s="17" t="s">
        <v>271</v>
      </c>
      <c r="D518" t="s">
        <v>221</v>
      </c>
      <c r="E518" t="s">
        <v>813</v>
      </c>
      <c r="L518">
        <v>24</v>
      </c>
    </row>
    <row r="519" spans="1:12">
      <c r="A519" t="s">
        <v>211</v>
      </c>
      <c r="B519">
        <v>2005</v>
      </c>
      <c r="C519" s="17" t="s">
        <v>212</v>
      </c>
      <c r="E519" t="s">
        <v>813</v>
      </c>
      <c r="L519">
        <v>-260</v>
      </c>
    </row>
    <row r="520" spans="1:12">
      <c r="A520" t="s">
        <v>211</v>
      </c>
      <c r="B520">
        <v>2005</v>
      </c>
      <c r="C520" s="17" t="s">
        <v>212</v>
      </c>
      <c r="E520" t="s">
        <v>813</v>
      </c>
      <c r="L520">
        <v>-200</v>
      </c>
    </row>
    <row r="521" spans="1:12">
      <c r="A521" t="s">
        <v>223</v>
      </c>
      <c r="C521" s="28" t="s">
        <v>224</v>
      </c>
      <c r="D521" t="s">
        <v>60</v>
      </c>
      <c r="E521" t="s">
        <v>813</v>
      </c>
      <c r="H521" t="s">
        <v>816</v>
      </c>
    </row>
    <row r="522" spans="1:12">
      <c r="A522" t="s">
        <v>342</v>
      </c>
      <c r="B522">
        <v>2016</v>
      </c>
      <c r="C522" s="17" t="s">
        <v>343</v>
      </c>
      <c r="E522" t="s">
        <v>813</v>
      </c>
      <c r="L522">
        <v>42.5</v>
      </c>
    </row>
    <row r="523" spans="1:12">
      <c r="A523" t="s">
        <v>226</v>
      </c>
      <c r="B523">
        <v>2018</v>
      </c>
      <c r="C523" s="17" t="s">
        <v>227</v>
      </c>
      <c r="E523" t="s">
        <v>813</v>
      </c>
      <c r="H523">
        <v>0.47</v>
      </c>
    </row>
    <row r="524" spans="1:12">
      <c r="A524" t="s">
        <v>226</v>
      </c>
      <c r="B524">
        <v>2018</v>
      </c>
      <c r="C524" s="17" t="s">
        <v>227</v>
      </c>
      <c r="E524" t="s">
        <v>813</v>
      </c>
      <c r="H524">
        <v>1.68</v>
      </c>
    </row>
    <row r="525" spans="1:12">
      <c r="A525" t="s">
        <v>226</v>
      </c>
      <c r="B525">
        <v>2018</v>
      </c>
      <c r="C525" s="17" t="s">
        <v>227</v>
      </c>
      <c r="E525" t="s">
        <v>813</v>
      </c>
      <c r="H525">
        <v>1</v>
      </c>
    </row>
    <row r="526" spans="1:12">
      <c r="A526" t="s">
        <v>226</v>
      </c>
      <c r="B526">
        <v>2018</v>
      </c>
      <c r="C526" s="17" t="s">
        <v>227</v>
      </c>
      <c r="E526" t="s">
        <v>813</v>
      </c>
      <c r="H526" t="s">
        <v>4336</v>
      </c>
    </row>
    <row r="527" spans="1:12">
      <c r="A527" t="s">
        <v>226</v>
      </c>
      <c r="B527">
        <v>2018</v>
      </c>
      <c r="C527" s="17" t="s">
        <v>227</v>
      </c>
      <c r="E527" t="s">
        <v>813</v>
      </c>
      <c r="H527">
        <v>0.71</v>
      </c>
    </row>
    <row r="528" spans="1:12">
      <c r="A528" t="s">
        <v>226</v>
      </c>
      <c r="B528">
        <v>2018</v>
      </c>
      <c r="C528" s="17" t="s">
        <v>227</v>
      </c>
      <c r="E528" t="s">
        <v>813</v>
      </c>
      <c r="H528" t="s">
        <v>822</v>
      </c>
    </row>
    <row r="529" spans="1:128">
      <c r="A529" t="s">
        <v>263</v>
      </c>
      <c r="B529">
        <v>1988</v>
      </c>
      <c r="C529" s="17" t="s">
        <v>264</v>
      </c>
      <c r="E529" t="s">
        <v>813</v>
      </c>
      <c r="H529" t="s">
        <v>823</v>
      </c>
      <c r="L529">
        <v>15</v>
      </c>
    </row>
    <row r="530" spans="1:128">
      <c r="A530" t="s">
        <v>263</v>
      </c>
      <c r="B530">
        <v>1988</v>
      </c>
      <c r="C530" s="17" t="s">
        <v>264</v>
      </c>
      <c r="E530" t="s">
        <v>813</v>
      </c>
      <c r="H530" t="s">
        <v>824</v>
      </c>
      <c r="L530">
        <v>-48</v>
      </c>
    </row>
    <row r="531" spans="1:128">
      <c r="A531" t="s">
        <v>263</v>
      </c>
      <c r="B531">
        <v>1988</v>
      </c>
      <c r="C531" s="17" t="s">
        <v>264</v>
      </c>
      <c r="E531" t="s">
        <v>813</v>
      </c>
      <c r="H531" t="s">
        <v>825</v>
      </c>
      <c r="L531">
        <v>-31.1</v>
      </c>
    </row>
    <row r="532" spans="1:128">
      <c r="A532" t="s">
        <v>316</v>
      </c>
      <c r="B532">
        <v>2002</v>
      </c>
      <c r="C532" s="17" t="s">
        <v>317</v>
      </c>
      <c r="E532" t="s">
        <v>813</v>
      </c>
      <c r="H532" t="s">
        <v>4337</v>
      </c>
    </row>
    <row r="533" spans="1:128">
      <c r="A533" t="s">
        <v>237</v>
      </c>
      <c r="B533">
        <v>2018</v>
      </c>
      <c r="C533" s="17" t="s">
        <v>238</v>
      </c>
      <c r="E533" t="s">
        <v>813</v>
      </c>
      <c r="L533">
        <v>50.8</v>
      </c>
    </row>
    <row r="534" spans="1:128">
      <c r="A534" t="s">
        <v>328</v>
      </c>
      <c r="B534">
        <v>1979</v>
      </c>
      <c r="C534" s="17" t="s">
        <v>329</v>
      </c>
      <c r="D534" t="s">
        <v>221</v>
      </c>
      <c r="E534" t="s">
        <v>813</v>
      </c>
      <c r="L534">
        <v>23</v>
      </c>
    </row>
    <row r="535" spans="1:128">
      <c r="A535" t="s">
        <v>276</v>
      </c>
      <c r="B535">
        <v>1979</v>
      </c>
      <c r="C535" s="17" t="s">
        <v>277</v>
      </c>
      <c r="D535" t="s">
        <v>221</v>
      </c>
      <c r="E535" t="s">
        <v>813</v>
      </c>
      <c r="L535">
        <v>50</v>
      </c>
    </row>
    <row r="536" spans="1:128">
      <c r="A536" t="s">
        <v>280</v>
      </c>
      <c r="B536">
        <v>1974</v>
      </c>
      <c r="C536" s="35" t="s">
        <v>281</v>
      </c>
      <c r="D536" t="s">
        <v>221</v>
      </c>
      <c r="E536" t="s">
        <v>813</v>
      </c>
      <c r="L536">
        <v>15</v>
      </c>
    </row>
    <row r="537" spans="1:128">
      <c r="A537" t="s">
        <v>285</v>
      </c>
      <c r="B537">
        <v>2015</v>
      </c>
      <c r="C537" s="35" t="s">
        <v>286</v>
      </c>
      <c r="D537" t="s">
        <v>221</v>
      </c>
      <c r="E537" t="s">
        <v>813</v>
      </c>
      <c r="L537">
        <v>22</v>
      </c>
    </row>
    <row r="538" spans="1:128">
      <c r="A538" t="s">
        <v>272</v>
      </c>
      <c r="B538">
        <v>2013</v>
      </c>
      <c r="C538" s="35" t="s">
        <v>273</v>
      </c>
      <c r="D538" t="s">
        <v>221</v>
      </c>
      <c r="E538" t="s">
        <v>813</v>
      </c>
      <c r="L538">
        <v>8</v>
      </c>
    </row>
    <row r="539" spans="1:128">
      <c r="A539" t="s">
        <v>471</v>
      </c>
      <c r="B539">
        <v>2021</v>
      </c>
      <c r="C539" s="17" t="s">
        <v>815</v>
      </c>
      <c r="D539" t="s">
        <v>221</v>
      </c>
      <c r="E539" t="s">
        <v>813</v>
      </c>
      <c r="G539" t="s">
        <v>408</v>
      </c>
    </row>
    <row r="540" spans="1:128">
      <c r="A540" t="s">
        <v>199</v>
      </c>
      <c r="B540">
        <v>2010</v>
      </c>
      <c r="C540" t="s">
        <v>200</v>
      </c>
      <c r="D540" t="s">
        <v>60</v>
      </c>
      <c r="E540" t="s">
        <v>836</v>
      </c>
      <c r="AC540" s="31">
        <v>68.5</v>
      </c>
    </row>
    <row r="541" spans="1:128">
      <c r="A541" t="s">
        <v>237</v>
      </c>
      <c r="B541">
        <v>2018</v>
      </c>
      <c r="C541" s="17" t="s">
        <v>238</v>
      </c>
      <c r="E541" t="s">
        <v>845</v>
      </c>
      <c r="L541">
        <v>63.3</v>
      </c>
    </row>
    <row r="542" spans="1:128">
      <c r="A542" t="s">
        <v>199</v>
      </c>
      <c r="B542">
        <v>2010</v>
      </c>
      <c r="C542" t="s">
        <v>200</v>
      </c>
      <c r="D542" t="s">
        <v>60</v>
      </c>
      <c r="E542" t="s">
        <v>849</v>
      </c>
      <c r="AC542" s="31" t="s">
        <v>202</v>
      </c>
    </row>
    <row r="543" spans="1:128">
      <c r="A543" t="s">
        <v>223</v>
      </c>
      <c r="C543" s="28" t="s">
        <v>224</v>
      </c>
      <c r="D543" t="s">
        <v>60</v>
      </c>
      <c r="E543" t="s">
        <v>849</v>
      </c>
      <c r="H543" t="s">
        <v>850</v>
      </c>
    </row>
    <row r="544" spans="1:128">
      <c r="A544" t="s">
        <v>366</v>
      </c>
      <c r="B544">
        <v>2015</v>
      </c>
      <c r="C544" t="s">
        <v>867</v>
      </c>
      <c r="D544" t="s">
        <v>82</v>
      </c>
      <c r="E544" t="s">
        <v>854</v>
      </c>
      <c r="H544" s="3" t="s">
        <v>868</v>
      </c>
      <c r="I544" s="12">
        <v>1.786</v>
      </c>
      <c r="J544">
        <f t="shared" ref="J544:J551" si="5">I544*1000</f>
        <v>1786</v>
      </c>
      <c r="AD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</row>
    <row r="545" spans="1:128">
      <c r="A545" t="s">
        <v>366</v>
      </c>
      <c r="B545">
        <v>2015</v>
      </c>
      <c r="C545" t="s">
        <v>869</v>
      </c>
      <c r="D545" t="s">
        <v>82</v>
      </c>
      <c r="E545" t="s">
        <v>854</v>
      </c>
      <c r="H545" s="3" t="s">
        <v>870</v>
      </c>
      <c r="I545" s="3">
        <v>0.77</v>
      </c>
      <c r="J545">
        <f t="shared" si="5"/>
        <v>770</v>
      </c>
    </row>
    <row r="546" spans="1:128">
      <c r="A546" t="s">
        <v>366</v>
      </c>
      <c r="B546">
        <v>2015</v>
      </c>
      <c r="C546" t="s">
        <v>872</v>
      </c>
      <c r="D546" t="s">
        <v>82</v>
      </c>
      <c r="E546" t="s">
        <v>854</v>
      </c>
      <c r="H546" s="3" t="s">
        <v>873</v>
      </c>
      <c r="I546" s="3">
        <v>4.9000000000000002E-2</v>
      </c>
      <c r="J546">
        <f t="shared" si="5"/>
        <v>49</v>
      </c>
    </row>
    <row r="547" spans="1:128" s="4" customFormat="1">
      <c r="A547" t="s">
        <v>366</v>
      </c>
      <c r="B547">
        <v>2015</v>
      </c>
      <c r="C547" t="s">
        <v>875</v>
      </c>
      <c r="D547" t="s">
        <v>82</v>
      </c>
      <c r="E547" t="s">
        <v>854</v>
      </c>
      <c r="F547"/>
      <c r="G547"/>
      <c r="H547" s="3" t="s">
        <v>876</v>
      </c>
      <c r="I547" s="3">
        <v>0.63300000000000001</v>
      </c>
      <c r="J547">
        <f t="shared" si="5"/>
        <v>633</v>
      </c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</row>
    <row r="548" spans="1:128">
      <c r="A548" t="s">
        <v>366</v>
      </c>
      <c r="B548">
        <v>2015</v>
      </c>
      <c r="C548" t="s">
        <v>878</v>
      </c>
      <c r="D548" t="s">
        <v>82</v>
      </c>
      <c r="E548" t="s">
        <v>854</v>
      </c>
      <c r="H548" s="3" t="s">
        <v>879</v>
      </c>
      <c r="I548" s="3">
        <v>0.46800000000000003</v>
      </c>
      <c r="J548">
        <f t="shared" si="5"/>
        <v>468</v>
      </c>
    </row>
    <row r="549" spans="1:128">
      <c r="A549" t="s">
        <v>366</v>
      </c>
      <c r="B549">
        <v>2015</v>
      </c>
      <c r="C549" t="s">
        <v>881</v>
      </c>
      <c r="D549" t="s">
        <v>82</v>
      </c>
      <c r="E549" t="s">
        <v>854</v>
      </c>
      <c r="H549" s="3" t="s">
        <v>882</v>
      </c>
      <c r="I549" s="3">
        <v>0.85299999999999998</v>
      </c>
      <c r="J549">
        <f t="shared" si="5"/>
        <v>853</v>
      </c>
    </row>
    <row r="550" spans="1:128">
      <c r="A550" t="s">
        <v>366</v>
      </c>
      <c r="B550">
        <v>2015</v>
      </c>
      <c r="C550" t="s">
        <v>884</v>
      </c>
      <c r="D550" t="s">
        <v>82</v>
      </c>
      <c r="E550" t="s">
        <v>854</v>
      </c>
      <c r="H550" s="3" t="s">
        <v>885</v>
      </c>
      <c r="I550" s="3">
        <v>0.44</v>
      </c>
      <c r="J550">
        <f t="shared" si="5"/>
        <v>440</v>
      </c>
    </row>
    <row r="551" spans="1:128">
      <c r="A551" t="s">
        <v>366</v>
      </c>
      <c r="B551">
        <v>2015</v>
      </c>
      <c r="C551" t="s">
        <v>887</v>
      </c>
      <c r="D551" t="s">
        <v>82</v>
      </c>
      <c r="E551" t="s">
        <v>854</v>
      </c>
      <c r="H551" s="3" t="s">
        <v>888</v>
      </c>
      <c r="I551" s="3">
        <v>0.82</v>
      </c>
      <c r="J551">
        <f t="shared" si="5"/>
        <v>820</v>
      </c>
    </row>
    <row r="552" spans="1:128">
      <c r="A552" t="s">
        <v>366</v>
      </c>
      <c r="B552">
        <v>2015</v>
      </c>
      <c r="C552" t="s">
        <v>890</v>
      </c>
      <c r="D552" t="s">
        <v>82</v>
      </c>
      <c r="E552" t="s">
        <v>854</v>
      </c>
      <c r="K552">
        <v>18</v>
      </c>
    </row>
    <row r="553" spans="1:128" s="4" customFormat="1">
      <c r="A553" t="s">
        <v>893</v>
      </c>
      <c r="B553">
        <v>2008</v>
      </c>
      <c r="C553" t="s">
        <v>894</v>
      </c>
      <c r="D553" t="s">
        <v>82</v>
      </c>
      <c r="E553" t="s">
        <v>854</v>
      </c>
      <c r="F553"/>
      <c r="G553"/>
      <c r="H553"/>
      <c r="I553"/>
      <c r="J553"/>
      <c r="K553" t="s">
        <v>4338</v>
      </c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</row>
    <row r="554" spans="1:128">
      <c r="A554" t="s">
        <v>893</v>
      </c>
      <c r="B554">
        <v>2008</v>
      </c>
      <c r="C554" t="s">
        <v>894</v>
      </c>
      <c r="D554" t="s">
        <v>82</v>
      </c>
      <c r="E554" t="s">
        <v>854</v>
      </c>
      <c r="H554" t="s">
        <v>895</v>
      </c>
      <c r="I554" s="4">
        <f>120/365</f>
        <v>0.32876712328767121</v>
      </c>
      <c r="J554">
        <f t="shared" ref="J554:J560" si="6">I554*1000</f>
        <v>328.76712328767121</v>
      </c>
    </row>
    <row r="555" spans="1:128">
      <c r="A555" t="s">
        <v>893</v>
      </c>
      <c r="B555">
        <v>2008</v>
      </c>
      <c r="C555" t="s">
        <v>894</v>
      </c>
      <c r="D555" t="s">
        <v>82</v>
      </c>
      <c r="E555" t="s">
        <v>854</v>
      </c>
      <c r="H555" t="s">
        <v>897</v>
      </c>
      <c r="I555" s="4">
        <f>382.9/365</f>
        <v>1.0490410958904108</v>
      </c>
      <c r="J555">
        <f t="shared" si="6"/>
        <v>1049.0410958904108</v>
      </c>
    </row>
    <row r="556" spans="1:128">
      <c r="A556" t="s">
        <v>893</v>
      </c>
      <c r="B556">
        <v>2008</v>
      </c>
      <c r="C556" t="s">
        <v>894</v>
      </c>
      <c r="D556" t="s">
        <v>82</v>
      </c>
      <c r="E556" t="s">
        <v>854</v>
      </c>
      <c r="H556" t="s">
        <v>898</v>
      </c>
      <c r="I556" s="4">
        <f>571.4/365</f>
        <v>1.5654794520547946</v>
      </c>
      <c r="J556">
        <f t="shared" si="6"/>
        <v>1565.4794520547946</v>
      </c>
    </row>
    <row r="557" spans="1:128">
      <c r="A557" t="s">
        <v>893</v>
      </c>
      <c r="B557">
        <v>2008</v>
      </c>
      <c r="C557" t="s">
        <v>894</v>
      </c>
      <c r="D557" t="s">
        <v>82</v>
      </c>
      <c r="E557" t="s">
        <v>854</v>
      </c>
      <c r="H557" t="s">
        <v>899</v>
      </c>
      <c r="I557" s="4">
        <f>828.7/365</f>
        <v>2.2704109589041099</v>
      </c>
      <c r="J557">
        <f t="shared" si="6"/>
        <v>2270.41095890411</v>
      </c>
    </row>
    <row r="558" spans="1:128">
      <c r="A558" t="s">
        <v>893</v>
      </c>
      <c r="B558">
        <v>2008</v>
      </c>
      <c r="C558" t="s">
        <v>894</v>
      </c>
      <c r="D558" t="s">
        <v>82</v>
      </c>
      <c r="E558" t="s">
        <v>854</v>
      </c>
      <c r="H558" t="s">
        <v>900</v>
      </c>
      <c r="I558" s="4">
        <f>294/365</f>
        <v>0.80547945205479454</v>
      </c>
      <c r="J558">
        <f t="shared" si="6"/>
        <v>805.47945205479459</v>
      </c>
    </row>
    <row r="559" spans="1:128">
      <c r="A559" t="s">
        <v>893</v>
      </c>
      <c r="B559">
        <v>2008</v>
      </c>
      <c r="C559" t="s">
        <v>894</v>
      </c>
      <c r="D559" t="s">
        <v>82</v>
      </c>
      <c r="E559" t="s">
        <v>854</v>
      </c>
      <c r="H559" t="s">
        <v>902</v>
      </c>
      <c r="I559" s="4">
        <f>160.4/365</f>
        <v>0.43945205479452054</v>
      </c>
      <c r="J559">
        <f t="shared" si="6"/>
        <v>439.45205479452056</v>
      </c>
    </row>
    <row r="560" spans="1:128">
      <c r="A560" t="s">
        <v>893</v>
      </c>
      <c r="B560">
        <v>2008</v>
      </c>
      <c r="C560" t="s">
        <v>894</v>
      </c>
      <c r="D560" t="s">
        <v>82</v>
      </c>
      <c r="E560" t="s">
        <v>854</v>
      </c>
      <c r="H560" t="s">
        <v>904</v>
      </c>
      <c r="I560" s="4">
        <f>352.3/365</f>
        <v>0.96520547945205482</v>
      </c>
      <c r="J560">
        <f t="shared" si="6"/>
        <v>965.20547945205476</v>
      </c>
    </row>
    <row r="561" spans="1:128">
      <c r="A561" t="s">
        <v>421</v>
      </c>
      <c r="B561">
        <v>2013</v>
      </c>
      <c r="C561" s="17" t="s">
        <v>422</v>
      </c>
      <c r="D561" t="s">
        <v>82</v>
      </c>
      <c r="E561" t="s">
        <v>854</v>
      </c>
      <c r="H561" t="s">
        <v>906</v>
      </c>
      <c r="J561">
        <f>((6*1000000000)/365)/137000</f>
        <v>119.98800119988002</v>
      </c>
      <c r="K561" s="14" t="s">
        <v>4339</v>
      </c>
    </row>
    <row r="562" spans="1:128">
      <c r="A562" t="s">
        <v>446</v>
      </c>
      <c r="B562">
        <v>2011</v>
      </c>
      <c r="E562" t="s">
        <v>854</v>
      </c>
      <c r="L562">
        <v>17.5</v>
      </c>
    </row>
    <row r="563" spans="1:128">
      <c r="A563" t="s">
        <v>859</v>
      </c>
      <c r="B563">
        <v>2015</v>
      </c>
      <c r="C563" s="2" t="s">
        <v>860</v>
      </c>
      <c r="D563" t="s">
        <v>82</v>
      </c>
      <c r="E563" t="s">
        <v>854</v>
      </c>
      <c r="K563" s="14" t="s">
        <v>4340</v>
      </c>
      <c r="L563" t="s">
        <v>4341</v>
      </c>
    </row>
    <row r="564" spans="1:128">
      <c r="A564" t="s">
        <v>859</v>
      </c>
      <c r="B564">
        <v>2015</v>
      </c>
      <c r="C564" s="2" t="s">
        <v>4342</v>
      </c>
      <c r="D564" t="s">
        <v>82</v>
      </c>
      <c r="E564" t="s">
        <v>854</v>
      </c>
      <c r="L564">
        <v>90</v>
      </c>
    </row>
    <row r="565" spans="1:128">
      <c r="A565" t="s">
        <v>859</v>
      </c>
      <c r="B565">
        <v>2015</v>
      </c>
      <c r="C565" s="2" t="s">
        <v>915</v>
      </c>
      <c r="D565" t="s">
        <v>82</v>
      </c>
      <c r="E565" t="s">
        <v>854</v>
      </c>
      <c r="H565" t="s">
        <v>4343</v>
      </c>
      <c r="I565" s="6">
        <f>1.182/365</f>
        <v>3.2383561643835614E-3</v>
      </c>
      <c r="J565">
        <f>I565*1000000</f>
        <v>3238.3561643835615</v>
      </c>
      <c r="L565">
        <v>80</v>
      </c>
    </row>
    <row r="566" spans="1:128">
      <c r="A566" t="s">
        <v>859</v>
      </c>
      <c r="B566">
        <v>2015</v>
      </c>
      <c r="C566" s="2" t="s">
        <v>918</v>
      </c>
      <c r="D566" t="s">
        <v>82</v>
      </c>
      <c r="E566" t="s">
        <v>854</v>
      </c>
      <c r="H566" t="s">
        <v>4344</v>
      </c>
      <c r="I566" s="6">
        <f>0.041/365</f>
        <v>1.1232876712328768E-4</v>
      </c>
      <c r="J566">
        <f>I566*1000000</f>
        <v>112.32876712328768</v>
      </c>
    </row>
    <row r="567" spans="1:128">
      <c r="A567" t="s">
        <v>184</v>
      </c>
      <c r="B567">
        <v>2003</v>
      </c>
      <c r="C567" s="17" t="s">
        <v>185</v>
      </c>
      <c r="D567" t="s">
        <v>82</v>
      </c>
      <c r="E567" t="s">
        <v>854</v>
      </c>
      <c r="K567">
        <v>9</v>
      </c>
    </row>
    <row r="568" spans="1:128" s="4" customFormat="1">
      <c r="A568" t="s">
        <v>79</v>
      </c>
      <c r="B568">
        <v>2017</v>
      </c>
      <c r="C568" s="2" t="s">
        <v>80</v>
      </c>
      <c r="D568" t="s">
        <v>82</v>
      </c>
      <c r="E568" t="s">
        <v>854</v>
      </c>
      <c r="F568"/>
      <c r="G568"/>
      <c r="H568"/>
      <c r="I568"/>
      <c r="J568"/>
      <c r="K568"/>
      <c r="L568" t="s">
        <v>4345</v>
      </c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</row>
    <row r="569" spans="1:128">
      <c r="A569" t="s">
        <v>143</v>
      </c>
      <c r="B569">
        <v>2013</v>
      </c>
      <c r="C569" s="2" t="s">
        <v>144</v>
      </c>
      <c r="D569" t="s">
        <v>82</v>
      </c>
      <c r="E569" t="s">
        <v>854</v>
      </c>
      <c r="H569" t="s">
        <v>941</v>
      </c>
      <c r="I569" s="4">
        <f>0.3*1/1000</f>
        <v>2.9999999999999997E-4</v>
      </c>
      <c r="J569">
        <f>I569*1000000</f>
        <v>300</v>
      </c>
    </row>
    <row r="570" spans="1:128">
      <c r="A570" t="s">
        <v>957</v>
      </c>
      <c r="B570">
        <v>2017</v>
      </c>
      <c r="C570" s="17" t="s">
        <v>958</v>
      </c>
      <c r="E570" t="s">
        <v>854</v>
      </c>
      <c r="L570">
        <v>-18</v>
      </c>
    </row>
    <row r="571" spans="1:128">
      <c r="A571" t="s">
        <v>957</v>
      </c>
      <c r="B571">
        <v>2017</v>
      </c>
      <c r="C571" s="17" t="s">
        <v>958</v>
      </c>
      <c r="E571" t="s">
        <v>854</v>
      </c>
      <c r="L571">
        <v>75</v>
      </c>
    </row>
    <row r="572" spans="1:128">
      <c r="A572" t="s">
        <v>959</v>
      </c>
      <c r="B572">
        <v>2014</v>
      </c>
      <c r="C572" t="s">
        <v>960</v>
      </c>
      <c r="D572" t="s">
        <v>82</v>
      </c>
      <c r="E572" t="s">
        <v>854</v>
      </c>
      <c r="K572">
        <v>20</v>
      </c>
      <c r="L572">
        <v>61</v>
      </c>
    </row>
    <row r="573" spans="1:128">
      <c r="A573" t="s">
        <v>448</v>
      </c>
      <c r="B573">
        <v>2013</v>
      </c>
      <c r="C573" s="17" t="s">
        <v>449</v>
      </c>
      <c r="E573" t="s">
        <v>854</v>
      </c>
      <c r="L573">
        <v>-45.6</v>
      </c>
    </row>
    <row r="574" spans="1:128">
      <c r="A574" t="s">
        <v>962</v>
      </c>
      <c r="B574">
        <v>2014</v>
      </c>
      <c r="C574" s="2" t="s">
        <v>963</v>
      </c>
      <c r="D574" t="s">
        <v>82</v>
      </c>
      <c r="E574" t="s">
        <v>854</v>
      </c>
      <c r="H574" t="s">
        <v>966</v>
      </c>
      <c r="I574" s="4">
        <f>0.231/365</f>
        <v>6.3287671232876714E-4</v>
      </c>
      <c r="J574">
        <f t="shared" ref="J574:J588" si="7">I574*1000000</f>
        <v>632.8767123287671</v>
      </c>
    </row>
    <row r="575" spans="1:128" s="4" customFormat="1">
      <c r="A575" t="s">
        <v>962</v>
      </c>
      <c r="B575">
        <v>2014</v>
      </c>
      <c r="C575" s="2" t="s">
        <v>963</v>
      </c>
      <c r="D575" t="s">
        <v>82</v>
      </c>
      <c r="E575" t="s">
        <v>854</v>
      </c>
      <c r="F575"/>
      <c r="G575"/>
      <c r="H575" t="s">
        <v>968</v>
      </c>
      <c r="I575" s="4">
        <f>0.186/365</f>
        <v>5.0958904109589043E-4</v>
      </c>
      <c r="J575">
        <f t="shared" si="7"/>
        <v>509.58904109589042</v>
      </c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</row>
    <row r="576" spans="1:128">
      <c r="A576" t="s">
        <v>962</v>
      </c>
      <c r="B576">
        <v>2014</v>
      </c>
      <c r="C576" s="2" t="s">
        <v>963</v>
      </c>
      <c r="D576" t="s">
        <v>82</v>
      </c>
      <c r="E576" t="s">
        <v>854</v>
      </c>
      <c r="H576" t="s">
        <v>4346</v>
      </c>
      <c r="I576" s="4">
        <f>0.0004/365</f>
        <v>1.0958904109589041E-6</v>
      </c>
      <c r="J576">
        <f t="shared" si="7"/>
        <v>1.095890410958904</v>
      </c>
    </row>
    <row r="577" spans="1:128">
      <c r="A577" t="s">
        <v>962</v>
      </c>
      <c r="B577">
        <v>2014</v>
      </c>
      <c r="C577" s="2" t="s">
        <v>963</v>
      </c>
      <c r="D577" t="s">
        <v>82</v>
      </c>
      <c r="E577" t="s">
        <v>854</v>
      </c>
      <c r="H577" t="s">
        <v>970</v>
      </c>
      <c r="I577" s="4">
        <f>1.187/365</f>
        <v>3.2520547945205482E-3</v>
      </c>
      <c r="J577">
        <f t="shared" si="7"/>
        <v>3252.0547945205481</v>
      </c>
    </row>
    <row r="578" spans="1:128">
      <c r="A578" t="s">
        <v>962</v>
      </c>
      <c r="B578">
        <v>2014</v>
      </c>
      <c r="C578" s="2" t="s">
        <v>963</v>
      </c>
      <c r="D578" t="s">
        <v>82</v>
      </c>
      <c r="E578" t="s">
        <v>854</v>
      </c>
      <c r="H578" t="s">
        <v>971</v>
      </c>
      <c r="I578" s="4">
        <f>0.349/365</f>
        <v>9.5616438356164373E-4</v>
      </c>
      <c r="J578">
        <f t="shared" si="7"/>
        <v>956.16438356164372</v>
      </c>
    </row>
    <row r="579" spans="1:128">
      <c r="A579" t="s">
        <v>962</v>
      </c>
      <c r="B579">
        <v>2014</v>
      </c>
      <c r="C579" s="2" t="s">
        <v>963</v>
      </c>
      <c r="D579" t="s">
        <v>82</v>
      </c>
      <c r="E579" t="s">
        <v>854</v>
      </c>
      <c r="H579" t="s">
        <v>973</v>
      </c>
      <c r="I579" s="4">
        <f>0.065/365</f>
        <v>1.7808219178082192E-4</v>
      </c>
      <c r="J579">
        <f t="shared" si="7"/>
        <v>178.08219178082192</v>
      </c>
    </row>
    <row r="580" spans="1:128">
      <c r="A580" t="s">
        <v>962</v>
      </c>
      <c r="B580">
        <v>2014</v>
      </c>
      <c r="C580" s="2" t="s">
        <v>963</v>
      </c>
      <c r="D580" t="s">
        <v>82</v>
      </c>
      <c r="E580" t="s">
        <v>854</v>
      </c>
      <c r="H580" t="s">
        <v>975</v>
      </c>
      <c r="I580" s="4">
        <f>0.315/365</f>
        <v>8.6301369863013696E-4</v>
      </c>
      <c r="J580">
        <f t="shared" si="7"/>
        <v>863.01369863013701</v>
      </c>
    </row>
    <row r="581" spans="1:128">
      <c r="A581" t="s">
        <v>962</v>
      </c>
      <c r="B581">
        <v>2014</v>
      </c>
      <c r="C581" s="2" t="s">
        <v>963</v>
      </c>
      <c r="D581" t="s">
        <v>82</v>
      </c>
      <c r="E581" t="s">
        <v>854</v>
      </c>
      <c r="H581" t="s">
        <v>977</v>
      </c>
      <c r="I581" s="4">
        <f>0.299/365</f>
        <v>8.1917808219178078E-4</v>
      </c>
      <c r="J581">
        <f t="shared" si="7"/>
        <v>819.17808219178073</v>
      </c>
    </row>
    <row r="582" spans="1:128" s="4" customFormat="1">
      <c r="A582" t="s">
        <v>962</v>
      </c>
      <c r="B582">
        <v>2014</v>
      </c>
      <c r="C582" s="2" t="s">
        <v>963</v>
      </c>
      <c r="D582" t="s">
        <v>82</v>
      </c>
      <c r="E582" t="s">
        <v>854</v>
      </c>
      <c r="F582"/>
      <c r="G582"/>
      <c r="H582" t="s">
        <v>979</v>
      </c>
      <c r="I582" s="4">
        <f>0.12/365</f>
        <v>3.2876712328767124E-4</v>
      </c>
      <c r="J582">
        <f t="shared" si="7"/>
        <v>328.76712328767127</v>
      </c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</row>
    <row r="583" spans="1:128">
      <c r="A583" t="s">
        <v>962</v>
      </c>
      <c r="B583">
        <v>2014</v>
      </c>
      <c r="C583" s="2" t="s">
        <v>963</v>
      </c>
      <c r="D583" t="s">
        <v>82</v>
      </c>
      <c r="E583" t="s">
        <v>854</v>
      </c>
      <c r="H583" t="s">
        <v>981</v>
      </c>
      <c r="I583" s="4">
        <f>0.383/365</f>
        <v>1.0493150684931507E-3</v>
      </c>
      <c r="J583">
        <f t="shared" si="7"/>
        <v>1049.3150684931506</v>
      </c>
    </row>
    <row r="584" spans="1:128">
      <c r="A584" t="s">
        <v>962</v>
      </c>
      <c r="B584">
        <v>2014</v>
      </c>
      <c r="C584" s="2" t="s">
        <v>963</v>
      </c>
      <c r="D584" t="s">
        <v>82</v>
      </c>
      <c r="E584" t="s">
        <v>854</v>
      </c>
      <c r="H584" t="s">
        <v>983</v>
      </c>
      <c r="I584" s="4">
        <f>0.571/365</f>
        <v>1.5643835616438355E-3</v>
      </c>
      <c r="J584">
        <f t="shared" si="7"/>
        <v>1564.3835616438355</v>
      </c>
    </row>
    <row r="585" spans="1:128">
      <c r="A585" t="s">
        <v>962</v>
      </c>
      <c r="B585">
        <v>2014</v>
      </c>
      <c r="C585" s="2" t="s">
        <v>963</v>
      </c>
      <c r="D585" t="s">
        <v>82</v>
      </c>
      <c r="E585" t="s">
        <v>854</v>
      </c>
      <c r="H585" t="s">
        <v>985</v>
      </c>
      <c r="I585" s="4">
        <f>0.829/365</f>
        <v>2.2712328767123288E-3</v>
      </c>
      <c r="J585">
        <f t="shared" si="7"/>
        <v>2271.232876712329</v>
      </c>
    </row>
    <row r="586" spans="1:128">
      <c r="A586" t="s">
        <v>962</v>
      </c>
      <c r="B586">
        <v>2014</v>
      </c>
      <c r="C586" s="2" t="s">
        <v>963</v>
      </c>
      <c r="D586" t="s">
        <v>82</v>
      </c>
      <c r="E586" t="s">
        <v>854</v>
      </c>
      <c r="H586" t="s">
        <v>987</v>
      </c>
      <c r="I586" s="4">
        <f>0.16/365</f>
        <v>4.3835616438356166E-4</v>
      </c>
      <c r="J586">
        <f t="shared" si="7"/>
        <v>438.35616438356163</v>
      </c>
    </row>
    <row r="587" spans="1:128">
      <c r="A587" t="s">
        <v>962</v>
      </c>
      <c r="B587">
        <v>2014</v>
      </c>
      <c r="C587" s="2" t="s">
        <v>963</v>
      </c>
      <c r="D587" t="s">
        <v>82</v>
      </c>
      <c r="E587" t="s">
        <v>854</v>
      </c>
      <c r="H587" t="s">
        <v>989</v>
      </c>
      <c r="I587" s="4">
        <f>0.294/365</f>
        <v>8.0547945205479443E-4</v>
      </c>
      <c r="J587">
        <f t="shared" si="7"/>
        <v>805.47945205479448</v>
      </c>
    </row>
    <row r="588" spans="1:128">
      <c r="A588" t="s">
        <v>962</v>
      </c>
      <c r="B588">
        <v>2014</v>
      </c>
      <c r="C588" s="2" t="s">
        <v>963</v>
      </c>
      <c r="D588" t="s">
        <v>82</v>
      </c>
      <c r="E588" t="s">
        <v>854</v>
      </c>
      <c r="H588" t="s">
        <v>991</v>
      </c>
      <c r="I588" s="4">
        <f>0.352/365</f>
        <v>9.6438356164383558E-4</v>
      </c>
      <c r="J588">
        <f t="shared" si="7"/>
        <v>964.38356164383561</v>
      </c>
    </row>
    <row r="589" spans="1:128" s="4" customFormat="1">
      <c r="A589" t="s">
        <v>993</v>
      </c>
      <c r="B589">
        <v>2016</v>
      </c>
      <c r="C589" t="s">
        <v>994</v>
      </c>
      <c r="D589" t="s">
        <v>82</v>
      </c>
      <c r="E589" t="s">
        <v>854</v>
      </c>
      <c r="F589"/>
      <c r="G589"/>
      <c r="H589" s="5" t="s">
        <v>995</v>
      </c>
      <c r="I589" s="5">
        <v>1021</v>
      </c>
      <c r="J589">
        <f>I589</f>
        <v>1021</v>
      </c>
      <c r="K589">
        <v>12</v>
      </c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</row>
    <row r="590" spans="1:128">
      <c r="A590" t="s">
        <v>993</v>
      </c>
      <c r="B590">
        <v>2016</v>
      </c>
      <c r="C590" t="s">
        <v>994</v>
      </c>
      <c r="D590" t="s">
        <v>82</v>
      </c>
      <c r="E590" t="s">
        <v>854</v>
      </c>
      <c r="H590" s="5" t="s">
        <v>4347</v>
      </c>
      <c r="I590" s="5">
        <v>78</v>
      </c>
      <c r="J590">
        <f>I590</f>
        <v>78</v>
      </c>
    </row>
    <row r="591" spans="1:128">
      <c r="A591" t="s">
        <v>993</v>
      </c>
      <c r="B591">
        <v>2016</v>
      </c>
      <c r="C591" t="s">
        <v>994</v>
      </c>
      <c r="D591" t="s">
        <v>82</v>
      </c>
      <c r="E591" t="s">
        <v>854</v>
      </c>
      <c r="H591" s="5" t="s">
        <v>996</v>
      </c>
      <c r="I591" s="5">
        <v>455</v>
      </c>
      <c r="J591">
        <f>I591</f>
        <v>455</v>
      </c>
    </row>
    <row r="592" spans="1:128">
      <c r="A592" t="s">
        <v>993</v>
      </c>
      <c r="B592">
        <v>2016</v>
      </c>
      <c r="C592" t="s">
        <v>994</v>
      </c>
      <c r="D592" t="s">
        <v>82</v>
      </c>
      <c r="E592" t="s">
        <v>854</v>
      </c>
      <c r="H592" s="5" t="s">
        <v>997</v>
      </c>
      <c r="I592" s="5">
        <v>9531</v>
      </c>
      <c r="J592">
        <f>I592</f>
        <v>9531</v>
      </c>
    </row>
    <row r="593" spans="1:128">
      <c r="A593" t="s">
        <v>857</v>
      </c>
      <c r="B593">
        <v>2019</v>
      </c>
      <c r="C593" s="17" t="s">
        <v>858</v>
      </c>
      <c r="E593" t="s">
        <v>854</v>
      </c>
      <c r="V593">
        <v>97</v>
      </c>
    </row>
    <row r="594" spans="1:128">
      <c r="A594" t="s">
        <v>955</v>
      </c>
      <c r="B594">
        <v>2020</v>
      </c>
      <c r="C594" s="17" t="s">
        <v>956</v>
      </c>
      <c r="E594" t="s">
        <v>854</v>
      </c>
    </row>
    <row r="595" spans="1:128">
      <c r="A595" t="s">
        <v>913</v>
      </c>
      <c r="B595">
        <v>2011</v>
      </c>
      <c r="C595" s="17" t="s">
        <v>914</v>
      </c>
      <c r="E595" t="s">
        <v>854</v>
      </c>
    </row>
    <row r="596" spans="1:128" s="4" customFormat="1">
      <c r="A596" t="s">
        <v>925</v>
      </c>
      <c r="B596">
        <v>2018</v>
      </c>
      <c r="C596" s="17" t="s">
        <v>926</v>
      </c>
      <c r="D596"/>
      <c r="E596" t="s">
        <v>854</v>
      </c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 s="14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</row>
    <row r="597" spans="1:128">
      <c r="A597" t="s">
        <v>855</v>
      </c>
      <c r="B597">
        <v>2017</v>
      </c>
      <c r="C597" s="17" t="s">
        <v>856</v>
      </c>
      <c r="E597" t="s">
        <v>854</v>
      </c>
      <c r="V597" t="s">
        <v>4348</v>
      </c>
    </row>
    <row r="598" spans="1:128">
      <c r="A598" t="s">
        <v>199</v>
      </c>
      <c r="B598">
        <v>2010</v>
      </c>
      <c r="C598" t="s">
        <v>200</v>
      </c>
      <c r="D598" t="s">
        <v>82</v>
      </c>
      <c r="E598" t="s">
        <v>854</v>
      </c>
      <c r="AC598" s="31">
        <v>40</v>
      </c>
    </row>
    <row r="599" spans="1:128">
      <c r="A599" t="s">
        <v>199</v>
      </c>
      <c r="B599">
        <v>2010</v>
      </c>
      <c r="C599" t="s">
        <v>200</v>
      </c>
      <c r="D599" t="s">
        <v>60</v>
      </c>
      <c r="E599" t="s">
        <v>1017</v>
      </c>
      <c r="AC599" s="31" t="s">
        <v>202</v>
      </c>
    </row>
    <row r="600" spans="1:128">
      <c r="A600" t="s">
        <v>1060</v>
      </c>
      <c r="B600">
        <v>2020</v>
      </c>
      <c r="C600" s="17" t="s">
        <v>1061</v>
      </c>
      <c r="D600" t="s">
        <v>82</v>
      </c>
      <c r="E600" t="s">
        <v>1020</v>
      </c>
      <c r="X600" t="s">
        <v>1062</v>
      </c>
    </row>
    <row r="601" spans="1:128">
      <c r="A601" t="s">
        <v>366</v>
      </c>
      <c r="B601">
        <v>2015</v>
      </c>
      <c r="C601" t="s">
        <v>1025</v>
      </c>
      <c r="D601" t="s">
        <v>82</v>
      </c>
      <c r="E601" t="s">
        <v>1020</v>
      </c>
      <c r="H601" s="3" t="s">
        <v>1026</v>
      </c>
      <c r="I601" s="3">
        <v>0.40500000000000003</v>
      </c>
      <c r="J601">
        <f t="shared" ref="J601:J607" si="8">I601*1000</f>
        <v>405</v>
      </c>
    </row>
    <row r="602" spans="1:128">
      <c r="A602" t="s">
        <v>366</v>
      </c>
      <c r="B602">
        <v>2015</v>
      </c>
      <c r="C602" t="s">
        <v>1028</v>
      </c>
      <c r="D602" t="s">
        <v>82</v>
      </c>
      <c r="E602" t="s">
        <v>1020</v>
      </c>
      <c r="H602" s="3" t="s">
        <v>1029</v>
      </c>
      <c r="I602" s="3">
        <v>0.90600000000000003</v>
      </c>
      <c r="J602" s="10">
        <f t="shared" si="8"/>
        <v>906</v>
      </c>
    </row>
    <row r="603" spans="1:128">
      <c r="A603" t="s">
        <v>366</v>
      </c>
      <c r="B603">
        <v>2015</v>
      </c>
      <c r="C603" t="s">
        <v>1031</v>
      </c>
      <c r="D603" t="s">
        <v>82</v>
      </c>
      <c r="E603" t="s">
        <v>1020</v>
      </c>
      <c r="H603" s="3" t="s">
        <v>1032</v>
      </c>
      <c r="I603" s="3">
        <v>0.50700000000000001</v>
      </c>
      <c r="J603">
        <f t="shared" si="8"/>
        <v>507</v>
      </c>
    </row>
    <row r="604" spans="1:128">
      <c r="A604" t="s">
        <v>366</v>
      </c>
      <c r="B604">
        <v>2015</v>
      </c>
      <c r="C604" t="s">
        <v>1034</v>
      </c>
      <c r="D604" t="s">
        <v>82</v>
      </c>
      <c r="E604" t="s">
        <v>1020</v>
      </c>
      <c r="H604" s="3" t="s">
        <v>1035</v>
      </c>
      <c r="I604" s="3">
        <v>4.0000000000000001E-3</v>
      </c>
      <c r="J604">
        <f t="shared" si="8"/>
        <v>4</v>
      </c>
    </row>
    <row r="605" spans="1:128">
      <c r="A605" t="s">
        <v>366</v>
      </c>
      <c r="B605">
        <v>2015</v>
      </c>
      <c r="C605" t="s">
        <v>1036</v>
      </c>
      <c r="D605" t="s">
        <v>82</v>
      </c>
      <c r="E605" t="s">
        <v>1020</v>
      </c>
      <c r="H605" s="3" t="s">
        <v>1037</v>
      </c>
      <c r="I605" s="3">
        <v>0.19400000000000001</v>
      </c>
      <c r="J605">
        <f t="shared" si="8"/>
        <v>194</v>
      </c>
    </row>
    <row r="606" spans="1:128">
      <c r="A606" t="s">
        <v>366</v>
      </c>
      <c r="B606">
        <v>2015</v>
      </c>
      <c r="C606" t="s">
        <v>1039</v>
      </c>
      <c r="D606" t="s">
        <v>82</v>
      </c>
      <c r="E606" t="s">
        <v>1020</v>
      </c>
      <c r="H606" s="3" t="s">
        <v>1040</v>
      </c>
      <c r="I606" s="3">
        <v>0.193</v>
      </c>
      <c r="J606">
        <f t="shared" si="8"/>
        <v>193</v>
      </c>
    </row>
    <row r="607" spans="1:128">
      <c r="A607" t="s">
        <v>366</v>
      </c>
      <c r="B607">
        <v>2015</v>
      </c>
      <c r="C607" t="s">
        <v>1042</v>
      </c>
      <c r="D607" t="s">
        <v>82</v>
      </c>
      <c r="E607" t="s">
        <v>1020</v>
      </c>
      <c r="H607" s="3" t="s">
        <v>1043</v>
      </c>
      <c r="I607" s="3">
        <v>0.41799999999999998</v>
      </c>
      <c r="J607">
        <f t="shared" si="8"/>
        <v>418</v>
      </c>
    </row>
    <row r="608" spans="1:128">
      <c r="A608" t="s">
        <v>366</v>
      </c>
      <c r="B608">
        <v>2015</v>
      </c>
      <c r="C608" t="s">
        <v>1045</v>
      </c>
      <c r="D608" t="s">
        <v>82</v>
      </c>
      <c r="E608" t="s">
        <v>1020</v>
      </c>
      <c r="K608" t="s">
        <v>4349</v>
      </c>
    </row>
    <row r="609" spans="1:12">
      <c r="A609" t="s">
        <v>893</v>
      </c>
      <c r="B609">
        <v>2008</v>
      </c>
      <c r="C609" t="s">
        <v>894</v>
      </c>
      <c r="D609" t="s">
        <v>82</v>
      </c>
      <c r="E609" t="s">
        <v>1020</v>
      </c>
      <c r="K609">
        <v>43</v>
      </c>
    </row>
    <row r="610" spans="1:12">
      <c r="A610" t="s">
        <v>893</v>
      </c>
      <c r="B610">
        <v>2008</v>
      </c>
      <c r="C610" t="s">
        <v>894</v>
      </c>
      <c r="D610" t="s">
        <v>82</v>
      </c>
      <c r="E610" t="s">
        <v>1020</v>
      </c>
      <c r="H610" t="s">
        <v>1046</v>
      </c>
      <c r="I610" s="4">
        <f>136.8/365</f>
        <v>0.37479452054794521</v>
      </c>
      <c r="J610">
        <f>I610*1000</f>
        <v>374.79452054794518</v>
      </c>
    </row>
    <row r="611" spans="1:12">
      <c r="A611" t="s">
        <v>893</v>
      </c>
      <c r="B611">
        <v>2008</v>
      </c>
      <c r="C611" t="s">
        <v>894</v>
      </c>
      <c r="D611" t="s">
        <v>82</v>
      </c>
      <c r="E611" t="s">
        <v>1020</v>
      </c>
      <c r="H611" t="s">
        <v>1048</v>
      </c>
      <c r="I611" s="4">
        <f>85.6/365</f>
        <v>0.23452054794520547</v>
      </c>
      <c r="J611">
        <f>I611*1000</f>
        <v>234.52054794520546</v>
      </c>
    </row>
    <row r="612" spans="1:12">
      <c r="A612" t="s">
        <v>421</v>
      </c>
      <c r="B612">
        <v>2013</v>
      </c>
      <c r="C612" s="17" t="s">
        <v>422</v>
      </c>
      <c r="D612" t="s">
        <v>82</v>
      </c>
      <c r="E612" t="s">
        <v>1020</v>
      </c>
      <c r="H612" t="s">
        <v>906</v>
      </c>
      <c r="J612">
        <f>6*1000000000/365/137000</f>
        <v>119.98800119988002</v>
      </c>
      <c r="K612">
        <v>50</v>
      </c>
    </row>
    <row r="613" spans="1:12">
      <c r="A613" t="s">
        <v>446</v>
      </c>
      <c r="B613">
        <v>2011</v>
      </c>
      <c r="E613" t="s">
        <v>1020</v>
      </c>
      <c r="L613">
        <v>1.4</v>
      </c>
    </row>
    <row r="614" spans="1:12">
      <c r="A614" t="s">
        <v>184</v>
      </c>
      <c r="B614">
        <v>2003</v>
      </c>
      <c r="C614" s="17" t="s">
        <v>185</v>
      </c>
      <c r="D614" t="s">
        <v>82</v>
      </c>
      <c r="E614" t="s">
        <v>1020</v>
      </c>
      <c r="K614">
        <v>60</v>
      </c>
    </row>
    <row r="615" spans="1:12">
      <c r="A615" t="s">
        <v>79</v>
      </c>
      <c r="B615">
        <v>2017</v>
      </c>
      <c r="C615" s="2" t="s">
        <v>80</v>
      </c>
      <c r="D615" t="s">
        <v>82</v>
      </c>
      <c r="E615" t="s">
        <v>1020</v>
      </c>
      <c r="L615">
        <v>40</v>
      </c>
    </row>
    <row r="616" spans="1:12">
      <c r="A616" t="s">
        <v>143</v>
      </c>
      <c r="B616">
        <v>2013</v>
      </c>
      <c r="C616" s="2" t="s">
        <v>144</v>
      </c>
      <c r="D616" t="s">
        <v>82</v>
      </c>
      <c r="E616" t="s">
        <v>1020</v>
      </c>
      <c r="H616" t="s">
        <v>4350</v>
      </c>
      <c r="I616" s="4">
        <f>0.01*0.4/1000</f>
        <v>3.9999999999999998E-6</v>
      </c>
      <c r="J616">
        <f>I616*1000000</f>
        <v>4</v>
      </c>
    </row>
    <row r="617" spans="1:12">
      <c r="A617" s="11" t="s">
        <v>143</v>
      </c>
      <c r="B617" s="11">
        <v>2013</v>
      </c>
      <c r="C617" s="13" t="s">
        <v>144</v>
      </c>
      <c r="D617" s="11" t="s">
        <v>82</v>
      </c>
      <c r="E617" s="11" t="s">
        <v>1020</v>
      </c>
      <c r="F617" s="11"/>
      <c r="G617" s="11"/>
      <c r="H617" s="11" t="s">
        <v>1054</v>
      </c>
      <c r="I617" s="11">
        <f>147.8/365/1000</f>
        <v>4.049315068493151E-4</v>
      </c>
      <c r="J617" s="11">
        <f>I617*1000</f>
        <v>0.40493150684931511</v>
      </c>
    </row>
    <row r="618" spans="1:12">
      <c r="A618" s="11" t="s">
        <v>143</v>
      </c>
      <c r="B618" s="11">
        <v>2013</v>
      </c>
      <c r="C618" s="13" t="s">
        <v>144</v>
      </c>
      <c r="D618" s="11" t="s">
        <v>82</v>
      </c>
      <c r="E618" s="11" t="s">
        <v>1020</v>
      </c>
      <c r="F618" s="11"/>
      <c r="G618" s="11"/>
      <c r="H618" s="11" t="s">
        <v>1055</v>
      </c>
      <c r="I618" s="11">
        <f>71.2/365/1000</f>
        <v>1.9506849315068496E-4</v>
      </c>
      <c r="J618" s="11">
        <f>I618*1000</f>
        <v>0.19506849315068495</v>
      </c>
    </row>
    <row r="619" spans="1:12">
      <c r="A619" s="11" t="s">
        <v>143</v>
      </c>
      <c r="B619" s="11">
        <v>2013</v>
      </c>
      <c r="C619" s="13" t="s">
        <v>144</v>
      </c>
      <c r="D619" s="11" t="s">
        <v>82</v>
      </c>
      <c r="E619" s="11" t="s">
        <v>1020</v>
      </c>
      <c r="F619" s="11"/>
      <c r="G619" s="11"/>
      <c r="H619" s="11" t="s">
        <v>1056</v>
      </c>
      <c r="I619" s="11">
        <f>336.8/365/1000</f>
        <v>9.2273972602739728E-4</v>
      </c>
      <c r="J619" s="11">
        <f>I619*1000</f>
        <v>0.92273972602739729</v>
      </c>
    </row>
    <row r="620" spans="1:12">
      <c r="A620" s="11" t="s">
        <v>143</v>
      </c>
      <c r="B620" s="11">
        <v>2013</v>
      </c>
      <c r="C620" s="13" t="s">
        <v>144</v>
      </c>
      <c r="D620" s="11" t="s">
        <v>82</v>
      </c>
      <c r="E620" s="11" t="s">
        <v>1020</v>
      </c>
      <c r="F620" s="11"/>
      <c r="G620" s="11"/>
      <c r="H620" s="11" t="s">
        <v>1057</v>
      </c>
      <c r="I620" s="11">
        <f>1.5/365/1000</f>
        <v>4.10958904109589E-6</v>
      </c>
      <c r="J620" s="11">
        <f>I620*1000</f>
        <v>4.10958904109589E-3</v>
      </c>
    </row>
    <row r="621" spans="1:12">
      <c r="A621" t="s">
        <v>957</v>
      </c>
      <c r="B621">
        <v>2017</v>
      </c>
      <c r="C621" s="17" t="s">
        <v>958</v>
      </c>
      <c r="E621" t="s">
        <v>1020</v>
      </c>
      <c r="L621">
        <v>1</v>
      </c>
    </row>
    <row r="622" spans="1:12">
      <c r="A622" t="s">
        <v>959</v>
      </c>
      <c r="B622">
        <v>2014</v>
      </c>
      <c r="C622" t="s">
        <v>960</v>
      </c>
      <c r="D622" t="s">
        <v>82</v>
      </c>
      <c r="E622" t="s">
        <v>1020</v>
      </c>
      <c r="K622">
        <v>80</v>
      </c>
      <c r="L622">
        <v>93</v>
      </c>
    </row>
    <row r="623" spans="1:12">
      <c r="A623" t="s">
        <v>448</v>
      </c>
      <c r="B623">
        <v>2013</v>
      </c>
      <c r="C623" s="17" t="s">
        <v>449</v>
      </c>
      <c r="E623" t="s">
        <v>1020</v>
      </c>
      <c r="L623">
        <v>75</v>
      </c>
    </row>
    <row r="624" spans="1:12">
      <c r="A624" t="s">
        <v>452</v>
      </c>
      <c r="B624">
        <v>2014</v>
      </c>
      <c r="C624" s="17" t="s">
        <v>453</v>
      </c>
      <c r="D624" t="s">
        <v>82</v>
      </c>
      <c r="E624" t="s">
        <v>1020</v>
      </c>
      <c r="H624" t="s">
        <v>4351</v>
      </c>
      <c r="L624">
        <v>32.200000000000003</v>
      </c>
    </row>
    <row r="625" spans="1:34">
      <c r="A625" t="s">
        <v>962</v>
      </c>
      <c r="B625">
        <v>2014</v>
      </c>
      <c r="C625" s="2" t="s">
        <v>963</v>
      </c>
      <c r="D625" t="s">
        <v>82</v>
      </c>
      <c r="E625" t="s">
        <v>1020</v>
      </c>
      <c r="H625" t="s">
        <v>1067</v>
      </c>
      <c r="I625" s="4">
        <f>0.002/365</f>
        <v>5.4794520547945209E-6</v>
      </c>
      <c r="J625">
        <f t="shared" ref="J625:J632" si="9">I625*1000000</f>
        <v>5.4794520547945211</v>
      </c>
    </row>
    <row r="626" spans="1:34">
      <c r="A626" t="s">
        <v>962</v>
      </c>
      <c r="B626">
        <v>2014</v>
      </c>
      <c r="C626" s="2" t="s">
        <v>963</v>
      </c>
      <c r="D626" t="s">
        <v>82</v>
      </c>
      <c r="E626" t="s">
        <v>1020</v>
      </c>
      <c r="H626" t="s">
        <v>1069</v>
      </c>
      <c r="I626" s="4">
        <f>0.031/365</f>
        <v>8.4931506849315072E-5</v>
      </c>
      <c r="J626">
        <f t="shared" si="9"/>
        <v>84.93150684931507</v>
      </c>
    </row>
    <row r="627" spans="1:34">
      <c r="A627" t="s">
        <v>962</v>
      </c>
      <c r="B627">
        <v>2014</v>
      </c>
      <c r="C627" s="2" t="s">
        <v>963</v>
      </c>
      <c r="D627" t="s">
        <v>82</v>
      </c>
      <c r="E627" t="s">
        <v>1020</v>
      </c>
      <c r="H627" t="s">
        <v>1067</v>
      </c>
      <c r="I627" s="4">
        <f>0.002/365</f>
        <v>5.4794520547945209E-6</v>
      </c>
      <c r="J627">
        <f t="shared" si="9"/>
        <v>5.4794520547945211</v>
      </c>
    </row>
    <row r="628" spans="1:34">
      <c r="A628" t="s">
        <v>962</v>
      </c>
      <c r="B628">
        <v>2014</v>
      </c>
      <c r="C628" s="2" t="s">
        <v>963</v>
      </c>
      <c r="D628" t="s">
        <v>82</v>
      </c>
      <c r="E628" t="s">
        <v>1020</v>
      </c>
      <c r="H628" t="s">
        <v>970</v>
      </c>
      <c r="I628" s="4">
        <f>0.104/365</f>
        <v>2.8493150684931505E-4</v>
      </c>
      <c r="J628">
        <f t="shared" si="9"/>
        <v>284.93150684931504</v>
      </c>
    </row>
    <row r="629" spans="1:34">
      <c r="A629" t="s">
        <v>962</v>
      </c>
      <c r="B629">
        <v>2014</v>
      </c>
      <c r="C629" s="2" t="s">
        <v>963</v>
      </c>
      <c r="D629" t="s">
        <v>82</v>
      </c>
      <c r="E629" t="s">
        <v>1020</v>
      </c>
      <c r="H629" t="s">
        <v>1072</v>
      </c>
      <c r="I629" s="4">
        <f>0.07/365</f>
        <v>1.9178082191780824E-4</v>
      </c>
      <c r="J629">
        <f t="shared" si="9"/>
        <v>191.78082191780823</v>
      </c>
      <c r="AF629">
        <v>60</v>
      </c>
    </row>
    <row r="630" spans="1:34">
      <c r="A630" t="s">
        <v>962</v>
      </c>
      <c r="B630">
        <v>2014</v>
      </c>
      <c r="C630" s="2" t="s">
        <v>963</v>
      </c>
      <c r="D630" t="s">
        <v>82</v>
      </c>
      <c r="E630" t="s">
        <v>1020</v>
      </c>
      <c r="H630" t="s">
        <v>1073</v>
      </c>
      <c r="I630" s="4">
        <f>0.015/365</f>
        <v>4.1095890410958905E-5</v>
      </c>
      <c r="J630">
        <f t="shared" si="9"/>
        <v>41.095890410958908</v>
      </c>
      <c r="AG630">
        <v>84</v>
      </c>
      <c r="AH630">
        <v>73</v>
      </c>
    </row>
    <row r="631" spans="1:34">
      <c r="A631" t="s">
        <v>962</v>
      </c>
      <c r="B631">
        <v>2014</v>
      </c>
      <c r="C631" s="2" t="s">
        <v>963</v>
      </c>
      <c r="D631" t="s">
        <v>82</v>
      </c>
      <c r="E631" t="s">
        <v>1020</v>
      </c>
      <c r="H631" t="s">
        <v>1075</v>
      </c>
      <c r="I631" s="4">
        <f>0.71/365</f>
        <v>1.9452054794520546E-3</v>
      </c>
      <c r="J631">
        <f t="shared" si="9"/>
        <v>1945.2054794520545</v>
      </c>
    </row>
    <row r="632" spans="1:34">
      <c r="A632" t="s">
        <v>962</v>
      </c>
      <c r="B632">
        <v>2014</v>
      </c>
      <c r="C632" s="2" t="s">
        <v>963</v>
      </c>
      <c r="D632" t="s">
        <v>82</v>
      </c>
      <c r="E632" t="s">
        <v>1020</v>
      </c>
      <c r="H632" t="s">
        <v>991</v>
      </c>
      <c r="I632" s="4">
        <f>0.352/365</f>
        <v>9.6438356164383558E-4</v>
      </c>
      <c r="J632">
        <f t="shared" si="9"/>
        <v>964.38356164383561</v>
      </c>
    </row>
    <row r="633" spans="1:34">
      <c r="A633" t="s">
        <v>993</v>
      </c>
      <c r="B633">
        <v>2016</v>
      </c>
      <c r="C633" t="s">
        <v>994</v>
      </c>
      <c r="D633" t="s">
        <v>82</v>
      </c>
      <c r="E633" t="s">
        <v>1020</v>
      </c>
      <c r="J633">
        <v>99</v>
      </c>
      <c r="K633">
        <v>80</v>
      </c>
    </row>
    <row r="634" spans="1:34">
      <c r="A634" t="s">
        <v>993</v>
      </c>
      <c r="B634">
        <v>2016</v>
      </c>
      <c r="C634" t="s">
        <v>994</v>
      </c>
      <c r="D634" t="s">
        <v>82</v>
      </c>
      <c r="E634" t="s">
        <v>1020</v>
      </c>
      <c r="J634">
        <v>32</v>
      </c>
    </row>
    <row r="635" spans="1:34">
      <c r="A635" t="s">
        <v>993</v>
      </c>
      <c r="B635">
        <v>2016</v>
      </c>
      <c r="C635" t="s">
        <v>994</v>
      </c>
      <c r="D635" t="s">
        <v>82</v>
      </c>
      <c r="E635" t="s">
        <v>1020</v>
      </c>
      <c r="J635">
        <v>51</v>
      </c>
    </row>
    <row r="636" spans="1:34">
      <c r="A636" t="s">
        <v>130</v>
      </c>
      <c r="B636">
        <v>2013</v>
      </c>
      <c r="C636" s="2" t="s">
        <v>1089</v>
      </c>
      <c r="D636" t="s">
        <v>82</v>
      </c>
      <c r="E636" t="s">
        <v>1081</v>
      </c>
      <c r="H636" t="s">
        <v>1090</v>
      </c>
      <c r="I636" s="8">
        <f>8.7*0.1/1000</f>
        <v>8.7000000000000001E-4</v>
      </c>
      <c r="J636">
        <f>I636*1000000</f>
        <v>870</v>
      </c>
    </row>
    <row r="637" spans="1:34">
      <c r="A637" t="s">
        <v>1092</v>
      </c>
      <c r="B637">
        <v>2012</v>
      </c>
      <c r="C637" s="2" t="s">
        <v>1089</v>
      </c>
      <c r="D637" t="s">
        <v>82</v>
      </c>
      <c r="E637" t="s">
        <v>1081</v>
      </c>
      <c r="H637" t="s">
        <v>1093</v>
      </c>
      <c r="I637" s="8">
        <f>7.9*0.1/1000</f>
        <v>7.9000000000000001E-4</v>
      </c>
      <c r="J637">
        <f>I637*1000000</f>
        <v>790</v>
      </c>
    </row>
    <row r="638" spans="1:34">
      <c r="A638" t="s">
        <v>1060</v>
      </c>
      <c r="B638">
        <v>2020</v>
      </c>
      <c r="C638" s="17" t="s">
        <v>1061</v>
      </c>
      <c r="D638" t="s">
        <v>82</v>
      </c>
      <c r="E638" t="s">
        <v>1081</v>
      </c>
      <c r="X638" t="s">
        <v>1143</v>
      </c>
    </row>
    <row r="639" spans="1:34">
      <c r="A639" t="s">
        <v>1110</v>
      </c>
      <c r="B639">
        <v>2014</v>
      </c>
      <c r="C639" t="s">
        <v>1111</v>
      </c>
      <c r="D639" t="s">
        <v>82</v>
      </c>
      <c r="E639" t="s">
        <v>1081</v>
      </c>
      <c r="H639" s="11" t="s">
        <v>1112</v>
      </c>
      <c r="I639" s="11">
        <f>(((61.6*0.1)/82)/(365*6))</f>
        <v>3.4302260830827488E-5</v>
      </c>
      <c r="J639">
        <f>I639*1000000</f>
        <v>34.302260830827485</v>
      </c>
    </row>
    <row r="640" spans="1:34">
      <c r="A640" t="s">
        <v>1110</v>
      </c>
      <c r="B640">
        <v>2014</v>
      </c>
      <c r="C640" t="s">
        <v>1111</v>
      </c>
      <c r="D640" t="s">
        <v>82</v>
      </c>
      <c r="E640" t="s">
        <v>1081</v>
      </c>
      <c r="H640" t="s">
        <v>1114</v>
      </c>
      <c r="I640" s="4">
        <f>179/365</f>
        <v>0.49041095890410957</v>
      </c>
      <c r="J640">
        <f>I640*1000</f>
        <v>490.41095890410958</v>
      </c>
    </row>
    <row r="641" spans="1:29">
      <c r="A641" t="s">
        <v>1110</v>
      </c>
      <c r="B641">
        <v>2014</v>
      </c>
      <c r="C641" t="s">
        <v>4352</v>
      </c>
      <c r="D641" t="s">
        <v>82</v>
      </c>
      <c r="E641" t="s">
        <v>1081</v>
      </c>
      <c r="H641" s="11" t="s">
        <v>1116</v>
      </c>
      <c r="I641" s="11">
        <f>(((72.5*0.1)/82)/(365*6))</f>
        <v>4.0371979062256374E-5</v>
      </c>
      <c r="J641">
        <f>I641*1000000</f>
        <v>40.371979062256372</v>
      </c>
    </row>
    <row r="642" spans="1:29">
      <c r="A642" t="s">
        <v>1110</v>
      </c>
      <c r="B642">
        <v>2014</v>
      </c>
      <c r="C642" t="s">
        <v>4352</v>
      </c>
      <c r="D642" t="s">
        <v>82</v>
      </c>
      <c r="E642" t="s">
        <v>1081</v>
      </c>
      <c r="K642">
        <v>10</v>
      </c>
      <c r="L642" t="s">
        <v>4353</v>
      </c>
    </row>
    <row r="643" spans="1:29">
      <c r="A643" t="s">
        <v>1110</v>
      </c>
      <c r="B643">
        <v>2014</v>
      </c>
      <c r="C643" t="s">
        <v>4354</v>
      </c>
      <c r="D643" t="s">
        <v>82</v>
      </c>
      <c r="E643" t="s">
        <v>1081</v>
      </c>
      <c r="H643" s="11" t="s">
        <v>1118</v>
      </c>
      <c r="I643" s="11">
        <f>(((75.1*0.1)/82)/(365*6))</f>
        <v>4.1819801759661429E-5</v>
      </c>
      <c r="J643">
        <f>I643*1000000</f>
        <v>41.819801759661431</v>
      </c>
    </row>
    <row r="644" spans="1:29">
      <c r="A644" t="s">
        <v>1110</v>
      </c>
      <c r="B644">
        <v>2014</v>
      </c>
      <c r="C644" t="s">
        <v>4354</v>
      </c>
      <c r="D644" t="s">
        <v>82</v>
      </c>
      <c r="E644" t="s">
        <v>1081</v>
      </c>
      <c r="H644" t="s">
        <v>1120</v>
      </c>
      <c r="I644" s="4">
        <f>167/365</f>
        <v>0.45753424657534247</v>
      </c>
      <c r="J644">
        <f>I644*1000</f>
        <v>457.53424657534248</v>
      </c>
    </row>
    <row r="645" spans="1:29">
      <c r="A645" t="s">
        <v>1110</v>
      </c>
      <c r="B645">
        <v>2014</v>
      </c>
      <c r="C645" t="s">
        <v>4355</v>
      </c>
      <c r="D645" t="s">
        <v>82</v>
      </c>
      <c r="E645" t="s">
        <v>1081</v>
      </c>
      <c r="H645" s="11" t="s">
        <v>1122</v>
      </c>
      <c r="I645" s="11">
        <f>(((123.9*0.1)/82)/(365*6))</f>
        <v>6.8994320080187097E-5</v>
      </c>
      <c r="J645">
        <f>I645*1000000</f>
        <v>68.994320080187094</v>
      </c>
    </row>
    <row r="646" spans="1:29">
      <c r="A646" t="s">
        <v>1110</v>
      </c>
      <c r="B646">
        <v>2014</v>
      </c>
      <c r="C646" t="s">
        <v>4355</v>
      </c>
      <c r="D646" t="s">
        <v>82</v>
      </c>
      <c r="E646" t="s">
        <v>1081</v>
      </c>
      <c r="H646" t="s">
        <v>1124</v>
      </c>
      <c r="I646" s="4">
        <f>672/365</f>
        <v>1.8410958904109589</v>
      </c>
      <c r="J646">
        <f>I646*1000</f>
        <v>1841.0958904109589</v>
      </c>
    </row>
    <row r="647" spans="1:29">
      <c r="A647" t="s">
        <v>1110</v>
      </c>
      <c r="B647">
        <v>2014</v>
      </c>
      <c r="C647" t="s">
        <v>4355</v>
      </c>
      <c r="D647" t="s">
        <v>82</v>
      </c>
      <c r="E647" t="s">
        <v>1081</v>
      </c>
      <c r="H647" s="11" t="s">
        <v>1125</v>
      </c>
      <c r="I647" s="11">
        <f>(((147*0.1)/82)/(365*6))</f>
        <v>8.1857667891747414E-5</v>
      </c>
      <c r="J647">
        <f>I647*1000000</f>
        <v>81.857667891747411</v>
      </c>
    </row>
    <row r="648" spans="1:29">
      <c r="A648" t="s">
        <v>1130</v>
      </c>
      <c r="B648">
        <v>2018</v>
      </c>
      <c r="C648" s="2" t="s">
        <v>1131</v>
      </c>
      <c r="D648" t="s">
        <v>82</v>
      </c>
      <c r="E648" t="s">
        <v>1081</v>
      </c>
      <c r="H648" t="s">
        <v>1132</v>
      </c>
      <c r="I648" s="7">
        <f>351/1000</f>
        <v>0.35099999999999998</v>
      </c>
      <c r="J648">
        <f>I648*1000</f>
        <v>351</v>
      </c>
      <c r="L648">
        <v>-3</v>
      </c>
    </row>
    <row r="649" spans="1:29">
      <c r="A649" t="s">
        <v>1130</v>
      </c>
      <c r="B649">
        <v>2018</v>
      </c>
      <c r="C649" s="2" t="s">
        <v>1131</v>
      </c>
      <c r="D649" t="s">
        <v>82</v>
      </c>
      <c r="E649" t="s">
        <v>1081</v>
      </c>
      <c r="H649" t="s">
        <v>1134</v>
      </c>
      <c r="I649" s="7">
        <f>333/1000</f>
        <v>0.33300000000000002</v>
      </c>
      <c r="J649">
        <f>I649*1000</f>
        <v>333</v>
      </c>
    </row>
    <row r="650" spans="1:29">
      <c r="A650" t="s">
        <v>1136</v>
      </c>
      <c r="B650">
        <v>2013</v>
      </c>
      <c r="C650" s="2" t="s">
        <v>1137</v>
      </c>
      <c r="D650" t="s">
        <v>82</v>
      </c>
      <c r="E650" t="s">
        <v>1081</v>
      </c>
      <c r="H650" s="5" t="s">
        <v>1138</v>
      </c>
      <c r="I650" s="5">
        <v>4.21</v>
      </c>
      <c r="J650">
        <f>I650</f>
        <v>4.21</v>
      </c>
    </row>
    <row r="651" spans="1:29">
      <c r="A651" t="s">
        <v>1136</v>
      </c>
      <c r="B651">
        <v>2013</v>
      </c>
      <c r="C651" s="2" t="s">
        <v>1137</v>
      </c>
      <c r="D651" t="s">
        <v>82</v>
      </c>
      <c r="E651" t="s">
        <v>1081</v>
      </c>
      <c r="H651" s="5" t="s">
        <v>1140</v>
      </c>
      <c r="I651" s="5">
        <v>3.59</v>
      </c>
      <c r="J651">
        <f>I651</f>
        <v>3.59</v>
      </c>
    </row>
    <row r="652" spans="1:29">
      <c r="A652" t="s">
        <v>1136</v>
      </c>
      <c r="B652">
        <v>2019</v>
      </c>
      <c r="C652" s="2" t="s">
        <v>1142</v>
      </c>
      <c r="D652" t="s">
        <v>82</v>
      </c>
      <c r="E652" t="s">
        <v>1081</v>
      </c>
      <c r="K652">
        <v>5</v>
      </c>
    </row>
    <row r="653" spans="1:29">
      <c r="A653" t="s">
        <v>959</v>
      </c>
      <c r="B653">
        <v>2014</v>
      </c>
      <c r="C653" t="s">
        <v>960</v>
      </c>
      <c r="D653" t="s">
        <v>82</v>
      </c>
      <c r="E653" t="s">
        <v>1081</v>
      </c>
      <c r="K653">
        <v>20</v>
      </c>
      <c r="L653">
        <v>57</v>
      </c>
    </row>
    <row r="654" spans="1:29">
      <c r="A654" t="s">
        <v>199</v>
      </c>
      <c r="B654">
        <v>2010</v>
      </c>
      <c r="C654" t="s">
        <v>200</v>
      </c>
      <c r="D654" t="s">
        <v>82</v>
      </c>
      <c r="E654" t="s">
        <v>1081</v>
      </c>
      <c r="AC654" s="31">
        <v>40</v>
      </c>
    </row>
    <row r="655" spans="1:29">
      <c r="A655" t="s">
        <v>1104</v>
      </c>
      <c r="B655">
        <v>2010</v>
      </c>
      <c r="C655" s="17" t="s">
        <v>1105</v>
      </c>
      <c r="D655" t="s">
        <v>82</v>
      </c>
      <c r="E655" t="s">
        <v>1081</v>
      </c>
      <c r="H655" t="s">
        <v>4356</v>
      </c>
      <c r="K655">
        <v>92</v>
      </c>
    </row>
    <row r="656" spans="1:29">
      <c r="A656" t="s">
        <v>957</v>
      </c>
      <c r="B656">
        <v>2017</v>
      </c>
      <c r="C656" s="17" t="s">
        <v>958</v>
      </c>
      <c r="D656" t="s">
        <v>82</v>
      </c>
      <c r="E656" t="s">
        <v>1081</v>
      </c>
      <c r="L656">
        <v>64</v>
      </c>
    </row>
    <row r="657" spans="1:32">
      <c r="A657" t="s">
        <v>957</v>
      </c>
      <c r="B657">
        <v>2017</v>
      </c>
      <c r="C657" s="17" t="s">
        <v>958</v>
      </c>
      <c r="E657" t="s">
        <v>1081</v>
      </c>
      <c r="L657">
        <v>65.5</v>
      </c>
    </row>
    <row r="658" spans="1:32">
      <c r="A658" t="s">
        <v>211</v>
      </c>
      <c r="B658">
        <v>2005</v>
      </c>
      <c r="C658" s="17" t="s">
        <v>212</v>
      </c>
      <c r="E658" t="s">
        <v>1147</v>
      </c>
      <c r="L658">
        <v>71</v>
      </c>
    </row>
    <row r="659" spans="1:32">
      <c r="A659" t="s">
        <v>282</v>
      </c>
      <c r="B659">
        <v>2007</v>
      </c>
      <c r="C659" s="17" t="s">
        <v>283</v>
      </c>
      <c r="E659" t="s">
        <v>1147</v>
      </c>
      <c r="L659">
        <v>45</v>
      </c>
    </row>
    <row r="660" spans="1:32">
      <c r="A660" t="s">
        <v>339</v>
      </c>
      <c r="B660">
        <v>2015</v>
      </c>
      <c r="C660" s="17" t="s">
        <v>340</v>
      </c>
      <c r="E660" t="s">
        <v>1147</v>
      </c>
      <c r="L660">
        <v>50</v>
      </c>
    </row>
    <row r="661" spans="1:32">
      <c r="A661" t="s">
        <v>339</v>
      </c>
      <c r="B661">
        <v>2015</v>
      </c>
      <c r="C661" s="17" t="s">
        <v>340</v>
      </c>
      <c r="E661" t="s">
        <v>1147</v>
      </c>
      <c r="H661" t="s">
        <v>1149</v>
      </c>
      <c r="J661">
        <f>44.2*1000</f>
        <v>44200</v>
      </c>
      <c r="L661">
        <v>40.700000000000003</v>
      </c>
    </row>
    <row r="662" spans="1:32">
      <c r="A662" t="s">
        <v>339</v>
      </c>
      <c r="B662">
        <v>2015</v>
      </c>
      <c r="C662" s="17" t="s">
        <v>340</v>
      </c>
      <c r="E662" t="s">
        <v>1147</v>
      </c>
      <c r="H662" t="s">
        <v>1151</v>
      </c>
      <c r="J662">
        <f>21.7*1000</f>
        <v>21700</v>
      </c>
      <c r="L662">
        <v>-20</v>
      </c>
    </row>
    <row r="663" spans="1:32">
      <c r="A663" t="s">
        <v>339</v>
      </c>
      <c r="B663">
        <v>2015</v>
      </c>
      <c r="C663" s="17" t="s">
        <v>340</v>
      </c>
      <c r="E663" t="s">
        <v>1147</v>
      </c>
      <c r="H663" t="s">
        <v>1152</v>
      </c>
      <c r="J663">
        <f>24.4*1000</f>
        <v>24400</v>
      </c>
      <c r="L663">
        <v>17</v>
      </c>
    </row>
    <row r="664" spans="1:32">
      <c r="A664" t="s">
        <v>223</v>
      </c>
      <c r="C664" s="28" t="s">
        <v>224</v>
      </c>
      <c r="D664" t="s">
        <v>206</v>
      </c>
      <c r="E664" t="s">
        <v>1147</v>
      </c>
      <c r="H664" t="s">
        <v>1153</v>
      </c>
    </row>
    <row r="665" spans="1:32">
      <c r="A665" t="s">
        <v>342</v>
      </c>
      <c r="B665">
        <v>2016</v>
      </c>
      <c r="C665" s="17" t="s">
        <v>343</v>
      </c>
      <c r="E665" t="s">
        <v>1147</v>
      </c>
      <c r="L665">
        <v>71</v>
      </c>
    </row>
    <row r="666" spans="1:32">
      <c r="A666" t="s">
        <v>481</v>
      </c>
      <c r="B666">
        <v>1998</v>
      </c>
      <c r="C666" s="17" t="s">
        <v>482</v>
      </c>
      <c r="E666" t="s">
        <v>1147</v>
      </c>
      <c r="L666">
        <v>73.599999999999994</v>
      </c>
    </row>
    <row r="667" spans="1:32">
      <c r="A667" t="s">
        <v>226</v>
      </c>
      <c r="B667">
        <v>2018</v>
      </c>
      <c r="C667" s="17" t="s">
        <v>227</v>
      </c>
      <c r="E667" t="s">
        <v>1147</v>
      </c>
      <c r="H667">
        <v>22.43</v>
      </c>
    </row>
    <row r="668" spans="1:32">
      <c r="A668" t="s">
        <v>226</v>
      </c>
      <c r="B668">
        <v>2018</v>
      </c>
      <c r="C668" s="17" t="s">
        <v>227</v>
      </c>
      <c r="E668" t="s">
        <v>1147</v>
      </c>
      <c r="H668">
        <v>34.299999999999997</v>
      </c>
    </row>
    <row r="669" spans="1:32">
      <c r="A669" t="s">
        <v>226</v>
      </c>
      <c r="B669">
        <v>2018</v>
      </c>
      <c r="C669" s="17" t="s">
        <v>227</v>
      </c>
      <c r="E669" t="s">
        <v>1147</v>
      </c>
      <c r="H669" t="s">
        <v>4357</v>
      </c>
    </row>
    <row r="670" spans="1:32">
      <c r="A670" t="s">
        <v>226</v>
      </c>
      <c r="B670">
        <v>2018</v>
      </c>
      <c r="C670" s="17" t="s">
        <v>227</v>
      </c>
      <c r="E670" t="s">
        <v>1147</v>
      </c>
      <c r="H670">
        <v>24.42</v>
      </c>
    </row>
    <row r="671" spans="1:32">
      <c r="A671" t="s">
        <v>226</v>
      </c>
      <c r="B671">
        <v>2018</v>
      </c>
      <c r="C671" s="17" t="s">
        <v>227</v>
      </c>
      <c r="E671" t="s">
        <v>1147</v>
      </c>
      <c r="H671" t="s">
        <v>1159</v>
      </c>
    </row>
    <row r="672" spans="1:32">
      <c r="A672" t="s">
        <v>316</v>
      </c>
      <c r="B672">
        <v>2002</v>
      </c>
      <c r="C672" s="17" t="s">
        <v>317</v>
      </c>
      <c r="E672" t="s">
        <v>1147</v>
      </c>
      <c r="H672" t="s">
        <v>1160</v>
      </c>
      <c r="AE672">
        <v>85</v>
      </c>
      <c r="AF672">
        <v>90</v>
      </c>
    </row>
    <row r="673" spans="1:35">
      <c r="A673" t="s">
        <v>237</v>
      </c>
      <c r="B673">
        <v>2018</v>
      </c>
      <c r="C673" s="17" t="s">
        <v>238</v>
      </c>
      <c r="E673" t="s">
        <v>1147</v>
      </c>
      <c r="L673">
        <v>65.5</v>
      </c>
      <c r="AE673">
        <v>50</v>
      </c>
      <c r="AF673">
        <v>45</v>
      </c>
    </row>
    <row r="674" spans="1:35">
      <c r="A674" t="s">
        <v>314</v>
      </c>
      <c r="B674">
        <v>1973</v>
      </c>
      <c r="C674" s="17" t="s">
        <v>315</v>
      </c>
      <c r="D674" t="s">
        <v>221</v>
      </c>
      <c r="E674" t="s">
        <v>1147</v>
      </c>
      <c r="L674">
        <v>14</v>
      </c>
    </row>
    <row r="675" spans="1:35">
      <c r="A675" t="s">
        <v>268</v>
      </c>
      <c r="B675">
        <v>1981</v>
      </c>
      <c r="C675" s="35" t="s">
        <v>269</v>
      </c>
      <c r="D675" t="s">
        <v>221</v>
      </c>
      <c r="E675" t="s">
        <v>1147</v>
      </c>
      <c r="L675" s="34" t="s">
        <v>4358</v>
      </c>
    </row>
    <row r="676" spans="1:35">
      <c r="A676" t="s">
        <v>266</v>
      </c>
      <c r="B676">
        <v>1975</v>
      </c>
      <c r="C676" s="35" t="s">
        <v>267</v>
      </c>
      <c r="D676" t="s">
        <v>221</v>
      </c>
      <c r="E676" t="s">
        <v>1147</v>
      </c>
      <c r="L676">
        <v>19</v>
      </c>
      <c r="AG676">
        <v>23</v>
      </c>
    </row>
    <row r="677" spans="1:35">
      <c r="A677" t="s">
        <v>278</v>
      </c>
      <c r="B677">
        <v>1990</v>
      </c>
      <c r="C677" s="35" t="s">
        <v>284</v>
      </c>
      <c r="D677" t="s">
        <v>221</v>
      </c>
      <c r="E677" t="s">
        <v>1147</v>
      </c>
      <c r="L677">
        <v>73</v>
      </c>
      <c r="AG677">
        <v>84</v>
      </c>
    </row>
    <row r="678" spans="1:35">
      <c r="A678" t="s">
        <v>278</v>
      </c>
      <c r="B678">
        <v>1990</v>
      </c>
      <c r="C678" s="17" t="s">
        <v>279</v>
      </c>
      <c r="D678" t="s">
        <v>221</v>
      </c>
      <c r="E678" t="s">
        <v>1147</v>
      </c>
      <c r="L678">
        <v>64</v>
      </c>
    </row>
    <row r="679" spans="1:35">
      <c r="A679" t="s">
        <v>287</v>
      </c>
      <c r="B679">
        <v>2016</v>
      </c>
      <c r="C679" s="17" t="s">
        <v>288</v>
      </c>
      <c r="D679" t="s">
        <v>221</v>
      </c>
      <c r="E679" t="s">
        <v>1147</v>
      </c>
      <c r="L679">
        <v>20</v>
      </c>
    </row>
    <row r="680" spans="1:35">
      <c r="A680" t="s">
        <v>270</v>
      </c>
      <c r="B680">
        <v>2003</v>
      </c>
      <c r="C680" s="17" t="s">
        <v>271</v>
      </c>
      <c r="D680" t="s">
        <v>221</v>
      </c>
      <c r="E680" t="s">
        <v>1147</v>
      </c>
      <c r="L680">
        <v>22</v>
      </c>
    </row>
    <row r="681" spans="1:35">
      <c r="A681" t="s">
        <v>328</v>
      </c>
      <c r="B681">
        <v>1979</v>
      </c>
      <c r="C681" s="17" t="s">
        <v>329</v>
      </c>
      <c r="D681" t="s">
        <v>221</v>
      </c>
      <c r="E681" t="s">
        <v>1147</v>
      </c>
      <c r="L681">
        <v>74</v>
      </c>
    </row>
    <row r="682" spans="1:35">
      <c r="A682" t="s">
        <v>276</v>
      </c>
      <c r="B682">
        <v>1979</v>
      </c>
      <c r="C682" s="17" t="s">
        <v>277</v>
      </c>
      <c r="D682" t="s">
        <v>221</v>
      </c>
      <c r="E682" t="s">
        <v>1147</v>
      </c>
      <c r="L682">
        <v>44</v>
      </c>
      <c r="AI682">
        <v>92</v>
      </c>
    </row>
    <row r="683" spans="1:35">
      <c r="A683" t="s">
        <v>280</v>
      </c>
      <c r="B683">
        <v>1974</v>
      </c>
      <c r="C683" s="35" t="s">
        <v>281</v>
      </c>
      <c r="D683" t="s">
        <v>221</v>
      </c>
      <c r="E683" t="s">
        <v>1147</v>
      </c>
      <c r="L683">
        <v>53</v>
      </c>
    </row>
    <row r="684" spans="1:35">
      <c r="A684" t="s">
        <v>285</v>
      </c>
      <c r="B684">
        <v>2015</v>
      </c>
      <c r="C684" s="35" t="s">
        <v>286</v>
      </c>
      <c r="D684" t="s">
        <v>221</v>
      </c>
      <c r="E684" t="s">
        <v>1147</v>
      </c>
      <c r="L684">
        <v>60</v>
      </c>
    </row>
    <row r="685" spans="1:35">
      <c r="A685" t="s">
        <v>272</v>
      </c>
      <c r="B685">
        <v>2013</v>
      </c>
      <c r="C685" s="35" t="s">
        <v>273</v>
      </c>
      <c r="D685" t="s">
        <v>221</v>
      </c>
      <c r="E685" t="s">
        <v>1147</v>
      </c>
      <c r="L685">
        <v>39</v>
      </c>
    </row>
    <row r="686" spans="1:35">
      <c r="A686" t="s">
        <v>471</v>
      </c>
      <c r="B686">
        <v>2021</v>
      </c>
      <c r="C686" s="17" t="s">
        <v>1148</v>
      </c>
      <c r="D686" t="s">
        <v>221</v>
      </c>
      <c r="E686" t="s">
        <v>1147</v>
      </c>
      <c r="G686" t="s">
        <v>408</v>
      </c>
    </row>
    <row r="687" spans="1:35">
      <c r="A687" s="4" t="s">
        <v>4190</v>
      </c>
      <c r="B687">
        <v>2021</v>
      </c>
      <c r="C687" s="17" t="s">
        <v>4194</v>
      </c>
      <c r="D687" t="s">
        <v>221</v>
      </c>
      <c r="E687" t="s">
        <v>1147</v>
      </c>
      <c r="N687">
        <v>99.28</v>
      </c>
    </row>
  </sheetData>
  <autoFilter ref="A1:DX687" xr:uid="{00000000-0001-0000-0000-000000000000}"/>
  <phoneticPr fontId="3" type="noConversion"/>
  <hyperlinks>
    <hyperlink ref="C563" r:id="rId1" xr:uid="{2FCC7831-BE0B-4E0C-BEFE-27B835BFCFCB}"/>
    <hyperlink ref="C69:C71" r:id="rId2" display="https://doi.org/10.1002/etc.2945" xr:uid="{29493DFD-E7FC-4C05-882E-8943E685571B}"/>
    <hyperlink ref="C47" r:id="rId3" xr:uid="{E20286D4-8719-47CD-87FC-17AE799783F3}"/>
    <hyperlink ref="C44" r:id="rId4" xr:uid="{AB028D79-4F69-4A3F-8755-88F41E65D0B3}"/>
    <hyperlink ref="C574" r:id="rId5" xr:uid="{55A2DC25-3248-448C-AB9D-F10CA9AF5931}"/>
    <hyperlink ref="C576" r:id="rId6" xr:uid="{D45BC92D-C652-4F44-AA97-A55CD2D5A1BE}"/>
    <hyperlink ref="C578" r:id="rId7" xr:uid="{56803ABA-8F37-44DC-AFE6-0830B2D76DCC}"/>
    <hyperlink ref="C580" r:id="rId8" xr:uid="{49FBD778-A29B-429E-8581-F15256919DC4}"/>
    <hyperlink ref="C582" r:id="rId9" xr:uid="{BEF9A3A0-EACD-4273-BF27-4F31B0618EF8}"/>
    <hyperlink ref="C584" r:id="rId10" xr:uid="{B586E7AC-330F-4BE7-A875-5A3B52FA8047}"/>
    <hyperlink ref="C586" r:id="rId11" xr:uid="{4496FE44-5AD7-44C3-AB67-FCA9D76B197D}"/>
    <hyperlink ref="C588" r:id="rId12" xr:uid="{5304163C-2BA6-4CED-BE1C-C1C61262CEE6}"/>
    <hyperlink ref="C626" r:id="rId13" xr:uid="{0F9A8E09-AA42-4D19-A64E-2D3F874502ED}"/>
    <hyperlink ref="C628" r:id="rId14" xr:uid="{F0097520-DAB9-4CB9-AE34-60803C827391}"/>
    <hyperlink ref="C630" r:id="rId15" xr:uid="{BA77A959-2755-48B3-9C96-AA212D5BD3D0}"/>
    <hyperlink ref="C632" r:id="rId16" xr:uid="{A849E88B-1171-41D0-A500-DA0EED6689BD}"/>
    <hyperlink ref="C575" r:id="rId17" xr:uid="{3B770588-42D7-4C51-AB3A-35BAE2207F5E}"/>
    <hyperlink ref="C577" r:id="rId18" xr:uid="{2CDBE87C-83A4-42DF-AE93-7642B2B5E66C}"/>
    <hyperlink ref="C579" r:id="rId19" xr:uid="{7846FCA0-F6C4-4643-9DBA-FBE8A660D429}"/>
    <hyperlink ref="C581" r:id="rId20" xr:uid="{A5E1F80D-2956-4A86-909E-5FED656894A1}"/>
    <hyperlink ref="C583" r:id="rId21" xr:uid="{1C67AD2D-5C1F-4D12-8A20-699B6246C129}"/>
    <hyperlink ref="C585" r:id="rId22" xr:uid="{A2012F81-E209-4B48-9C55-7E7BBF51F6C6}"/>
    <hyperlink ref="C587" r:id="rId23" xr:uid="{933D6B14-B0E5-4D23-BE8D-C14B7C0A6B95}"/>
    <hyperlink ref="C625" r:id="rId24" xr:uid="{EC93BF99-6AB2-442C-B6F1-37150DCBD193}"/>
    <hyperlink ref="C627" r:id="rId25" xr:uid="{FBECCAB0-F7BC-4DAC-93BC-D9DC36E0D578}"/>
    <hyperlink ref="C629" r:id="rId26" xr:uid="{810230FF-71CC-4B85-9D60-78E3AF4230C9}"/>
    <hyperlink ref="C631" r:id="rId27" xr:uid="{6E490298-27A2-41A5-BE45-FD3991ED2120}"/>
    <hyperlink ref="C632" r:id="rId28" xr:uid="{AACE48FB-EDEA-46B8-B30F-A000DE03FFB9}"/>
    <hyperlink ref="C57" r:id="rId29" xr:uid="{CC32268E-09FE-40EE-9FFE-E237015EFECC}"/>
    <hyperlink ref="C316" r:id="rId30" xr:uid="{A6BF3199-5008-40F9-80F3-D63CF521C229}"/>
    <hyperlink ref="C569" r:id="rId31" xr:uid="{26026A53-E9AA-4088-BDF2-BC25EA92655E}"/>
    <hyperlink ref="C14" r:id="rId32" xr:uid="{3A74F493-CE41-4EE2-996B-4D36840890E4}"/>
    <hyperlink ref="C40" r:id="rId33" xr:uid="{90FC897E-9E53-4997-B4CD-02B999E09CA5}"/>
    <hyperlink ref="C13" r:id="rId34" xr:uid="{323F955D-67A5-43EC-8BE8-F32E1A9521F6}"/>
    <hyperlink ref="C65" r:id="rId35" xr:uid="{56CB7768-6FC1-46B6-82B5-3ABC9CFC9736}"/>
    <hyperlink ref="C199" r:id="rId36" xr:uid="{2A7DBACE-7432-425C-82AC-5ECE38633524}"/>
    <hyperlink ref="C568" r:id="rId37" xr:uid="{231B3775-BC62-42F5-9ABD-A0CDD73FD53C}"/>
    <hyperlink ref="C615" r:id="rId38" xr:uid="{44CCDE52-87F9-4CA4-B0FB-406BEED87D1D}"/>
    <hyperlink ref="C648" r:id="rId39" xr:uid="{F80719E6-3A08-4335-AA84-354A7512B85B}"/>
    <hyperlink ref="C58" r:id="rId40" xr:uid="{1E8D4D58-C7FB-4136-A6DC-B6396C97CBB8}"/>
    <hyperlink ref="C73" r:id="rId41" xr:uid="{56F40396-8040-4822-814B-D3281AB64A67}"/>
    <hyperlink ref="C650" r:id="rId42" xr:uid="{6EBA69FA-DAFC-4557-9EBE-761B23113D2F}"/>
    <hyperlink ref="C652" r:id="rId43" xr:uid="{37A942F2-493A-492A-B8E7-A1D5751079D5}"/>
    <hyperlink ref="C649" r:id="rId44" xr:uid="{23741980-FEAF-4A2F-8CEC-BF5359C474D9}"/>
    <hyperlink ref="C651" r:id="rId45" xr:uid="{5CD1BCF7-1D46-4850-A0C7-C52BD2823F66}"/>
    <hyperlink ref="C636" r:id="rId46" xr:uid="{13C0EF55-2FD7-4128-BD49-B55DD1AFECBF}"/>
    <hyperlink ref="C637" r:id="rId47" xr:uid="{7642846F-51E8-49F0-84D2-BE954FD521D8}"/>
    <hyperlink ref="C30" r:id="rId48" xr:uid="{1339BA27-3DE6-4ACA-A99E-9C53D31E2817}"/>
    <hyperlink ref="C201" r:id="rId49" xr:uid="{F1B3CC49-EEA8-4778-81AD-085147C20704}"/>
    <hyperlink ref="C202" r:id="rId50" xr:uid="{D79B56F4-80E3-4488-9ECF-10857354A7C1}"/>
    <hyperlink ref="C620" r:id="rId51" xr:uid="{D8059DE7-FF24-4C21-B8E5-5148813C7F7D}"/>
    <hyperlink ref="C317" r:id="rId52" xr:uid="{2004D922-4191-4800-9E41-0BF8B3AF7881}"/>
    <hyperlink ref="C318" r:id="rId53" xr:uid="{DD59666C-EA7F-4E52-88C0-F1B557515EFC}"/>
    <hyperlink ref="C617" r:id="rId54" xr:uid="{67C59240-29DD-4085-8786-85309755C26E}"/>
    <hyperlink ref="C618" r:id="rId55" xr:uid="{11FD0E1D-81DD-4CBF-89FF-DAF7FACDC5FC}"/>
    <hyperlink ref="C619" r:id="rId56" xr:uid="{8E9F895C-EEE7-428E-98ED-54A3F531A56A}"/>
    <hyperlink ref="C616" r:id="rId57" xr:uid="{C322E62C-3F42-4C78-AD26-0B4ADAE92532}"/>
    <hyperlink ref="C445" r:id="rId58" xr:uid="{9CF7FC6B-6A56-4ACB-9F8E-51CB769BF645}"/>
    <hyperlink ref="C428" r:id="rId59" xr:uid="{75B49BDF-BCA5-4F97-A098-A5161145A989}"/>
    <hyperlink ref="C135" r:id="rId60" xr:uid="{89E6AD7B-5945-4A19-902F-0BB22F869FA5}"/>
    <hyperlink ref="C600" r:id="rId61" xr:uid="{ACBD1469-3A54-4497-A73A-3CB9585C5193}"/>
    <hyperlink ref="C638" r:id="rId62" xr:uid="{D90B7C9F-175E-4682-A121-FCC0AF417CBC}"/>
    <hyperlink ref="C319" r:id="rId63" xr:uid="{C1FA43B9-5E07-4C2F-B12E-065C134838D7}"/>
    <hyperlink ref="C320" r:id="rId64" xr:uid="{5F1DA17D-3E1D-413F-BED4-B2A5623FEF68}"/>
    <hyperlink ref="C321" r:id="rId65" xr:uid="{4557A6DF-AEC9-4DDE-8C0F-3EE2E6ADE6F1}"/>
    <hyperlink ref="C358" r:id="rId66" xr:uid="{B6D25BDE-9F37-4C0B-9093-C497BAA84F60}"/>
    <hyperlink ref="C509" r:id="rId67" xr:uid="{862436F3-DC5B-424B-B4B6-A679F595C3F9}"/>
    <hyperlink ref="C508" r:id="rId68" xr:uid="{E939E337-A691-43C7-A098-F6130DF431DF}"/>
    <hyperlink ref="C357" r:id="rId69" xr:uid="{F9330FB5-1202-4DFB-BF48-9DD5E5A496D9}"/>
    <hyperlink ref="C432" r:id="rId70" xr:uid="{903D9EB8-3817-4799-B795-ED80E751FEF2}"/>
    <hyperlink ref="C433" r:id="rId71" xr:uid="{0A6FD565-F7D4-45C4-9129-D4A60E5A24AB}"/>
    <hyperlink ref="C434" r:id="rId72" xr:uid="{ECC02BA3-D0FE-4F99-A5A3-0D737549F157}"/>
    <hyperlink ref="C435" r:id="rId73" xr:uid="{395A908D-3CD9-47B1-9165-4BF9E0DA58DA}"/>
    <hyperlink ref="C436" r:id="rId74" xr:uid="{B21ABA42-C867-4F9C-8970-6997F3A1D756}"/>
    <hyperlink ref="C439" r:id="rId75" xr:uid="{380E73D5-97B7-45E4-82B8-80C7D6A006EA}"/>
    <hyperlink ref="C442" r:id="rId76" xr:uid="{EA9A246E-3670-4217-AEC2-E9AF501D4B90}"/>
    <hyperlink ref="C437" r:id="rId77" xr:uid="{476AAD3A-732C-4032-BF6A-F79291E4980D}"/>
    <hyperlink ref="C440" r:id="rId78" xr:uid="{C79CA79D-CA19-48C2-B21F-F4ED47923E28}"/>
    <hyperlink ref="C443" r:id="rId79" xr:uid="{1CCF5325-B048-4187-8638-ED5FE8F39AC1}"/>
    <hyperlink ref="C438" r:id="rId80" xr:uid="{3C6F86C5-C2D2-4910-8E81-F48FFD34D1E7}"/>
    <hyperlink ref="C441" r:id="rId81" xr:uid="{F52B68AE-C5D3-427F-8183-D8E56B2C9A5E}"/>
    <hyperlink ref="C444" r:id="rId82" xr:uid="{19FC05C4-9B84-4B8C-AFD2-44FF3B13FEFE}"/>
    <hyperlink ref="C422" r:id="rId83" xr:uid="{BAA6351C-4D45-474A-8399-C8A15B2F3076}"/>
    <hyperlink ref="C423" r:id="rId84" xr:uid="{C72C680A-C48E-481D-8171-8B427D95CBC5}"/>
    <hyperlink ref="C424" r:id="rId85" xr:uid="{D1D7E217-8BB6-4DC9-9FB2-D6145E0E39B5}"/>
    <hyperlink ref="C425" r:id="rId86" xr:uid="{A260D9C7-DBAE-4173-8268-DA8A2AC50A6E}"/>
    <hyperlink ref="C426" r:id="rId87" xr:uid="{E609789C-89FE-4ADD-B8F6-9B9841B67E7F}"/>
    <hyperlink ref="C427" r:id="rId88" xr:uid="{C1D64C35-2F34-4C23-9E17-B987F0488E28}"/>
    <hyperlink ref="C293" r:id="rId89" xr:uid="{4A8DB239-EAB8-4B4A-9B9D-450B6BABF2B2}"/>
    <hyperlink ref="C561" r:id="rId90" xr:uid="{A10AC48B-129D-40CC-A61D-AE630061BB8C}"/>
    <hyperlink ref="C612" r:id="rId91" xr:uid="{20901ECC-895B-42AD-A605-2C4C17B9BD60}"/>
    <hyperlink ref="C287" r:id="rId92" xr:uid="{C298DCA9-A5B1-40FD-8A4D-B99EBAE2E804}"/>
    <hyperlink ref="C288" r:id="rId93" xr:uid="{2107B99D-025C-4D56-BA27-CBB1CDC0DB7D}"/>
    <hyperlink ref="C289" r:id="rId94" xr:uid="{F4A3142B-9CE7-47AA-8775-AC1E970CE74E}"/>
    <hyperlink ref="C290" r:id="rId95" xr:uid="{DB04D32A-475D-4FBA-9BC9-66D09E2F87B7}"/>
    <hyperlink ref="C291" r:id="rId96" xr:uid="{DEA92E6E-E84C-46F4-8B92-46576AE2130B}"/>
    <hyperlink ref="C292" r:id="rId97" xr:uid="{2FD640A6-FF4E-48B2-B49D-AED4AA8A2B0F}"/>
    <hyperlink ref="C193" r:id="rId98" xr:uid="{2AC00524-BBFF-4A0C-B1BB-96F17AE6AB9C}"/>
    <hyperlink ref="C285" r:id="rId99" xr:uid="{762FBE98-0D44-4993-9B90-FFD72BB54F2B}"/>
    <hyperlink ref="C194" r:id="rId100" xr:uid="{6E2FC795-E0F8-4A22-83C2-62A7CFF3897D}"/>
    <hyperlink ref="C286" r:id="rId101" xr:uid="{CE268F46-D445-465F-9BBE-AD947EB16731}"/>
    <hyperlink ref="C295" r:id="rId102" xr:uid="{4ECE528F-C71D-4099-9F99-6C8145494788}"/>
    <hyperlink ref="C198" r:id="rId103" xr:uid="{921FC0AA-954B-475D-B8F1-1D4215E57B9E}"/>
    <hyperlink ref="C296" r:id="rId104" xr:uid="{839EDF98-724D-46D4-A846-57250C3282DA}"/>
    <hyperlink ref="C567" r:id="rId105" xr:uid="{48DD08BB-BAA5-4D78-993E-11AC73FA4E23}"/>
    <hyperlink ref="C614" r:id="rId106" xr:uid="{E5034DF1-10C4-42FA-B5B2-030A90F18EE2}"/>
    <hyperlink ref="C300" r:id="rId107" xr:uid="{F7F16FDE-5704-401A-9336-AB14203059DB}"/>
    <hyperlink ref="C297" r:id="rId108" xr:uid="{7DA14187-A2F0-482A-8E1F-DB4617635F65}"/>
    <hyperlink ref="C573" r:id="rId109" xr:uid="{2B05E3E3-3899-490F-B1D8-B49519A85AAF}"/>
    <hyperlink ref="C623" r:id="rId110" xr:uid="{A3090FDA-0BF9-4EE6-86D1-2CB1D9973E80}"/>
    <hyperlink ref="C210" r:id="rId111" xr:uid="{8F0F32AB-497C-4B1A-A6E6-19DC0E4D6332}"/>
    <hyperlink ref="C298" r:id="rId112" xr:uid="{AB9F83C8-50A3-49E2-8498-50F11296B0F6}"/>
    <hyperlink ref="C624" r:id="rId113" xr:uid="{67D20C7A-F6C8-44EB-A425-58B4BB937856}"/>
    <hyperlink ref="C655" r:id="rId114" xr:uid="{7BE1D485-B5F0-40F5-ABBA-6CA5E616BACF}"/>
    <hyperlink ref="C656" r:id="rId115" xr:uid="{6F969575-5E6F-4B3E-8662-B0A3162618D0}"/>
    <hyperlink ref="C657" r:id="rId116" xr:uid="{4F128195-FD1A-49E5-AB54-C5531C813E21}"/>
    <hyperlink ref="C621" r:id="rId117" xr:uid="{079214DD-D37D-443E-A037-F6B717654DAB}"/>
    <hyperlink ref="C570" r:id="rId118" xr:uid="{4CEDC23E-46D0-4064-96F8-2DC7093BEA03}"/>
    <hyperlink ref="C571" r:id="rId119" xr:uid="{578B98A2-5B5F-4AC9-9637-E93C1F96DBBC}"/>
    <hyperlink ref="C498" r:id="rId120" xr:uid="{4B18E904-8098-4616-8C84-C2E48FB2BC05}"/>
    <hyperlink ref="C216" r:id="rId121" xr:uid="{1C3F7DAA-C924-4CEB-A0ED-60D9C60FC0FF}"/>
    <hyperlink ref="C235" r:id="rId122" xr:uid="{45D58876-4D0D-47E6-905F-98E2CFC2C1F6}"/>
    <hyperlink ref="C337" r:id="rId123" xr:uid="{2D7B2A26-57EB-4CE0-B9FE-D1E6BE481E24}"/>
    <hyperlink ref="C277" r:id="rId124" xr:uid="{9623C072-D5C5-460E-81C0-EC5951970B7F}"/>
    <hyperlink ref="C541" r:id="rId125" xr:uid="{2E8C4D50-4459-4EBF-AA64-7B4A60FE4402}"/>
    <hyperlink ref="C469" r:id="rId126" xr:uid="{9AF14AD7-D7B6-4671-A678-5D31D531238E}"/>
    <hyperlink ref="C541" r:id="rId127" xr:uid="{B405144A-DCD3-4949-BFDF-EC64D4EDFA86}"/>
    <hyperlink ref="C533" r:id="rId128" xr:uid="{F016C7A4-5AF1-4997-AA88-D9ABBCBEA65D}"/>
    <hyperlink ref="C541" r:id="rId129" xr:uid="{6009548E-4FD0-4EF3-B284-76490758D0C7}"/>
    <hyperlink ref="C673" r:id="rId130" xr:uid="{95F74AB6-7C8E-454C-B716-94E2C0A5A234}"/>
    <hyperlink ref="C541" r:id="rId131" xr:uid="{A9D6EAD4-C1C9-455D-BF2F-FE97EBF2E5DD}"/>
    <hyperlink ref="C222" r:id="rId132" xr:uid="{CD3818B6-6229-4888-AF65-DE49148F3430}"/>
    <hyperlink ref="C256" r:id="rId133" xr:uid="{2892DAFE-130D-491A-9AAB-6A9BF555894D}"/>
    <hyperlink ref="C346" r:id="rId134" xr:uid="{B40B37D2-72EC-4A5B-BD19-52309AC6C024}"/>
    <hyperlink ref="C488" r:id="rId135" xr:uid="{05497198-0A09-4EEA-8490-82D462BFF8CC}"/>
    <hyperlink ref="C450" r:id="rId136" xr:uid="{C219F649-B27E-4FAC-A863-74798901314D}"/>
    <hyperlink ref="C659" r:id="rId137" xr:uid="{6CD8A813-971F-4B70-B50C-EA496E7D016A}"/>
    <hyperlink ref="C212" r:id="rId138" xr:uid="{C7AB8584-BD61-420F-B0AA-8485FCC00241}"/>
    <hyperlink ref="C232" r:id="rId139" xr:uid="{8254F48B-1CD3-4ED9-BB58-CE54034FCE44}"/>
    <hyperlink ref="C233" r:id="rId140" xr:uid="{83A321E0-F2AC-4E97-8A2C-719D497DF71D}"/>
    <hyperlink ref="C254" r:id="rId141" xr:uid="{8C8130DE-E90D-4CF2-B217-59EADC990B51}"/>
    <hyperlink ref="C255" r:id="rId142" xr:uid="{391598FE-0D13-4E72-90CC-51961785BEBB}"/>
    <hyperlink ref="C520" r:id="rId143" xr:uid="{FFC8FBCA-A4E7-4554-9507-0C7A5559E6E5}"/>
    <hyperlink ref="C323" r:id="rId144" xr:uid="{AE65ACF6-3A0E-46F2-80EE-7E30F4D2A0FB}"/>
    <hyperlink ref="C489" r:id="rId145" xr:uid="{DE55576C-651D-459F-93D4-5A5249941C95}"/>
    <hyperlink ref="C452" r:id="rId146" xr:uid="{17A44A4C-7C98-46D2-93F3-145E257B8DB6}"/>
    <hyperlink ref="C658" r:id="rId147" xr:uid="{78B152F0-7658-4D87-B4B4-B9E3FCFBC8C9}"/>
    <hyperlink ref="C490" r:id="rId148" xr:uid="{805493F4-5DDD-4A2A-B1E9-E6CCC5366EF6}"/>
    <hyperlink ref="C453" r:id="rId149" xr:uid="{F3D23380-2334-43DA-87A0-F84E6DD2598F}"/>
    <hyperlink ref="C658" r:id="rId150" xr:uid="{EE7B23E0-E222-4631-88DF-58CC3244C956}"/>
    <hyperlink ref="C519" r:id="rId151" xr:uid="{73D0C28B-4E56-4AE2-8A68-50E186FE7E8E}"/>
    <hyperlink ref="C454" r:id="rId152" xr:uid="{77CAF80A-9BE7-41F0-9FC9-0D307DB0BCAF}"/>
    <hyperlink ref="C658" r:id="rId153" xr:uid="{3678003D-974B-4336-B232-4961717110CF}"/>
    <hyperlink ref="C326" r:id="rId154" xr:uid="{378C5067-EB61-437A-9488-F238E128246B}"/>
    <hyperlink ref="C458" r:id="rId155" xr:uid="{CC64A3B2-6CD7-40D0-82E9-712C3D16F44B}"/>
    <hyperlink ref="C666" r:id="rId156" xr:uid="{53C0DE10-0525-4B3E-832B-746D6725794A}"/>
    <hyperlink ref="C29" r:id="rId157" xr:uid="{33306EE1-B21C-4CF5-A9C3-DC60C27BEF25}"/>
    <hyperlink ref="C25" r:id="rId158" xr:uid="{06FB55A6-1897-4CAA-B068-990C3BAE7DAE}"/>
    <hyperlink ref="C28" r:id="rId159" xr:uid="{68E69E33-4DDF-4412-9801-B663C02876DD}"/>
    <hyperlink ref="C17" r:id="rId160" xr:uid="{DB6384F9-DA8E-4A22-BD4A-1E5D72ACAD23}"/>
    <hyperlink ref="C64" r:id="rId161" xr:uid="{1A0E944A-89FC-4DD8-9C4D-E562ED8278D0}"/>
    <hyperlink ref="C31" r:id="rId162" xr:uid="{289C6031-3165-46A3-B7A7-D4F68C901D07}"/>
    <hyperlink ref="C665" r:id="rId163" xr:uid="{A17D70A4-9ADF-4B98-B0F9-51700AA2D8DB}"/>
    <hyperlink ref="C258" r:id="rId164" xr:uid="{13626D09-A7F5-4DDA-A7A0-BECDC0C52A12}"/>
    <hyperlink ref="C522" r:id="rId165" xr:uid="{56A8858B-4D70-4DE3-9795-C18FC8024E3D}"/>
    <hyperlink ref="C325" r:id="rId166" xr:uid="{ACE14DAC-4900-4FCD-B2B3-075ADECD0A73}"/>
    <hyperlink ref="C457" r:id="rId167" xr:uid="{452A6A02-BA74-4DE2-9E1E-6E6BD4B852D9}"/>
    <hyperlink ref="C660" r:id="rId168" xr:uid="{FF67C3B2-48B3-45D9-904A-3E48ECC52CC4}"/>
    <hyperlink ref="C324" r:id="rId169" xr:uid="{1759447C-B349-4F30-9ADA-834358C582F8}"/>
    <hyperlink ref="C257" r:id="rId170" xr:uid="{1C538750-D1EF-4AE1-B2C4-5CCA8491EF41}"/>
    <hyperlink ref="C455" r:id="rId171" xr:uid="{772B361A-435A-4BB3-91DE-155E4A2F412F}"/>
    <hyperlink ref="C228" r:id="rId172" xr:uid="{6C0A6EAA-39A9-43F4-9194-08DFEE9E7303}"/>
    <hyperlink ref="C661" r:id="rId173" xr:uid="{46C9B979-B01B-448A-A5D6-35858895CE89}"/>
    <hyperlink ref="C662" r:id="rId174" xr:uid="{5F049749-976D-4CE8-A0B1-C69C0C1248A0}"/>
    <hyperlink ref="C663" r:id="rId175" xr:uid="{1307D3A0-D471-4A72-9CEC-28B0AFF8E0C6}"/>
    <hyperlink ref="C336" r:id="rId176" xr:uid="{3BAB3944-AFEA-4169-8C66-DE85F7FF64BF}"/>
    <hyperlink ref="C672" r:id="rId177" xr:uid="{36CF6E89-EF9E-4904-A7CB-94A98AA76B39}"/>
    <hyperlink ref="C468" r:id="rId178" xr:uid="{5BAF238D-6227-434A-B09E-45701AB4F023}"/>
    <hyperlink ref="C264" r:id="rId179" xr:uid="{863CE709-51EC-4C6F-AB29-C51B353FF34C}"/>
    <hyperlink ref="C532" r:id="rId180" xr:uid="{051C3D31-1F65-4469-A148-629F433447B4}"/>
    <hyperlink ref="C231" r:id="rId181" xr:uid="{F4F16AE1-9846-4CD3-943D-91FA6A62F94C}"/>
    <hyperlink ref="C497" r:id="rId182" xr:uid="{6AF44A58-A4EE-4817-91D2-3BC97B1C1774}"/>
    <hyperlink ref="C214" r:id="rId183" xr:uid="{29360B4D-3FB6-4440-927F-9984F7C64FAB}"/>
    <hyperlink ref="C259" r:id="rId184" xr:uid="{2C5261A1-D23C-490C-B7A8-30E53C61802F}"/>
    <hyperlink ref="C223" r:id="rId185" xr:uid="{4EB6E518-CD35-4E02-9F25-87D325BCEB50}"/>
    <hyperlink ref="C327" r:id="rId186" xr:uid="{679D802A-98C9-4C16-AEEA-6D7852997A1F}"/>
    <hyperlink ref="C523" r:id="rId187" xr:uid="{10B1BAD6-51A9-4EF5-BEB3-BDEE9B740295}"/>
    <hyperlink ref="C215" r:id="rId188" xr:uid="{D1A19B9C-6934-4B55-BD8E-B8229D988F08}"/>
    <hyperlink ref="C263" r:id="rId189" xr:uid="{4BCB2278-4EBF-4E75-BDA5-775882861868}"/>
    <hyperlink ref="C227" r:id="rId190" xr:uid="{A22F2417-3FD6-4E86-A975-CF6F6D31CEED}"/>
    <hyperlink ref="C331" r:id="rId191" xr:uid="{FCE518FF-2104-4F09-A22B-88DD41CCDC57}"/>
    <hyperlink ref="C526" r:id="rId192" xr:uid="{DE2F0961-62C0-462F-9180-CA2B540C05E5}"/>
    <hyperlink ref="C461" r:id="rId193" xr:uid="{462E3E31-B160-4BC4-B3DE-D538BCD82582}"/>
    <hyperlink ref="C668" r:id="rId194" xr:uid="{B78C9F73-A49C-4A1B-A820-ED0ABF45EC7B}"/>
    <hyperlink ref="C493" r:id="rId195" xr:uid="{2711B239-C732-4129-AC63-06DC660CB233}"/>
    <hyperlink ref="C459" r:id="rId196" xr:uid="{1CB3B77E-4E62-44AD-B612-9A41E7C6100B}"/>
    <hyperlink ref="C260" r:id="rId197" xr:uid="{14F2BC9F-758D-495E-8B68-CD4D17C346DE}"/>
    <hyperlink ref="C224" r:id="rId198" xr:uid="{090D7162-DBAB-47D2-BE97-A63A6794038A}"/>
    <hyperlink ref="C328" r:id="rId199" xr:uid="{5A51C3F1-2478-45F7-95E4-21C8D9AF86CB}"/>
    <hyperlink ref="C332" r:id="rId200" xr:uid="{D1086DF5-0FD2-4ED6-A7CB-4A8116A3623D}"/>
    <hyperlink ref="C527" r:id="rId201" xr:uid="{17022ECD-9F98-4009-BBCD-52A306023970}"/>
    <hyperlink ref="C462" r:id="rId202" xr:uid="{DBF759B3-0E5B-43A6-89FF-B5FA236BC5F8}"/>
    <hyperlink ref="C669" r:id="rId203" xr:uid="{8F544EE0-AD1E-4656-8624-5E5E9B9342C8}"/>
    <hyperlink ref="C493" r:id="rId204" xr:uid="{18076122-E452-4C08-B449-795F0E6C7833}"/>
    <hyperlink ref="C667" r:id="rId205" xr:uid="{87585996-6252-4E7B-B142-FBD6BF34CE9B}"/>
    <hyperlink ref="C261" r:id="rId206" xr:uid="{1B292CEA-8237-4688-8ACA-2EE362054673}"/>
    <hyperlink ref="C225" r:id="rId207" xr:uid="{4EE585A5-96BC-4957-B7B3-AF4340BD9281}"/>
    <hyperlink ref="C329" r:id="rId208" xr:uid="{D6BC3272-379B-430D-9AF8-505107AB83A1}"/>
    <hyperlink ref="C524" r:id="rId209" xr:uid="{D295B240-EB15-4F70-9A05-6AAFCF23B138}"/>
    <hyperlink ref="C528" r:id="rId210" xr:uid="{022A0E1A-CB4F-4F54-8508-B8338C96100F}"/>
    <hyperlink ref="C463" r:id="rId211" xr:uid="{95491EC4-733B-4F16-91E0-5502A0517A9C}"/>
    <hyperlink ref="C670" r:id="rId212" xr:uid="{9C747990-78EA-4892-B19C-1CD6AD05CBCD}"/>
    <hyperlink ref="C493" r:id="rId213" xr:uid="{09DB809D-51C1-4CA9-9393-E9FFE5F071A6}"/>
    <hyperlink ref="C492" r:id="rId214" xr:uid="{271B5DEB-19CB-40B3-8F34-72D4DD46C64E}"/>
    <hyperlink ref="C262" r:id="rId215" xr:uid="{D4E77B4F-9124-45BA-BEE2-2DD913DE0396}"/>
    <hyperlink ref="C226" r:id="rId216" xr:uid="{29B59BD2-24B7-4444-A8DE-DA620521590D}"/>
    <hyperlink ref="C330" r:id="rId217" xr:uid="{E56D4D55-C0AA-49D7-B31A-BF8900AFA5D9}"/>
    <hyperlink ref="C525" r:id="rId218" xr:uid="{9E96C865-3B9C-4E8C-9CC5-644665F39E7B}"/>
    <hyperlink ref="C460" r:id="rId219" xr:uid="{2F97EE6F-1D46-4AF2-8E5F-1361F82F6E5F}"/>
    <hyperlink ref="C464" r:id="rId220" xr:uid="{D2FF50ED-77F2-4DD3-ADFE-7CCE6C05696F}"/>
    <hyperlink ref="C671" r:id="rId221" xr:uid="{9FFE9E91-5C91-4677-ADB8-8658E7F618D2}"/>
    <hyperlink ref="C493" r:id="rId222" xr:uid="{5E2A6B5A-1844-4721-966D-B25D4DFEABCB}"/>
    <hyperlink ref="C195" r:id="rId223" xr:uid="{693592B4-6709-4933-A7A6-6E46185D5559}"/>
    <hyperlink ref="C200" r:id="rId224" xr:uid="{6B8193DA-A9AD-4591-9D2C-2E353C639B23}"/>
    <hyperlink ref="C71" r:id="rId225" xr:uid="{41C86330-EA3F-4278-85D6-F3B6B1FB5028}"/>
    <hyperlink ref="C67" r:id="rId226" xr:uid="{51559309-F906-4BEE-9797-9D1C836D9ACC}"/>
    <hyperlink ref="C66" r:id="rId227" xr:uid="{7E0C5882-DB2C-4DE5-9F01-67ECD5B1C184}"/>
    <hyperlink ref="C68" r:id="rId228" xr:uid="{58F6023B-D449-447D-832F-7DAD4EFA7E5B}"/>
    <hyperlink ref="C70" r:id="rId229" xr:uid="{E2996F15-3DD9-4842-8702-8233EC82E971}"/>
    <hyperlink ref="C123" r:id="rId230" xr:uid="{94DBF132-B18C-46EE-B915-F7D3FD57E293}"/>
    <hyperlink ref="C129" r:id="rId231" xr:uid="{908BB7CC-2C6F-4496-9E03-6245C6D08D1F}"/>
    <hyperlink ref="C72" r:id="rId232" xr:uid="{C682BEF2-831B-43CF-98A6-9014303417AD}"/>
    <hyperlink ref="C109" r:id="rId233" xr:uid="{E8F17C99-FBC9-46A6-8C25-6A42E9025FB6}"/>
    <hyperlink ref="C133" r:id="rId234" xr:uid="{5B806901-3C6B-43B0-9131-B8F2245CF578}"/>
    <hyperlink ref="C129" r:id="rId235" xr:uid="{F7D8E1F7-5D72-4E91-B2AD-843C52506C07}"/>
    <hyperlink ref="C69" r:id="rId236" xr:uid="{41FF303E-0B8B-4245-AF10-8324EC9F1735}"/>
    <hyperlink ref="C132" r:id="rId237" xr:uid="{23C39DA6-18EA-4105-9C3D-1F81BF07E8FC}"/>
    <hyperlink ref="C110" r:id="rId238" xr:uid="{C18A1E58-ABBB-496D-9645-C00CF1709AAD}"/>
    <hyperlink ref="C129" r:id="rId239" xr:uid="{80F6C620-982D-4B55-B79E-86510A9F6657}"/>
    <hyperlink ref="C229" r:id="rId240" xr:uid="{2750BF8C-E9AC-41D0-9F71-EC03407DEADC}"/>
    <hyperlink ref="C230" r:id="rId241" xr:uid="{21EF6A48-98CF-4B04-B0B7-C51933AD54EC}"/>
    <hyperlink ref="C333" r:id="rId242" xr:uid="{96F7677F-B73D-465D-A965-7CC709109013}"/>
    <hyperlink ref="C334" r:id="rId243" xr:uid="{7BE2C5B7-5349-46BE-A663-C1C06F8F025A}"/>
    <hyperlink ref="C335" r:id="rId244" xr:uid="{04DDA9D2-6A0D-48CF-9A45-241758594F87}"/>
    <hyperlink ref="C274" r:id="rId245" xr:uid="{C2011792-893E-4743-B321-6B52524BE086}"/>
    <hyperlink ref="C275" r:id="rId246" xr:uid="{622D7186-0BCD-4FB6-8807-54B6E7A1456E}"/>
    <hyperlink ref="C276" r:id="rId247" xr:uid="{236C6C8B-BC80-4741-9F61-3ECF15312E55}"/>
    <hyperlink ref="C494" r:id="rId248" xr:uid="{F9B3661E-4240-4365-8456-6967A3204433}"/>
    <hyperlink ref="C495" r:id="rId249" xr:uid="{D726F11C-68EB-42D5-AAED-3DA55C7A50B1}"/>
    <hyperlink ref="C496" r:id="rId250" xr:uid="{BCC3061A-7CB3-4655-A927-B052163BEEDA}"/>
    <hyperlink ref="C529" r:id="rId251" xr:uid="{EBBE98C9-1667-4EE5-87AC-3A79D9F53E49}"/>
    <hyperlink ref="C530" r:id="rId252" xr:uid="{547E06D5-3DC9-4D1A-B99B-AE066B5AF73F}"/>
    <hyperlink ref="C531" r:id="rId253" xr:uid="{856BCCC8-A5FC-465C-B1F5-336BA2F4FCB8}"/>
    <hyperlink ref="C465" r:id="rId254" xr:uid="{8DCACAEE-13AB-4A8D-9B58-109F87198834}"/>
    <hyperlink ref="C466" r:id="rId255" xr:uid="{80BDA3A4-F184-41CA-8BD4-166665F87502}"/>
    <hyperlink ref="C467" r:id="rId256" xr:uid="{1C524202-CE15-403C-A995-80DA2A22BEB6}"/>
    <hyperlink ref="C101" r:id="rId257" xr:uid="{EFEBFFAB-24DB-4D50-B2A1-65EE146C1275}"/>
    <hyperlink ref="C84" r:id="rId258" xr:uid="{16138503-51CA-4A79-894B-88016380F8A2}"/>
    <hyperlink ref="C79" r:id="rId259" xr:uid="{E72933CF-BC8B-4D14-8B77-8AA27EFFB237}"/>
    <hyperlink ref="C86" r:id="rId260" xr:uid="{A26011B8-7C71-4182-85DA-B3619686F2FF}"/>
    <hyperlink ref="C99" r:id="rId261" xr:uid="{246DB2E2-B86F-45C2-97A2-52FF4A237928}"/>
    <hyperlink ref="C119" r:id="rId262" xr:uid="{31FCC8D9-E9EE-4BA6-AEF3-02103ECF49B3}"/>
    <hyperlink ref="C82" r:id="rId263" xr:uid="{5B77729D-8B22-439D-B15F-FA4C4C10D920}"/>
    <hyperlink ref="C95" r:id="rId264" xr:uid="{CEF72F48-91D9-46E7-A336-A59BB3837DBA}"/>
    <hyperlink ref="C87" r:id="rId265" xr:uid="{D5822BE1-E3AA-4A99-A27F-2415CFEC5F0D}"/>
    <hyperlink ref="C117" r:id="rId266" xr:uid="{3C45FACE-0F4C-4C0B-924B-12E0A0F5527D}"/>
    <hyperlink ref="C107" r:id="rId267" xr:uid="{67CA6D5D-3052-44F1-968C-886BE29B93DB}"/>
    <hyperlink ref="C89" r:id="rId268" xr:uid="{1E6DCFE7-C574-4C0D-9DCA-10F448D9F073}"/>
    <hyperlink ref="C97" r:id="rId269" xr:uid="{D10A87B7-5EB1-42AD-94B7-E88006B24578}"/>
    <hyperlink ref="C98" r:id="rId270" xr:uid="{6154CC07-39F5-4552-9E92-A803B580098A}"/>
    <hyperlink ref="C124" r:id="rId271" xr:uid="{D65416E6-DF95-4376-8D40-9C0CB371385C}"/>
    <hyperlink ref="C111" r:id="rId272" xr:uid="{BA4FF874-3227-4E28-B0DD-F277ADA56792}"/>
    <hyperlink ref="C93" r:id="rId273" xr:uid="{5D1071B5-ADC0-4610-8889-4EDAF7235D11}"/>
    <hyperlink ref="C115" r:id="rId274" xr:uid="{C8DA5BEB-6F52-4DC7-942F-F47D13BD61D2}"/>
    <hyperlink ref="C108" r:id="rId275" xr:uid="{417B17C3-9AC2-4E89-8687-54B0F1D784A0}"/>
    <hyperlink ref="C114" r:id="rId276" xr:uid="{079475C9-F98D-49EB-90F5-24113D5402D6}"/>
    <hyperlink ref="C118" r:id="rId277" xr:uid="{F640EF00-7C8D-419B-890C-0D492B4D9494}"/>
    <hyperlink ref="C105" r:id="rId278" xr:uid="{FDACA65D-EBF5-4379-AE84-61B6D6EAA3B2}"/>
    <hyperlink ref="C106" r:id="rId279" xr:uid="{F919CDB1-6126-4541-89AE-21176311C2B2}"/>
    <hyperlink ref="C131" r:id="rId280" xr:uid="{FD412B0E-9A8D-4769-B34C-E7F42263B03C}"/>
    <hyperlink ref="C130" r:id="rId281" xr:uid="{34A97522-CFB1-4DB4-AEE6-51D90F359A62}"/>
    <hyperlink ref="C94" r:id="rId282" xr:uid="{D394499C-232D-43F8-9A67-CB8AB09A4BEF}"/>
    <hyperlink ref="C90" r:id="rId283" xr:uid="{5774DFE8-A3A7-4F67-8AF5-D1F7D323DA46}"/>
    <hyperlink ref="C128" r:id="rId284" xr:uid="{13FB842B-64C3-43DE-BC1E-2AC9B0100A26}"/>
    <hyperlink ref="C100" r:id="rId285" xr:uid="{ADD643DD-3DFE-4E81-A33C-DF7A658041A6}"/>
    <hyperlink ref="C77" r:id="rId286" xr:uid="{FAF5A9FE-3AF3-4021-9266-BF8135EDA168}"/>
    <hyperlink ref="C122" r:id="rId287" xr:uid="{8E514862-CB0F-4DB4-9A10-1A6F528F920E}"/>
    <hyperlink ref="C134" r:id="rId288" xr:uid="{6C4E6F1C-FCED-455A-A322-5B984F8CB554}"/>
    <hyperlink ref="C113" r:id="rId289" xr:uid="{15561DC1-0614-43EE-8135-6E91103C7DEC}"/>
    <hyperlink ref="C91" r:id="rId290" xr:uid="{1516F9E0-7284-40E6-9BE7-C0493FD0C077}"/>
    <hyperlink ref="C103" r:id="rId291" xr:uid="{B737193F-9FD6-4EB1-927A-0C536F7FABB9}"/>
    <hyperlink ref="C102" r:id="rId292" xr:uid="{564E6D9F-3C2C-4D94-A38A-9DC28A782C3D}"/>
    <hyperlink ref="C112" r:id="rId293" xr:uid="{EB445D12-F317-453C-B639-366A1822E89F}"/>
    <hyperlink ref="C116" r:id="rId294" xr:uid="{006379FC-3307-4283-911F-B2A370496E2A}"/>
    <hyperlink ref="C127" r:id="rId295" xr:uid="{248C2F65-04AA-471D-961C-21BDCA9EA57A}"/>
    <hyperlink ref="C92" r:id="rId296" xr:uid="{AB990394-B361-4E63-84BD-B9FB07F469D1}"/>
    <hyperlink ref="C104" r:id="rId297" xr:uid="{544A400D-A147-4AF7-BAAD-DE3EB5E57094}"/>
    <hyperlink ref="C125" r:id="rId298" xr:uid="{8A03CE53-1303-4C13-8608-FE514400DA5E}"/>
    <hyperlink ref="C121" r:id="rId299" xr:uid="{B63A5767-2BCD-4ABD-83F1-2B44F9407AAF}"/>
    <hyperlink ref="C26" r:id="rId300" xr:uid="{AAA12AEB-9879-419C-9A6B-F65E7EDFCB71}"/>
    <hyperlink ref="C41" r:id="rId301" xr:uid="{398DA78D-87B2-4AB7-A38C-68E4B8758F56}"/>
    <hyperlink ref="C9" r:id="rId302" xr:uid="{95E56DC2-4094-4CCC-A846-7D6A28DD31D2}"/>
    <hyperlink ref="C11" r:id="rId303" xr:uid="{01D11CB3-5307-4BDB-A60B-8A89D89E2B27}"/>
    <hyperlink ref="C21" r:id="rId304" xr:uid="{2A352CBE-767E-47AB-AB80-81408E5E1262}"/>
    <hyperlink ref="C62" r:id="rId305" xr:uid="{AB95AFA3-3A7D-4AB7-B585-69DEC9A18575}"/>
    <hyperlink ref="C19" r:id="rId306" xr:uid="{27946132-7EDB-4ECE-9270-FE3C4EE35ED6}"/>
    <hyperlink ref="C38" r:id="rId307" xr:uid="{7981C6F4-39EE-4F0C-8362-EA8F759A5034}"/>
    <hyperlink ref="C19" r:id="rId308" xr:uid="{13948FB0-DE3F-434C-86A7-4957DE660DF3}"/>
    <hyperlink ref="C46" r:id="rId309" xr:uid="{31CBC52F-12B7-41C5-B95E-27F3D8FBB2BD}"/>
    <hyperlink ref="C32" r:id="rId310" xr:uid="{B0F81B63-AE54-428A-8D44-8A954DED2F53}"/>
    <hyperlink ref="C35" r:id="rId311" xr:uid="{0AFE26BB-C831-4B98-AD42-1434F7CEA718}"/>
    <hyperlink ref="C50" r:id="rId312" xr:uid="{060E314B-A87C-43BC-A0B7-0DA65A03CD4B}"/>
    <hyperlink ref="C8" r:id="rId313" xr:uid="{A8FD15B9-DB5D-4245-802D-350B623C79DF}"/>
    <hyperlink ref="C18" r:id="rId314" xr:uid="{6FD19F52-B162-4B35-AE42-F947B8CCED46}"/>
    <hyperlink ref="C75" r:id="rId315" xr:uid="{B2542179-6EED-466B-9B7B-D30888F977B8}"/>
    <hyperlink ref="C76" r:id="rId316" xr:uid="{C322D84A-C383-4E9D-8932-C4BA372119BD}"/>
    <hyperlink ref="C74" r:id="rId317" xr:uid="{5D6D8B2F-281A-4125-9C44-23225974506D}"/>
    <hyperlink ref="C96" r:id="rId318" xr:uid="{A524CEAB-EADF-4158-96B4-AE0774389DC3}"/>
    <hyperlink ref="C126" r:id="rId319" xr:uid="{DB12B53E-5114-44F6-982A-7EE6F2732DC7}"/>
    <hyperlink ref="C96" r:id="rId320" xr:uid="{FFE1C636-0196-455F-80E6-99981F9D2209}"/>
    <hyperlink ref="C83" r:id="rId321" xr:uid="{89ECDCC2-1C42-4A01-9DFE-F895D32607CC}"/>
    <hyperlink ref="C85" r:id="rId322" xr:uid="{886A3E9D-AF6D-49CC-ADE8-7877D21887A1}"/>
    <hyperlink ref="C88" r:id="rId323" xr:uid="{96C14CA3-E619-43C8-BF76-9A1CC45E255C}"/>
    <hyperlink ref="C81" r:id="rId324" xr:uid="{F159276C-752C-4409-9819-180B0CD251D3}"/>
    <hyperlink ref="C120" r:id="rId325" xr:uid="{0426DB16-D6E6-4F89-8F0C-6EA57A31060D}"/>
    <hyperlink ref="C80" r:id="rId326" xr:uid="{4927B642-F0F9-475E-B6B9-863B47B6A75B}"/>
    <hyperlink ref="C146" r:id="rId327" xr:uid="{EBFC6493-A371-484F-B227-BDF9BE9C33FC}"/>
    <hyperlink ref="C140" r:id="rId328" xr:uid="{75C54D26-4AE3-4F94-BDCC-49FD8B4D01B1}"/>
    <hyperlink ref="C142" r:id="rId329" xr:uid="{73C47E03-A00D-4C87-973A-40B4B5F59D5D}"/>
    <hyperlink ref="C141" r:id="rId330" xr:uid="{1B42C32C-A491-45CE-9887-AAE4E2E09566}"/>
    <hyperlink ref="C149" r:id="rId331" xr:uid="{EBEB19BC-400E-487C-A9B2-2B965D19D515}"/>
    <hyperlink ref="C141" r:id="rId332" xr:uid="{0A373C1E-EDB0-41C0-9BCE-6CD8E20A7A2B}"/>
    <hyperlink ref="C155" r:id="rId333" xr:uid="{0AAF8545-E462-4949-88C1-E8F75370F4D9}"/>
    <hyperlink ref="C157" r:id="rId334" xr:uid="{291FBBD2-1C46-4699-84D3-B795CA59AF83}"/>
    <hyperlink ref="C156" r:id="rId335" xr:uid="{A23081E2-4A63-4FA8-A972-52D060FAB850}"/>
    <hyperlink ref="C158" r:id="rId336" xr:uid="{CD38F5DE-F623-4A68-B9F8-099E520B4E4C}"/>
    <hyperlink ref="C154" r:id="rId337" xr:uid="{B7A40803-0280-4C58-AE59-963E09673195}"/>
    <hyperlink ref="C158" r:id="rId338" xr:uid="{1D61C880-1903-4B52-BA78-CAFAAA67D19B}"/>
    <hyperlink ref="C138" r:id="rId339" xr:uid="{2B568C8C-BC5B-4323-BFFC-85496696A4C9}"/>
    <hyperlink ref="C338" r:id="rId340" xr:uid="{517AE5B7-D048-458B-8DB5-DA1C708D59EB}"/>
    <hyperlink ref="C513:C516" r:id="rId341" display="https://doi.org/10.1016/0043-1354(73)90007-9" xr:uid="{E4ACE2BE-742E-4B5F-9D5F-864D41A1C5CD}"/>
    <hyperlink ref="C674" r:id="rId342" xr:uid="{BD16CAEF-0BDE-4EDA-A24E-BA7F2FEA2C3E}"/>
    <hyperlink ref="C266" r:id="rId343" tooltip="Persistent link using digital object identifier" xr:uid="{98B7CBCF-96B4-4135-9904-F3C91EAB19B2}"/>
    <hyperlink ref="C339" r:id="rId344" tooltip="Persistent link using digital object identifier" xr:uid="{9ACBE6EC-D99E-4AE2-A5AF-CC91AC3FF8AA}"/>
    <hyperlink ref="C521:C525" r:id="rId345" tooltip="Persistent link using digital object identifier" display="https://doi.org/10.1016/0143-1471(81)90068-4" xr:uid="{A39CA676-5C9A-4896-9D25-3B23E9DFC2E3}"/>
    <hyperlink ref="C340" r:id="rId346" tooltip="Persistent link using digital object identifier" xr:uid="{059A95C8-541E-4747-8058-B5186CA4CD45}"/>
    <hyperlink ref="C527:C532" r:id="rId347" tooltip="Persistent link using digital object identifier" display="https://doi.org/10.1016/j.chemosphere.2006.04.059" xr:uid="{6EFCA13D-94E6-4E46-ADFE-94549A9B22E2}"/>
    <hyperlink ref="C342" r:id="rId348" tooltip="Persistent link using digital object identifier" xr:uid="{92C9786F-CA7C-43AB-B4FE-DDE9E96F1E15}"/>
    <hyperlink ref="C541:C546" r:id="rId349" tooltip="Persistent link using digital object identifier" display="https://doi.org/10.1016/0048-9697(90)90069-7" xr:uid="{23D42C81-75A8-44F2-A0C2-96C8FAEECC63}"/>
    <hyperlink ref="C343" r:id="rId350" tooltip="Persistent link using digital object identifier" xr:uid="{824FD1F1-025D-4940-A487-20059F93E447}"/>
    <hyperlink ref="C548:C553" r:id="rId351" tooltip="Persistent link using digital object identifier" display="https://doi.org/10.1016/0048-9697(90)90070-B" xr:uid="{B6CF84AD-C378-4E83-8758-6D04C70B5F4D}"/>
    <hyperlink ref="C344" r:id="rId352" xr:uid="{A1044145-95AF-4EBE-83B0-097C5D0BD037}"/>
    <hyperlink ref="C555:C560" r:id="rId353" display="https://doi.org/10.1007/s11270-016-2756-8" xr:uid="{3B38E6EF-F6E5-4BA4-8278-ECFE4CBABE9C}"/>
    <hyperlink ref="C345" r:id="rId354" tooltip="Persistent link using digital object identifier" xr:uid="{D89FC38E-0077-49F8-99AD-C9F7AF174303}"/>
    <hyperlink ref="C562:C567" r:id="rId355" tooltip="Persistent link using digital object identifier" display="https://doi.org/10.1016/S0045-6535(03)00591-5" xr:uid="{AE8AC02C-20E9-4691-8EB9-31F0D261AD13}"/>
    <hyperlink ref="C593" r:id="rId356" xr:uid="{B88459F8-FB2A-4781-9AE9-F9294E86F347}"/>
    <hyperlink ref="C148" r:id="rId357" xr:uid="{8D7222F8-66DF-4A2A-9855-A11781F6B56F}"/>
    <hyperlink ref="C299" r:id="rId358" xr:uid="{CBFB2DC7-4E80-4E1F-B118-3C1BCF452BEF}"/>
    <hyperlink ref="C147" r:id="rId359" xr:uid="{6C3F52BD-9602-4D80-B695-4379EF42ED2E}"/>
    <hyperlink ref="C594" r:id="rId360" xr:uid="{59B84CF7-7DD5-4BCB-B9C2-18299091563D}"/>
    <hyperlink ref="C595" r:id="rId361" xr:uid="{42F5A854-CEBF-4286-80A5-FAB34D06E1AE}"/>
    <hyperlink ref="C596" r:id="rId362" xr:uid="{B9277B1E-D33D-4056-ACDC-1F16BF6F241D}"/>
    <hyperlink ref="C597" r:id="rId363" xr:uid="{92B92FA8-CDBF-485F-AA08-25F0A82A0DCD}"/>
    <hyperlink ref="C7" r:id="rId364" xr:uid="{D064DFCC-DF48-48E6-B482-F851BA0DFBB8}"/>
    <hyperlink ref="C153" r:id="rId365" xr:uid="{7C8F9EA2-34D7-4AC3-AE4A-A311A30CC707}"/>
    <hyperlink ref="C144" r:id="rId366" xr:uid="{F7CA6754-A74B-4404-A5B8-F425459AAFC9}"/>
    <hyperlink ref="C217" r:id="rId367" xr:uid="{B6B81757-20BC-482E-9A54-1B1C6772DC8A}"/>
    <hyperlink ref="C2" r:id="rId368" xr:uid="{BDA5AF42-AB03-499B-A3D8-EEDBF28F0017}"/>
    <hyperlink ref="C218" r:id="rId369" xr:uid="{827D5FFD-06DA-4CE4-B0D0-F83F6D297985}"/>
    <hyperlink ref="C278" r:id="rId370" tooltip="Persistent link using digital object identifier" xr:uid="{8BEAA246-7C39-4833-8435-F47E17A3FB52}"/>
    <hyperlink ref="C534" r:id="rId371" tooltip="Persistent link using digital object identifier" xr:uid="{1ECBD248-8731-4C00-A42B-436AE2EF8A5A}"/>
    <hyperlink ref="C681" r:id="rId372" tooltip="Persistent link using digital object identifier" xr:uid="{A579C4B1-F3BB-43D7-9069-03F7398C62C1}"/>
    <hyperlink ref="C478" r:id="rId373" tooltip="Persistent link using digital object identifier" xr:uid="{C0951F29-08CE-44A9-B261-0B5B5E1473F7}"/>
    <hyperlink ref="C245" r:id="rId374" xr:uid="{ADA743C2-465F-4ED4-BB44-1249B02CF7C4}"/>
    <hyperlink ref="C347" r:id="rId375" tooltip="Persistent link using digital object identifier" xr:uid="{90239EA0-EBA0-403D-BC7D-A79B407347A0}"/>
    <hyperlink ref="C504" r:id="rId376" xr:uid="{41698DD5-70FC-4163-B44F-2A667F5E61FB}"/>
    <hyperlink ref="C619:C625" r:id="rId377" display="https://doi.org/10.1016/0048-9697(79)90003-2" xr:uid="{7C75707B-A567-4D2F-A577-8F05726AE351}"/>
    <hyperlink ref="C349" r:id="rId378" tooltip="Persistent link using digital object identifier" xr:uid="{3C6DE948-AD04-43BD-B615-ACF274603791}"/>
    <hyperlink ref="C627:C632" r:id="rId379" tooltip="Persistent link using digital object identifier" display="https://doi.org/10.1016/0043-1354(74)90099-2" xr:uid="{E9AC8DA8-8687-47B2-9BE1-D7A6C1A0AEDC}"/>
    <hyperlink ref="C350" r:id="rId380" tooltip="Persistent link using digital object identifier" xr:uid="{A53162D7-4BE1-4C46-94D9-C1909C884BE0}"/>
    <hyperlink ref="C634:C639" r:id="rId381" tooltip="Persistent link using digital object identifier" display="https://doi.org/10.1016/j.chemosphere.2013.09.045" xr:uid="{5846A637-A583-48AE-BC68-2667E87E97C9}"/>
    <hyperlink ref="C351" r:id="rId382" tooltip="Persistent link using digital object identifier" xr:uid="{BD8EB84D-32F2-4D5C-92A6-98D4AB702EAC}"/>
    <hyperlink ref="C641:C645" r:id="rId383" tooltip="Persistent link using digital object identifier" display="https://doi.org/10.1016/j.scitotenv.2013.03.088" xr:uid="{5AD75C6E-2096-4F97-81C0-8E5280C87F86}"/>
    <hyperlink ref="C27" r:id="rId384" xr:uid="{9C34D83F-AD25-41C8-8AFD-88D5B1C17989}"/>
    <hyperlink ref="C647:C653" r:id="rId385" display="https://doi.org/10.1007/s11356-018-1915-4" xr:uid="{50219C0D-F627-4DDA-BFEF-F865BADB8145}"/>
    <hyperlink ref="C250" r:id="rId386" xr:uid="{98D863F7-23B5-4BE0-929F-0F26EC3F0771}"/>
    <hyperlink ref="C485" r:id="rId387" xr:uid="{4321DF9F-D97F-480F-9158-5B8F1AD93117}"/>
    <hyperlink ref="C24" r:id="rId388" xr:uid="{FAFF6E05-333F-45B8-85A0-990A25FE53BD}"/>
    <hyperlink ref="C152" r:id="rId389" xr:uid="{44713E84-CFB0-44C7-8919-794704FAD83C}"/>
    <hyperlink ref="C150" r:id="rId390" xr:uid="{36E580CB-73EB-4341-AD7D-EEFB87697ADB}"/>
    <hyperlink ref="C322" r:id="rId391" xr:uid="{8CA0C308-15E7-49A6-BAC7-7EFD81A478C4}"/>
    <hyperlink ref="C284" r:id="rId392" xr:uid="{5758F834-40CC-402B-9C29-B3575957F8FB}"/>
    <hyperlink ref="C151" r:id="rId393" xr:uid="{F02DADC9-8FDD-4D6A-ACD2-B6A3DD58366A}"/>
    <hyperlink ref="C137" r:id="rId394" xr:uid="{58BBE543-D3BF-451E-8F0F-EE4F53B62F74}"/>
    <hyperlink ref="C219" r:id="rId395" xr:uid="{F6F0F004-569C-4CCE-81B9-3887B043D846}"/>
    <hyperlink ref="C353" r:id="rId396" xr:uid="{9856341A-8F06-4BA8-880C-3E1742AA1B3D}"/>
    <hyperlink ref="C251" r:id="rId397" xr:uid="{85CF06D7-5ABC-42A6-A497-5D9EC9C40960}"/>
    <hyperlink ref="C411" r:id="rId398" xr:uid="{93AECF69-765D-48E5-AA10-BF24DEBCC49E}"/>
    <hyperlink ref="C412" r:id="rId399" xr:uid="{68D83C9A-95C0-439C-9378-107997471341}"/>
    <hyperlink ref="C78" r:id="rId400" xr:uid="{C06FEEAE-A6B0-4403-971A-D643660F72F3}"/>
    <hyperlink ref="C415" r:id="rId401" xr:uid="{9F7EADF8-A4B6-45BE-8D97-1409C1C6DA0C}"/>
    <hyperlink ref="C446" r:id="rId402" xr:uid="{E706254C-BE68-46EE-B8D1-6CA673E77835}"/>
    <hyperlink ref="C447" r:id="rId403" xr:uid="{AAE7B14C-A935-451E-8125-98A62BF9E4E5}"/>
    <hyperlink ref="C486" r:id="rId404" xr:uid="{25F28DF8-9C44-451C-8864-28FAFD1BA42E}"/>
    <hyperlink ref="C487" r:id="rId405" xr:uid="{D4638779-F06E-42D4-8EE2-E8231727446E}"/>
    <hyperlink ref="C253" r:id="rId406" xr:uid="{90AAEE59-A7DF-41A3-89B8-969B54D6624C}"/>
    <hyperlink ref="C416" r:id="rId407" tooltip="Persistent link using digital object identifier" xr:uid="{F052860E-6F4F-459A-94CE-79EE76BD2ED3}"/>
  </hyperlinks>
  <pageMargins left="0.7" right="0.7" top="0.75" bottom="0.75" header="0.3" footer="0.3"/>
  <pageSetup orientation="portrait" r:id="rId40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04FA-2C51-4846-B61F-C9DD65920680}">
  <dimension ref="A1:G60"/>
  <sheetViews>
    <sheetView zoomScale="90" zoomScaleNormal="90" workbookViewId="0">
      <selection activeCell="E35" sqref="E35"/>
    </sheetView>
  </sheetViews>
  <sheetFormatPr baseColWidth="10" defaultColWidth="8.7265625" defaultRowHeight="14.5"/>
  <cols>
    <col min="1" max="1" width="14.26953125" bestFit="1" customWidth="1"/>
    <col min="3" max="3" width="43.7265625" bestFit="1" customWidth="1"/>
    <col min="4" max="4" width="25.26953125" customWidth="1"/>
    <col min="5" max="5" width="26.26953125" bestFit="1" customWidth="1"/>
    <col min="6" max="6" width="28.26953125" bestFit="1" customWidth="1"/>
    <col min="7" max="7" width="136.453125" bestFit="1" customWidth="1"/>
  </cols>
  <sheetData>
    <row r="1" spans="1:7">
      <c r="A1" s="93" t="s">
        <v>0</v>
      </c>
      <c r="B1" s="93" t="s">
        <v>1</v>
      </c>
      <c r="C1" s="93" t="s">
        <v>4359</v>
      </c>
      <c r="D1" s="93" t="s">
        <v>4</v>
      </c>
      <c r="E1" s="93" t="s">
        <v>4360</v>
      </c>
      <c r="F1" s="93" t="s">
        <v>4361</v>
      </c>
      <c r="G1" s="93" t="s">
        <v>4362</v>
      </c>
    </row>
    <row r="2" spans="1:7">
      <c r="A2" t="s">
        <v>4363</v>
      </c>
      <c r="B2">
        <v>2019</v>
      </c>
      <c r="C2" t="s">
        <v>4364</v>
      </c>
      <c r="D2" t="s">
        <v>60</v>
      </c>
      <c r="E2" s="85" t="s">
        <v>59</v>
      </c>
      <c r="F2" t="s">
        <v>4365</v>
      </c>
      <c r="G2" t="s">
        <v>4366</v>
      </c>
    </row>
    <row r="3" spans="1:7">
      <c r="A3" t="s">
        <v>4367</v>
      </c>
      <c r="B3">
        <v>2019</v>
      </c>
      <c r="C3" t="s">
        <v>4368</v>
      </c>
      <c r="D3" t="s">
        <v>82</v>
      </c>
      <c r="E3" s="95" t="s">
        <v>81</v>
      </c>
      <c r="F3" t="s">
        <v>4369</v>
      </c>
      <c r="G3" t="s">
        <v>4370</v>
      </c>
    </row>
    <row r="4" spans="1:7">
      <c r="A4" t="s">
        <v>4371</v>
      </c>
      <c r="B4">
        <v>1989</v>
      </c>
      <c r="C4" t="s">
        <v>4372</v>
      </c>
      <c r="D4" t="s">
        <v>60</v>
      </c>
      <c r="E4" s="85" t="s">
        <v>201</v>
      </c>
      <c r="F4" t="s">
        <v>4365</v>
      </c>
      <c r="G4" t="s">
        <v>4373</v>
      </c>
    </row>
    <row r="5" spans="1:7">
      <c r="A5" t="s">
        <v>4374</v>
      </c>
      <c r="B5">
        <v>1979</v>
      </c>
      <c r="C5" t="s">
        <v>4375</v>
      </c>
      <c r="D5" t="s">
        <v>206</v>
      </c>
      <c r="E5" s="85" t="s">
        <v>205</v>
      </c>
      <c r="F5" t="s">
        <v>4369</v>
      </c>
      <c r="G5" t="s">
        <v>4376</v>
      </c>
    </row>
    <row r="6" spans="1:7">
      <c r="A6" t="s">
        <v>4377</v>
      </c>
      <c r="B6">
        <v>1980</v>
      </c>
      <c r="C6" t="s">
        <v>4378</v>
      </c>
      <c r="D6" t="s">
        <v>82</v>
      </c>
      <c r="E6" s="85" t="s">
        <v>240</v>
      </c>
      <c r="F6" t="s">
        <v>4365</v>
      </c>
      <c r="G6" t="s">
        <v>4379</v>
      </c>
    </row>
    <row r="7" spans="1:7" ht="17.25" customHeight="1">
      <c r="A7" t="s">
        <v>4380</v>
      </c>
      <c r="B7">
        <v>2001</v>
      </c>
      <c r="C7" t="s">
        <v>4381</v>
      </c>
      <c r="D7" t="s">
        <v>60</v>
      </c>
      <c r="E7" s="85" t="s">
        <v>253</v>
      </c>
      <c r="F7" t="s">
        <v>4365</v>
      </c>
      <c r="G7" t="s">
        <v>4382</v>
      </c>
    </row>
    <row r="8" spans="1:7">
      <c r="A8" t="s">
        <v>4383</v>
      </c>
      <c r="B8">
        <v>2019</v>
      </c>
      <c r="C8" t="s">
        <v>4384</v>
      </c>
      <c r="D8" t="s">
        <v>60</v>
      </c>
      <c r="E8" s="85" t="s">
        <v>254</v>
      </c>
      <c r="F8" t="s">
        <v>4365</v>
      </c>
      <c r="G8" t="s">
        <v>4385</v>
      </c>
    </row>
    <row r="9" spans="1:7">
      <c r="A9" t="s">
        <v>4386</v>
      </c>
      <c r="B9">
        <v>2000</v>
      </c>
      <c r="C9" t="s">
        <v>4387</v>
      </c>
      <c r="D9" t="s">
        <v>60</v>
      </c>
      <c r="E9" s="85" t="s">
        <v>319</v>
      </c>
      <c r="F9" t="s">
        <v>4365</v>
      </c>
      <c r="G9" t="s">
        <v>4388</v>
      </c>
    </row>
    <row r="10" spans="1:7">
      <c r="A10" t="s">
        <v>4389</v>
      </c>
      <c r="B10">
        <v>2000</v>
      </c>
      <c r="C10" t="s">
        <v>4390</v>
      </c>
      <c r="E10" s="85" t="s">
        <v>326</v>
      </c>
      <c r="F10" t="s">
        <v>4369</v>
      </c>
      <c r="G10" t="s">
        <v>4391</v>
      </c>
    </row>
    <row r="11" spans="1:7">
      <c r="A11" t="s">
        <v>4392</v>
      </c>
      <c r="B11">
        <v>1988</v>
      </c>
      <c r="C11" t="s">
        <v>4393</v>
      </c>
      <c r="D11" t="s">
        <v>82</v>
      </c>
      <c r="E11" s="95" t="s">
        <v>356</v>
      </c>
      <c r="F11" t="s">
        <v>4369</v>
      </c>
      <c r="G11" t="s">
        <v>4394</v>
      </c>
    </row>
    <row r="12" spans="1:7">
      <c r="A12" t="s">
        <v>4395</v>
      </c>
      <c r="B12">
        <v>2012</v>
      </c>
      <c r="C12" t="s">
        <v>4396</v>
      </c>
      <c r="D12" t="s">
        <v>82</v>
      </c>
      <c r="E12" s="95" t="s">
        <v>459</v>
      </c>
      <c r="F12" t="s">
        <v>4397</v>
      </c>
      <c r="G12" t="s">
        <v>4398</v>
      </c>
    </row>
    <row r="13" spans="1:7">
      <c r="A13" t="s">
        <v>4399</v>
      </c>
      <c r="B13">
        <v>1997</v>
      </c>
      <c r="C13" t="s">
        <v>4400</v>
      </c>
      <c r="D13" t="s">
        <v>221</v>
      </c>
      <c r="E13" s="85" t="s">
        <v>468</v>
      </c>
      <c r="F13" t="s">
        <v>4369</v>
      </c>
      <c r="G13" t="s">
        <v>4401</v>
      </c>
    </row>
    <row r="14" spans="1:7">
      <c r="A14" t="s">
        <v>4402</v>
      </c>
      <c r="B14">
        <v>2012</v>
      </c>
      <c r="C14" t="s">
        <v>4403</v>
      </c>
      <c r="D14" t="s">
        <v>60</v>
      </c>
      <c r="E14" s="85" t="s">
        <v>500</v>
      </c>
      <c r="F14" t="s">
        <v>4365</v>
      </c>
      <c r="G14" t="s">
        <v>4404</v>
      </c>
    </row>
    <row r="15" spans="1:7">
      <c r="A15" t="s">
        <v>4405</v>
      </c>
      <c r="B15">
        <v>1985</v>
      </c>
      <c r="C15" t="s">
        <v>4406</v>
      </c>
      <c r="D15" t="s">
        <v>60</v>
      </c>
      <c r="E15" s="85" t="s">
        <v>503</v>
      </c>
      <c r="F15" t="s">
        <v>4365</v>
      </c>
      <c r="G15" t="s">
        <v>4407</v>
      </c>
    </row>
    <row r="16" spans="1:7">
      <c r="A16" t="s">
        <v>4408</v>
      </c>
      <c r="B16">
        <v>2004</v>
      </c>
      <c r="C16" t="s">
        <v>4409</v>
      </c>
      <c r="D16" t="s">
        <v>60</v>
      </c>
      <c r="E16" s="85" t="s">
        <v>512</v>
      </c>
      <c r="F16" t="s">
        <v>4365</v>
      </c>
      <c r="G16" t="s">
        <v>4379</v>
      </c>
    </row>
    <row r="17" spans="1:7" ht="13.5" customHeight="1">
      <c r="A17" t="s">
        <v>4410</v>
      </c>
      <c r="B17">
        <v>2007</v>
      </c>
      <c r="C17" t="s">
        <v>4411</v>
      </c>
      <c r="D17" t="s">
        <v>60</v>
      </c>
      <c r="E17" s="85" t="s">
        <v>516</v>
      </c>
      <c r="F17" t="s">
        <v>4365</v>
      </c>
      <c r="G17" s="91" t="s">
        <v>4412</v>
      </c>
    </row>
    <row r="18" spans="1:7">
      <c r="A18" t="s">
        <v>4413</v>
      </c>
      <c r="B18">
        <v>1993</v>
      </c>
      <c r="C18" t="s">
        <v>4414</v>
      </c>
      <c r="D18" t="s">
        <v>82</v>
      </c>
      <c r="E18" s="95" t="s">
        <v>522</v>
      </c>
      <c r="F18" t="s">
        <v>4369</v>
      </c>
      <c r="G18" t="s">
        <v>4415</v>
      </c>
    </row>
    <row r="19" spans="1:7">
      <c r="A19" t="s">
        <v>4416</v>
      </c>
      <c r="B19">
        <v>2021</v>
      </c>
      <c r="C19" t="s">
        <v>4417</v>
      </c>
      <c r="D19" t="s">
        <v>60</v>
      </c>
      <c r="E19" s="85" t="s">
        <v>529</v>
      </c>
      <c r="F19" t="s">
        <v>4365</v>
      </c>
      <c r="G19" t="s">
        <v>4418</v>
      </c>
    </row>
    <row r="20" spans="1:7">
      <c r="A20" t="s">
        <v>4419</v>
      </c>
      <c r="B20">
        <v>2006</v>
      </c>
      <c r="C20" t="s">
        <v>4420</v>
      </c>
      <c r="D20" t="s">
        <v>60</v>
      </c>
      <c r="E20" s="85" t="s">
        <v>537</v>
      </c>
      <c r="F20" t="s">
        <v>4365</v>
      </c>
      <c r="G20" t="s">
        <v>4421</v>
      </c>
    </row>
    <row r="21" spans="1:7">
      <c r="A21" t="s">
        <v>4422</v>
      </c>
      <c r="B21">
        <v>2004</v>
      </c>
      <c r="C21" t="s">
        <v>4423</v>
      </c>
      <c r="D21" t="s">
        <v>60</v>
      </c>
      <c r="E21" s="95" t="s">
        <v>543</v>
      </c>
      <c r="F21" t="s">
        <v>4365</v>
      </c>
      <c r="G21" t="s">
        <v>4424</v>
      </c>
    </row>
    <row r="22" spans="1:7">
      <c r="A22" t="s">
        <v>4425</v>
      </c>
      <c r="B22">
        <v>2005</v>
      </c>
      <c r="C22" t="s">
        <v>4426</v>
      </c>
      <c r="D22" t="s">
        <v>60</v>
      </c>
      <c r="E22" s="85" t="s">
        <v>694</v>
      </c>
      <c r="F22" t="s">
        <v>4365</v>
      </c>
      <c r="G22" t="s">
        <v>4427</v>
      </c>
    </row>
    <row r="23" spans="1:7">
      <c r="A23" t="s">
        <v>4428</v>
      </c>
      <c r="B23">
        <v>2013</v>
      </c>
      <c r="C23" t="s">
        <v>4429</v>
      </c>
      <c r="D23" t="s">
        <v>60</v>
      </c>
      <c r="E23" s="85" t="s">
        <v>696</v>
      </c>
      <c r="F23" t="s">
        <v>4365</v>
      </c>
      <c r="G23" t="s">
        <v>4430</v>
      </c>
    </row>
    <row r="24" spans="1:7">
      <c r="A24" t="s">
        <v>4431</v>
      </c>
      <c r="B24">
        <v>1978</v>
      </c>
      <c r="C24" t="s">
        <v>4432</v>
      </c>
      <c r="D24" t="s">
        <v>82</v>
      </c>
      <c r="E24" s="95" t="s">
        <v>699</v>
      </c>
      <c r="F24" t="s">
        <v>4365</v>
      </c>
      <c r="G24" t="s">
        <v>4433</v>
      </c>
    </row>
    <row r="25" spans="1:7">
      <c r="A25" t="s">
        <v>4434</v>
      </c>
      <c r="B25">
        <v>2010</v>
      </c>
      <c r="C25" t="s">
        <v>4435</v>
      </c>
      <c r="D25" t="s">
        <v>60</v>
      </c>
      <c r="E25" s="85" t="s">
        <v>748</v>
      </c>
      <c r="F25" t="s">
        <v>4365</v>
      </c>
      <c r="G25" t="s">
        <v>4436</v>
      </c>
    </row>
    <row r="26" spans="1:7">
      <c r="A26" t="s">
        <v>4437</v>
      </c>
      <c r="B26">
        <v>2001</v>
      </c>
      <c r="C26" t="s">
        <v>4438</v>
      </c>
      <c r="D26" t="s">
        <v>60</v>
      </c>
      <c r="E26" s="85" t="s">
        <v>751</v>
      </c>
      <c r="F26" t="s">
        <v>4365</v>
      </c>
      <c r="G26" t="s">
        <v>4379</v>
      </c>
    </row>
    <row r="27" spans="1:7">
      <c r="A27" t="s">
        <v>4439</v>
      </c>
      <c r="B27">
        <v>2020</v>
      </c>
      <c r="C27" t="s">
        <v>4440</v>
      </c>
      <c r="D27" t="s">
        <v>221</v>
      </c>
      <c r="E27" s="85" t="s">
        <v>752</v>
      </c>
      <c r="F27" t="s">
        <v>4365</v>
      </c>
      <c r="G27" t="s">
        <v>4441</v>
      </c>
    </row>
    <row r="28" spans="1:7">
      <c r="A28" t="s">
        <v>4442</v>
      </c>
      <c r="B28">
        <v>1999</v>
      </c>
      <c r="C28" t="s">
        <v>4443</v>
      </c>
      <c r="D28" t="s">
        <v>221</v>
      </c>
      <c r="E28" s="85" t="s">
        <v>778</v>
      </c>
      <c r="F28" t="s">
        <v>4365</v>
      </c>
      <c r="G28" t="s">
        <v>4444</v>
      </c>
    </row>
    <row r="29" spans="1:7">
      <c r="A29" t="s">
        <v>4445</v>
      </c>
      <c r="B29">
        <v>2014</v>
      </c>
      <c r="C29" t="s">
        <v>4446</v>
      </c>
      <c r="D29" t="s">
        <v>82</v>
      </c>
      <c r="E29" s="95" t="s">
        <v>804</v>
      </c>
      <c r="F29" t="s">
        <v>4397</v>
      </c>
      <c r="G29" t="s">
        <v>4447</v>
      </c>
    </row>
    <row r="30" spans="1:7">
      <c r="A30" t="s">
        <v>4448</v>
      </c>
      <c r="B30">
        <v>2003</v>
      </c>
      <c r="C30" t="s">
        <v>4449</v>
      </c>
      <c r="D30" t="s">
        <v>60</v>
      </c>
      <c r="E30" s="85" t="s">
        <v>810</v>
      </c>
      <c r="F30" t="s">
        <v>4365</v>
      </c>
      <c r="G30" t="s">
        <v>4450</v>
      </c>
    </row>
    <row r="31" spans="1:7">
      <c r="A31" t="s">
        <v>4451</v>
      </c>
      <c r="B31">
        <v>1999</v>
      </c>
      <c r="C31" t="s">
        <v>4452</v>
      </c>
      <c r="D31" t="s">
        <v>60</v>
      </c>
      <c r="E31" s="85" t="s">
        <v>813</v>
      </c>
      <c r="F31" t="s">
        <v>4365</v>
      </c>
      <c r="G31" t="s">
        <v>4441</v>
      </c>
    </row>
    <row r="32" spans="1:7">
      <c r="A32" t="s">
        <v>4453</v>
      </c>
      <c r="B32">
        <v>2014</v>
      </c>
      <c r="C32" t="s">
        <v>4454</v>
      </c>
      <c r="D32" t="s">
        <v>60</v>
      </c>
      <c r="E32" s="85" t="s">
        <v>836</v>
      </c>
      <c r="F32" t="s">
        <v>4365</v>
      </c>
      <c r="G32" t="s">
        <v>4455</v>
      </c>
    </row>
    <row r="33" spans="1:7">
      <c r="A33" t="s">
        <v>4456</v>
      </c>
      <c r="B33">
        <v>2001</v>
      </c>
      <c r="C33" t="s">
        <v>4457</v>
      </c>
      <c r="D33" t="s">
        <v>60</v>
      </c>
      <c r="E33" s="85" t="s">
        <v>849</v>
      </c>
      <c r="F33" t="s">
        <v>4365</v>
      </c>
      <c r="G33" t="s">
        <v>4379</v>
      </c>
    </row>
    <row r="34" spans="1:7">
      <c r="A34" t="s">
        <v>4458</v>
      </c>
      <c r="B34">
        <v>2003</v>
      </c>
      <c r="C34" t="s">
        <v>4459</v>
      </c>
      <c r="D34" t="s">
        <v>82</v>
      </c>
      <c r="E34" s="95" t="s">
        <v>854</v>
      </c>
      <c r="F34" t="s">
        <v>4369</v>
      </c>
      <c r="G34" t="s">
        <v>4370</v>
      </c>
    </row>
    <row r="35" spans="1:7">
      <c r="A35" t="s">
        <v>4460</v>
      </c>
      <c r="B35">
        <v>2002</v>
      </c>
      <c r="C35" t="s">
        <v>4461</v>
      </c>
      <c r="D35" t="s">
        <v>60</v>
      </c>
      <c r="E35" s="85" t="s">
        <v>1015</v>
      </c>
      <c r="F35" t="s">
        <v>4365</v>
      </c>
      <c r="G35" t="s">
        <v>4462</v>
      </c>
    </row>
    <row r="36" spans="1:7">
      <c r="A36" t="s">
        <v>4463</v>
      </c>
      <c r="B36">
        <v>2021</v>
      </c>
      <c r="C36" t="s">
        <v>4464</v>
      </c>
      <c r="D36" t="s">
        <v>60</v>
      </c>
      <c r="E36" s="85" t="s">
        <v>1017</v>
      </c>
      <c r="F36" t="s">
        <v>4365</v>
      </c>
      <c r="G36" t="s">
        <v>4379</v>
      </c>
    </row>
    <row r="37" spans="1:7">
      <c r="A37" t="s">
        <v>4465</v>
      </c>
      <c r="B37">
        <v>1968</v>
      </c>
      <c r="C37" t="s">
        <v>4466</v>
      </c>
      <c r="D37" t="s">
        <v>82</v>
      </c>
      <c r="E37" s="95" t="s">
        <v>1020</v>
      </c>
      <c r="F37" t="s">
        <v>4397</v>
      </c>
      <c r="G37" t="s">
        <v>4467</v>
      </c>
    </row>
    <row r="38" spans="1:7">
      <c r="A38" t="s">
        <v>4468</v>
      </c>
      <c r="B38">
        <v>2000</v>
      </c>
      <c r="C38" t="s">
        <v>4469</v>
      </c>
      <c r="D38" t="s">
        <v>82</v>
      </c>
      <c r="E38" s="95" t="s">
        <v>1081</v>
      </c>
      <c r="F38" t="s">
        <v>4397</v>
      </c>
      <c r="G38" t="s">
        <v>4470</v>
      </c>
    </row>
    <row r="39" spans="1:7">
      <c r="A39" t="s">
        <v>4471</v>
      </c>
      <c r="B39">
        <v>2006</v>
      </c>
      <c r="C39" t="s">
        <v>4472</v>
      </c>
      <c r="D39" t="s">
        <v>206</v>
      </c>
      <c r="E39" s="85" t="s">
        <v>1147</v>
      </c>
      <c r="F39" t="s">
        <v>4397</v>
      </c>
      <c r="G39" t="s">
        <v>4473</v>
      </c>
    </row>
    <row r="40" spans="1:7">
      <c r="A40" t="s">
        <v>4474</v>
      </c>
      <c r="B40">
        <v>2017</v>
      </c>
      <c r="C40" t="s">
        <v>4475</v>
      </c>
      <c r="D40" t="s">
        <v>82</v>
      </c>
      <c r="E40" s="96" t="s">
        <v>4476</v>
      </c>
      <c r="F40" t="s">
        <v>4365</v>
      </c>
      <c r="G40" t="s">
        <v>4421</v>
      </c>
    </row>
    <row r="41" spans="1:7">
      <c r="E41" s="89"/>
    </row>
    <row r="42" spans="1:7">
      <c r="E42" s="89"/>
    </row>
    <row r="43" spans="1:7">
      <c r="E43" s="89"/>
    </row>
    <row r="44" spans="1:7">
      <c r="E44" s="89"/>
    </row>
    <row r="45" spans="1:7">
      <c r="A45" s="93"/>
      <c r="B45" t="s">
        <v>4477</v>
      </c>
      <c r="E45" s="89"/>
    </row>
    <row r="46" spans="1:7">
      <c r="E46" s="89"/>
    </row>
    <row r="47" spans="1:7">
      <c r="E47" s="89"/>
    </row>
    <row r="48" spans="1:7">
      <c r="E48" s="94"/>
    </row>
    <row r="49" spans="4:5">
      <c r="E49" s="94"/>
    </row>
    <row r="50" spans="4:5">
      <c r="D50" s="94"/>
      <c r="E50" s="94"/>
    </row>
    <row r="51" spans="4:5">
      <c r="D51" s="94"/>
      <c r="E51" s="94"/>
    </row>
    <row r="52" spans="4:5">
      <c r="D52" s="94"/>
      <c r="E52" s="94"/>
    </row>
    <row r="53" spans="4:5">
      <c r="D53" s="94"/>
      <c r="E53" s="94"/>
    </row>
    <row r="54" spans="4:5">
      <c r="D54" s="94"/>
      <c r="E54" s="94"/>
    </row>
    <row r="55" spans="4:5">
      <c r="D55" s="94"/>
      <c r="E55" s="94"/>
    </row>
    <row r="56" spans="4:5">
      <c r="D56" s="94"/>
      <c r="E56" s="94"/>
    </row>
    <row r="57" spans="4:5">
      <c r="D57" s="94"/>
      <c r="E57" s="94"/>
    </row>
    <row r="58" spans="4:5">
      <c r="D58" s="94"/>
      <c r="E58" s="94"/>
    </row>
    <row r="59" spans="4:5">
      <c r="D59" s="94"/>
      <c r="E59" s="94"/>
    </row>
    <row r="60" spans="4:5">
      <c r="D60" s="94"/>
      <c r="E60" s="94"/>
    </row>
  </sheetData>
  <autoFilter ref="A1:G39" xr:uid="{371D04FA-2C51-4846-B61F-C9DD65920680}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9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4323-A152-468E-A99C-EAEC3AF029D5}">
  <dimension ref="A1:AJ708"/>
  <sheetViews>
    <sheetView zoomScale="65" zoomScaleNormal="65" workbookViewId="0">
      <pane ySplit="1" topLeftCell="A43" activePane="bottomLeft" state="frozen"/>
      <selection pane="bottomLeft"/>
    </sheetView>
  </sheetViews>
  <sheetFormatPr baseColWidth="10" defaultColWidth="8.7265625" defaultRowHeight="14.5"/>
  <cols>
    <col min="1" max="1" width="22" customWidth="1"/>
    <col min="3" max="3" width="113" bestFit="1" customWidth="1"/>
    <col min="4" max="5" width="23.7265625" bestFit="1" customWidth="1"/>
    <col min="7" max="7" width="12.26953125" customWidth="1"/>
    <col min="8" max="8" width="68.26953125" bestFit="1" customWidth="1"/>
    <col min="9" max="9" width="26.26953125" bestFit="1" customWidth="1"/>
    <col min="11" max="11" width="8.7265625" bestFit="1" customWidth="1"/>
  </cols>
  <sheetData>
    <row r="1" spans="1:36" s="1" customFormat="1" ht="87">
      <c r="A1" s="57" t="s">
        <v>0</v>
      </c>
      <c r="B1" s="57" t="s">
        <v>1</v>
      </c>
      <c r="C1" s="57" t="s">
        <v>2</v>
      </c>
      <c r="D1" s="57" t="s">
        <v>4</v>
      </c>
      <c r="E1" s="57" t="s">
        <v>3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8" t="s">
        <v>12</v>
      </c>
      <c r="M1" s="58" t="s">
        <v>16</v>
      </c>
      <c r="N1" s="58" t="s">
        <v>4181</v>
      </c>
      <c r="O1" s="58" t="s">
        <v>4182</v>
      </c>
      <c r="P1" s="58" t="s">
        <v>18</v>
      </c>
      <c r="Q1" s="58" t="s">
        <v>4183</v>
      </c>
      <c r="R1" s="59" t="s">
        <v>19</v>
      </c>
      <c r="S1" s="59" t="s">
        <v>4184</v>
      </c>
      <c r="T1" s="59" t="s">
        <v>20</v>
      </c>
      <c r="U1" s="59" t="s">
        <v>21</v>
      </c>
      <c r="V1" s="59" t="s">
        <v>22</v>
      </c>
      <c r="W1" s="59" t="s">
        <v>3843</v>
      </c>
      <c r="X1" s="59" t="s">
        <v>3876</v>
      </c>
      <c r="Y1" s="59" t="s">
        <v>3919</v>
      </c>
      <c r="Z1" s="59" t="s">
        <v>4185</v>
      </c>
      <c r="AA1" s="60" t="s">
        <v>27</v>
      </c>
      <c r="AB1" s="60" t="s">
        <v>28</v>
      </c>
      <c r="AC1" s="60" t="s">
        <v>29</v>
      </c>
      <c r="AD1" s="60" t="s">
        <v>30</v>
      </c>
      <c r="AE1" s="60" t="s">
        <v>31</v>
      </c>
      <c r="AF1" s="60" t="s">
        <v>32</v>
      </c>
      <c r="AG1" s="60" t="s">
        <v>4186</v>
      </c>
      <c r="AH1" s="60" t="s">
        <v>4187</v>
      </c>
      <c r="AI1" s="60" t="s">
        <v>4188</v>
      </c>
      <c r="AJ1" s="60" t="s">
        <v>4172</v>
      </c>
    </row>
    <row r="2" spans="1:36">
      <c r="A2" s="30" t="s">
        <v>220</v>
      </c>
      <c r="B2" s="30">
        <v>2018</v>
      </c>
      <c r="C2" s="17" t="s">
        <v>331</v>
      </c>
      <c r="D2" s="30" t="s">
        <v>221</v>
      </c>
      <c r="E2" s="30" t="s">
        <v>326</v>
      </c>
      <c r="F2" s="30"/>
      <c r="G2" s="30">
        <v>0.05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>
        <v>92</v>
      </c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spans="1:36" ht="18" customHeight="1">
      <c r="A3" s="30" t="s">
        <v>226</v>
      </c>
      <c r="B3" s="30">
        <v>2018</v>
      </c>
      <c r="C3" s="17" t="s">
        <v>227</v>
      </c>
      <c r="E3" s="30" t="s">
        <v>813</v>
      </c>
      <c r="F3" s="30"/>
      <c r="G3" s="30">
        <v>1</v>
      </c>
      <c r="H3" s="30"/>
      <c r="I3" s="30">
        <v>1000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</row>
    <row r="4" spans="1:36" ht="11.25" customHeight="1">
      <c r="A4" s="62" t="s">
        <v>90</v>
      </c>
      <c r="B4" s="62" t="s">
        <v>83</v>
      </c>
      <c r="C4" s="62" t="s">
        <v>83</v>
      </c>
      <c r="D4" s="62" t="s">
        <v>82</v>
      </c>
      <c r="E4" s="62" t="s">
        <v>81</v>
      </c>
      <c r="F4" s="62" t="s">
        <v>83</v>
      </c>
      <c r="G4" s="62" t="s">
        <v>83</v>
      </c>
      <c r="H4" s="62" t="s">
        <v>91</v>
      </c>
      <c r="I4" s="62" t="s">
        <v>92</v>
      </c>
      <c r="J4" s="62">
        <v>20000</v>
      </c>
      <c r="K4" s="62" t="s">
        <v>83</v>
      </c>
      <c r="L4" s="62" t="s">
        <v>83</v>
      </c>
      <c r="M4" s="62" t="s">
        <v>83</v>
      </c>
      <c r="N4" s="62" t="s">
        <v>83</v>
      </c>
      <c r="O4" s="62" t="s">
        <v>83</v>
      </c>
      <c r="P4" s="62" t="s">
        <v>83</v>
      </c>
      <c r="Q4" s="62" t="s">
        <v>83</v>
      </c>
      <c r="R4" s="62" t="s">
        <v>83</v>
      </c>
      <c r="S4" s="62" t="s">
        <v>83</v>
      </c>
      <c r="T4" s="62" t="s">
        <v>83</v>
      </c>
      <c r="U4" s="62" t="s">
        <v>83</v>
      </c>
      <c r="V4" s="62" t="s">
        <v>83</v>
      </c>
      <c r="W4" s="62" t="s">
        <v>83</v>
      </c>
      <c r="X4" s="62" t="s">
        <v>83</v>
      </c>
      <c r="Y4" s="62" t="s">
        <v>83</v>
      </c>
      <c r="Z4" s="62" t="s">
        <v>83</v>
      </c>
      <c r="AA4" s="62" t="s">
        <v>83</v>
      </c>
      <c r="AB4" s="62" t="s">
        <v>83</v>
      </c>
      <c r="AC4" s="62" t="s">
        <v>83</v>
      </c>
      <c r="AD4" s="62" t="s">
        <v>83</v>
      </c>
      <c r="AE4" s="62" t="s">
        <v>83</v>
      </c>
      <c r="AF4" s="62" t="s">
        <v>83</v>
      </c>
      <c r="AG4" s="62" t="s">
        <v>83</v>
      </c>
      <c r="AH4" s="62" t="s">
        <v>83</v>
      </c>
      <c r="AI4" s="62" t="s">
        <v>83</v>
      </c>
      <c r="AJ4" s="62" t="s">
        <v>83</v>
      </c>
    </row>
    <row r="5" spans="1:36">
      <c r="A5" s="62" t="s">
        <v>90</v>
      </c>
      <c r="B5" s="62" t="s">
        <v>83</v>
      </c>
      <c r="C5" s="62" t="s">
        <v>83</v>
      </c>
      <c r="D5" s="62" t="s">
        <v>82</v>
      </c>
      <c r="E5" s="62" t="s">
        <v>81</v>
      </c>
      <c r="F5" s="62" t="s">
        <v>83</v>
      </c>
      <c r="G5" s="62" t="s">
        <v>83</v>
      </c>
      <c r="H5" s="62" t="s">
        <v>93</v>
      </c>
      <c r="I5" s="62" t="s">
        <v>94</v>
      </c>
      <c r="J5" s="62">
        <v>22000</v>
      </c>
      <c r="K5" s="62" t="s">
        <v>83</v>
      </c>
      <c r="L5" s="62" t="s">
        <v>83</v>
      </c>
      <c r="M5" s="62" t="s">
        <v>83</v>
      </c>
      <c r="N5" s="62" t="s">
        <v>83</v>
      </c>
      <c r="O5" s="62" t="s">
        <v>83</v>
      </c>
      <c r="P5" s="62" t="s">
        <v>83</v>
      </c>
      <c r="Q5" s="62" t="s">
        <v>83</v>
      </c>
      <c r="R5" s="62" t="s">
        <v>83</v>
      </c>
      <c r="S5" s="62" t="s">
        <v>83</v>
      </c>
      <c r="T5" s="62" t="s">
        <v>83</v>
      </c>
      <c r="U5" s="62" t="s">
        <v>83</v>
      </c>
      <c r="V5" s="62" t="s">
        <v>83</v>
      </c>
      <c r="W5" s="62" t="s">
        <v>83</v>
      </c>
      <c r="X5" s="62" t="s">
        <v>83</v>
      </c>
      <c r="Y5" s="62" t="s">
        <v>83</v>
      </c>
      <c r="Z5" s="62" t="s">
        <v>83</v>
      </c>
      <c r="AA5" s="62" t="s">
        <v>83</v>
      </c>
      <c r="AB5" s="62" t="s">
        <v>83</v>
      </c>
      <c r="AC5" s="62" t="s">
        <v>83</v>
      </c>
      <c r="AD5" s="62" t="s">
        <v>83</v>
      </c>
      <c r="AE5" s="62" t="s">
        <v>83</v>
      </c>
      <c r="AF5" s="62" t="s">
        <v>83</v>
      </c>
      <c r="AG5" s="62" t="s">
        <v>83</v>
      </c>
      <c r="AH5" s="62" t="s">
        <v>83</v>
      </c>
      <c r="AI5" s="62" t="s">
        <v>83</v>
      </c>
      <c r="AJ5" s="62" t="s">
        <v>83</v>
      </c>
    </row>
    <row r="6" spans="1:36">
      <c r="A6" s="62" t="s">
        <v>90</v>
      </c>
      <c r="B6" s="62" t="s">
        <v>83</v>
      </c>
      <c r="C6" s="62" t="s">
        <v>83</v>
      </c>
      <c r="D6" s="62" t="s">
        <v>82</v>
      </c>
      <c r="E6" s="62" t="s">
        <v>81</v>
      </c>
      <c r="F6" s="62" t="s">
        <v>83</v>
      </c>
      <c r="G6" s="62" t="s">
        <v>83</v>
      </c>
      <c r="H6" s="62" t="s">
        <v>95</v>
      </c>
      <c r="I6" s="62" t="s">
        <v>96</v>
      </c>
      <c r="J6" s="62">
        <v>16000</v>
      </c>
      <c r="K6" s="62" t="s">
        <v>83</v>
      </c>
      <c r="L6" s="62" t="s">
        <v>83</v>
      </c>
      <c r="M6" s="62" t="s">
        <v>83</v>
      </c>
      <c r="N6" s="62" t="s">
        <v>83</v>
      </c>
      <c r="O6" s="62" t="s">
        <v>83</v>
      </c>
      <c r="P6" s="62" t="s">
        <v>83</v>
      </c>
      <c r="Q6" s="62" t="s">
        <v>83</v>
      </c>
      <c r="R6" s="62" t="s">
        <v>83</v>
      </c>
      <c r="S6" s="62" t="s">
        <v>83</v>
      </c>
      <c r="T6" s="62" t="s">
        <v>83</v>
      </c>
      <c r="U6" s="62" t="s">
        <v>83</v>
      </c>
      <c r="V6" s="62" t="s">
        <v>83</v>
      </c>
      <c r="W6" s="62" t="s">
        <v>83</v>
      </c>
      <c r="X6" s="62" t="s">
        <v>83</v>
      </c>
      <c r="Y6" s="62" t="s">
        <v>83</v>
      </c>
      <c r="Z6" s="62" t="s">
        <v>83</v>
      </c>
      <c r="AA6" s="62" t="s">
        <v>83</v>
      </c>
      <c r="AB6" s="62" t="s">
        <v>83</v>
      </c>
      <c r="AC6" s="62" t="s">
        <v>83</v>
      </c>
      <c r="AD6" s="62" t="s">
        <v>83</v>
      </c>
      <c r="AE6" s="62" t="s">
        <v>83</v>
      </c>
      <c r="AF6" s="62" t="s">
        <v>83</v>
      </c>
      <c r="AG6" s="62" t="s">
        <v>83</v>
      </c>
      <c r="AH6" s="62" t="s">
        <v>83</v>
      </c>
      <c r="AI6" s="62" t="s">
        <v>83</v>
      </c>
      <c r="AJ6" s="62" t="s">
        <v>83</v>
      </c>
    </row>
    <row r="7" spans="1:36">
      <c r="A7" s="62" t="s">
        <v>79</v>
      </c>
      <c r="B7" s="62">
        <v>2017</v>
      </c>
      <c r="C7" s="40" t="s">
        <v>80</v>
      </c>
      <c r="D7" s="62" t="s">
        <v>82</v>
      </c>
      <c r="E7" s="62" t="s">
        <v>81</v>
      </c>
      <c r="F7" s="62" t="s">
        <v>83</v>
      </c>
      <c r="G7" s="62" t="s">
        <v>83</v>
      </c>
      <c r="H7" s="62" t="s">
        <v>83</v>
      </c>
      <c r="I7" s="62" t="s">
        <v>83</v>
      </c>
      <c r="J7" s="62" t="s">
        <v>83</v>
      </c>
      <c r="K7" s="62" t="s">
        <v>83</v>
      </c>
      <c r="L7" s="62">
        <v>100</v>
      </c>
      <c r="M7" s="62" t="s">
        <v>83</v>
      </c>
      <c r="N7" s="62" t="s">
        <v>83</v>
      </c>
      <c r="O7" s="62" t="s">
        <v>83</v>
      </c>
      <c r="P7" s="62" t="s">
        <v>83</v>
      </c>
      <c r="Q7" s="62" t="s">
        <v>83</v>
      </c>
      <c r="R7" s="62" t="s">
        <v>83</v>
      </c>
      <c r="S7" s="62" t="s">
        <v>83</v>
      </c>
      <c r="T7" s="62" t="s">
        <v>83</v>
      </c>
      <c r="U7" s="62" t="s">
        <v>83</v>
      </c>
      <c r="V7" s="62" t="s">
        <v>83</v>
      </c>
      <c r="W7" s="62" t="s">
        <v>83</v>
      </c>
      <c r="X7" s="62" t="s">
        <v>83</v>
      </c>
      <c r="Y7" s="62" t="s">
        <v>83</v>
      </c>
      <c r="Z7" s="62" t="s">
        <v>83</v>
      </c>
      <c r="AA7" s="62" t="s">
        <v>83</v>
      </c>
      <c r="AB7" s="62" t="s">
        <v>83</v>
      </c>
      <c r="AC7" s="62" t="s">
        <v>83</v>
      </c>
      <c r="AD7" s="62" t="s">
        <v>83</v>
      </c>
      <c r="AE7" s="62" t="s">
        <v>83</v>
      </c>
      <c r="AF7" s="62" t="s">
        <v>83</v>
      </c>
      <c r="AG7" s="62" t="s">
        <v>83</v>
      </c>
      <c r="AH7" s="62" t="s">
        <v>83</v>
      </c>
      <c r="AI7" s="62" t="s">
        <v>83</v>
      </c>
      <c r="AJ7" s="62" t="s">
        <v>83</v>
      </c>
    </row>
    <row r="8" spans="1:36">
      <c r="A8" s="66" t="s">
        <v>199</v>
      </c>
      <c r="B8" s="66">
        <v>2010</v>
      </c>
      <c r="C8" s="66" t="s">
        <v>200</v>
      </c>
      <c r="D8" s="66" t="s">
        <v>82</v>
      </c>
      <c r="E8" s="66" t="s">
        <v>240</v>
      </c>
      <c r="F8" s="66" t="s">
        <v>83</v>
      </c>
      <c r="G8" s="66" t="s">
        <v>83</v>
      </c>
      <c r="H8" s="66" t="s">
        <v>83</v>
      </c>
      <c r="I8" s="66" t="s">
        <v>83</v>
      </c>
      <c r="J8" s="66" t="s">
        <v>83</v>
      </c>
      <c r="K8" s="66" t="s">
        <v>83</v>
      </c>
      <c r="L8" s="66" t="s">
        <v>83</v>
      </c>
      <c r="M8" s="66" t="s">
        <v>83</v>
      </c>
      <c r="N8" s="66" t="s">
        <v>83</v>
      </c>
      <c r="O8" s="66" t="s">
        <v>83</v>
      </c>
      <c r="P8" s="66" t="s">
        <v>83</v>
      </c>
      <c r="Q8" s="66" t="s">
        <v>83</v>
      </c>
      <c r="R8" s="66" t="s">
        <v>83</v>
      </c>
      <c r="S8" s="66" t="s">
        <v>83</v>
      </c>
      <c r="T8" s="66" t="s">
        <v>83</v>
      </c>
      <c r="U8" s="66" t="s">
        <v>83</v>
      </c>
      <c r="V8" s="66" t="s">
        <v>83</v>
      </c>
      <c r="W8" s="66" t="s">
        <v>83</v>
      </c>
      <c r="X8" s="66" t="s">
        <v>83</v>
      </c>
      <c r="Y8" s="66" t="s">
        <v>83</v>
      </c>
      <c r="Z8" s="66" t="s">
        <v>83</v>
      </c>
      <c r="AA8" s="66" t="s">
        <v>83</v>
      </c>
      <c r="AB8" s="66" t="s">
        <v>83</v>
      </c>
      <c r="AC8" s="66" t="s">
        <v>83</v>
      </c>
      <c r="AD8" s="66" t="s">
        <v>83</v>
      </c>
      <c r="AE8" s="66" t="s">
        <v>83</v>
      </c>
      <c r="AF8" s="66">
        <v>0</v>
      </c>
      <c r="AG8" s="66" t="s">
        <v>83</v>
      </c>
      <c r="AH8" s="66" t="s">
        <v>83</v>
      </c>
      <c r="AI8" s="66" t="s">
        <v>83</v>
      </c>
      <c r="AJ8" s="66" t="s">
        <v>83</v>
      </c>
    </row>
    <row r="9" spans="1:36">
      <c r="A9" s="66" t="s">
        <v>199</v>
      </c>
      <c r="B9" s="66">
        <v>2010</v>
      </c>
      <c r="C9" s="66" t="s">
        <v>200</v>
      </c>
      <c r="D9" s="66" t="s">
        <v>60</v>
      </c>
      <c r="E9" s="66" t="s">
        <v>253</v>
      </c>
      <c r="F9" s="66" t="s">
        <v>83</v>
      </c>
      <c r="G9" s="66" t="s">
        <v>83</v>
      </c>
      <c r="H9" s="66" t="s">
        <v>83</v>
      </c>
      <c r="I9" s="66" t="s">
        <v>83</v>
      </c>
      <c r="J9" s="66" t="s">
        <v>83</v>
      </c>
      <c r="K9" s="66" t="s">
        <v>83</v>
      </c>
      <c r="L9" s="66" t="s">
        <v>83</v>
      </c>
      <c r="M9" s="66" t="s">
        <v>83</v>
      </c>
      <c r="N9" s="66" t="s">
        <v>83</v>
      </c>
      <c r="O9" s="66" t="s">
        <v>83</v>
      </c>
      <c r="P9" s="66" t="s">
        <v>83</v>
      </c>
      <c r="Q9" s="66" t="s">
        <v>83</v>
      </c>
      <c r="R9" s="66" t="s">
        <v>83</v>
      </c>
      <c r="S9" s="66" t="s">
        <v>83</v>
      </c>
      <c r="T9" s="66" t="s">
        <v>83</v>
      </c>
      <c r="U9" s="66" t="s">
        <v>83</v>
      </c>
      <c r="V9" s="66" t="s">
        <v>83</v>
      </c>
      <c r="W9" s="66" t="s">
        <v>83</v>
      </c>
      <c r="X9" s="66" t="s">
        <v>83</v>
      </c>
      <c r="Y9" s="66" t="s">
        <v>83</v>
      </c>
      <c r="Z9" s="66" t="s">
        <v>83</v>
      </c>
      <c r="AA9" s="66" t="s">
        <v>83</v>
      </c>
      <c r="AB9" s="66" t="s">
        <v>83</v>
      </c>
      <c r="AC9" s="66" t="s">
        <v>83</v>
      </c>
      <c r="AD9" s="66" t="s">
        <v>83</v>
      </c>
      <c r="AE9" s="66">
        <v>80</v>
      </c>
      <c r="AF9" s="66" t="s">
        <v>83</v>
      </c>
      <c r="AG9" s="66" t="s">
        <v>83</v>
      </c>
      <c r="AH9" s="66" t="s">
        <v>83</v>
      </c>
      <c r="AI9" s="66" t="s">
        <v>83</v>
      </c>
    </row>
    <row r="10" spans="1:36">
      <c r="A10" s="66" t="s">
        <v>199</v>
      </c>
      <c r="B10" s="66">
        <v>2010</v>
      </c>
      <c r="C10" s="66" t="s">
        <v>200</v>
      </c>
      <c r="D10" s="66" t="s">
        <v>60</v>
      </c>
      <c r="E10" s="66" t="s">
        <v>512</v>
      </c>
      <c r="F10" s="66" t="s">
        <v>83</v>
      </c>
      <c r="G10" s="66" t="s">
        <v>83</v>
      </c>
      <c r="H10" s="66" t="s">
        <v>83</v>
      </c>
      <c r="I10" s="66" t="s">
        <v>83</v>
      </c>
      <c r="J10" s="66" t="s">
        <v>83</v>
      </c>
      <c r="K10" s="66" t="s">
        <v>83</v>
      </c>
      <c r="L10" s="66" t="s">
        <v>83</v>
      </c>
      <c r="M10" s="66" t="s">
        <v>83</v>
      </c>
      <c r="N10" s="66" t="s">
        <v>83</v>
      </c>
      <c r="O10" s="66" t="s">
        <v>83</v>
      </c>
      <c r="P10" s="66" t="s">
        <v>83</v>
      </c>
      <c r="Q10" s="66" t="s">
        <v>83</v>
      </c>
      <c r="R10" s="66" t="s">
        <v>83</v>
      </c>
      <c r="S10" s="66" t="s">
        <v>83</v>
      </c>
      <c r="T10" s="66" t="s">
        <v>83</v>
      </c>
      <c r="U10" s="66" t="s">
        <v>83</v>
      </c>
      <c r="V10" s="66" t="s">
        <v>83</v>
      </c>
      <c r="W10" s="66" t="s">
        <v>83</v>
      </c>
      <c r="X10" s="66" t="s">
        <v>83</v>
      </c>
      <c r="Y10" s="66" t="s">
        <v>83</v>
      </c>
      <c r="Z10" s="66" t="s">
        <v>83</v>
      </c>
      <c r="AA10" s="66" t="s">
        <v>83</v>
      </c>
      <c r="AB10" s="66" t="s">
        <v>83</v>
      </c>
      <c r="AC10" s="66" t="s">
        <v>83</v>
      </c>
      <c r="AD10" s="66" t="s">
        <v>83</v>
      </c>
      <c r="AE10" s="66" t="s">
        <v>83</v>
      </c>
      <c r="AF10" s="66" t="s">
        <v>513</v>
      </c>
      <c r="AG10" s="66" t="s">
        <v>83</v>
      </c>
      <c r="AH10" s="66" t="s">
        <v>83</v>
      </c>
      <c r="AI10" s="66" t="s">
        <v>83</v>
      </c>
      <c r="AJ10" s="66" t="s">
        <v>83</v>
      </c>
    </row>
    <row r="11" spans="1:36">
      <c r="A11" s="66" t="s">
        <v>199</v>
      </c>
      <c r="B11" s="66">
        <v>2010</v>
      </c>
      <c r="C11" s="66" t="s">
        <v>200</v>
      </c>
      <c r="D11" s="66" t="s">
        <v>60</v>
      </c>
      <c r="E11" s="66" t="s">
        <v>694</v>
      </c>
      <c r="F11" s="66" t="s">
        <v>83</v>
      </c>
      <c r="G11" s="66" t="s">
        <v>83</v>
      </c>
      <c r="H11" s="66" t="s">
        <v>83</v>
      </c>
      <c r="I11" s="66" t="s">
        <v>83</v>
      </c>
      <c r="J11" s="66" t="s">
        <v>83</v>
      </c>
      <c r="K11" s="66" t="s">
        <v>83</v>
      </c>
      <c r="L11" s="66" t="s">
        <v>83</v>
      </c>
      <c r="M11" s="66" t="s">
        <v>83</v>
      </c>
      <c r="N11" s="66" t="s">
        <v>83</v>
      </c>
      <c r="O11" s="66" t="s">
        <v>83</v>
      </c>
      <c r="P11" s="66" t="s">
        <v>83</v>
      </c>
      <c r="Q11" s="66" t="s">
        <v>83</v>
      </c>
      <c r="R11" s="66" t="s">
        <v>83</v>
      </c>
      <c r="S11" s="66" t="s">
        <v>83</v>
      </c>
      <c r="T11" s="66" t="s">
        <v>83</v>
      </c>
      <c r="U11" s="66" t="s">
        <v>83</v>
      </c>
      <c r="V11" s="66" t="s">
        <v>83</v>
      </c>
      <c r="W11" s="66" t="s">
        <v>83</v>
      </c>
      <c r="X11" s="66" t="s">
        <v>83</v>
      </c>
      <c r="Y11" s="66" t="s">
        <v>83</v>
      </c>
      <c r="Z11" s="66" t="s">
        <v>83</v>
      </c>
      <c r="AA11" s="66" t="s">
        <v>83</v>
      </c>
      <c r="AB11" s="66" t="s">
        <v>83</v>
      </c>
      <c r="AC11" s="66" t="s">
        <v>83</v>
      </c>
      <c r="AD11" s="66" t="s">
        <v>83</v>
      </c>
      <c r="AE11" s="66" t="s">
        <v>498</v>
      </c>
      <c r="AF11" s="66" t="s">
        <v>83</v>
      </c>
      <c r="AG11" s="66" t="s">
        <v>83</v>
      </c>
      <c r="AH11" s="66" t="s">
        <v>83</v>
      </c>
      <c r="AI11" s="66" t="s">
        <v>83</v>
      </c>
    </row>
    <row r="12" spans="1:36">
      <c r="A12" s="66" t="s">
        <v>199</v>
      </c>
      <c r="B12" s="66">
        <v>2010</v>
      </c>
      <c r="C12" s="66" t="s">
        <v>200</v>
      </c>
      <c r="D12" s="66" t="s">
        <v>60</v>
      </c>
      <c r="E12" s="66" t="s">
        <v>696</v>
      </c>
      <c r="F12" s="66" t="s">
        <v>83</v>
      </c>
      <c r="G12" s="66" t="s">
        <v>83</v>
      </c>
      <c r="H12" s="66" t="s">
        <v>83</v>
      </c>
      <c r="I12" s="66" t="s">
        <v>83</v>
      </c>
      <c r="J12" s="66" t="s">
        <v>83</v>
      </c>
      <c r="K12" s="66" t="s">
        <v>83</v>
      </c>
      <c r="L12" s="66" t="s">
        <v>83</v>
      </c>
      <c r="M12" s="66" t="s">
        <v>83</v>
      </c>
      <c r="N12" s="66" t="s">
        <v>83</v>
      </c>
      <c r="O12" s="66" t="s">
        <v>83</v>
      </c>
      <c r="P12" s="66" t="s">
        <v>83</v>
      </c>
      <c r="Q12" s="66" t="s">
        <v>83</v>
      </c>
      <c r="R12" s="66" t="s">
        <v>83</v>
      </c>
      <c r="S12" s="66" t="s">
        <v>83</v>
      </c>
      <c r="T12" s="66" t="s">
        <v>83</v>
      </c>
      <c r="U12" s="66" t="s">
        <v>83</v>
      </c>
      <c r="V12" s="66" t="s">
        <v>83</v>
      </c>
      <c r="W12" s="66" t="s">
        <v>83</v>
      </c>
      <c r="X12" s="66" t="s">
        <v>83</v>
      </c>
      <c r="Y12" s="66" t="s">
        <v>83</v>
      </c>
      <c r="Z12" s="66" t="s">
        <v>83</v>
      </c>
      <c r="AA12" s="66" t="s">
        <v>83</v>
      </c>
      <c r="AB12" s="66" t="s">
        <v>83</v>
      </c>
      <c r="AC12" s="66" t="s">
        <v>83</v>
      </c>
      <c r="AD12" s="66" t="s">
        <v>83</v>
      </c>
      <c r="AE12" s="66">
        <v>75</v>
      </c>
      <c r="AF12" s="66" t="s">
        <v>83</v>
      </c>
      <c r="AG12" s="66" t="s">
        <v>83</v>
      </c>
      <c r="AH12" s="66" t="s">
        <v>83</v>
      </c>
      <c r="AI12" s="66" t="s">
        <v>83</v>
      </c>
    </row>
    <row r="13" spans="1:36">
      <c r="A13" s="66" t="s">
        <v>199</v>
      </c>
      <c r="B13" s="66">
        <v>2010</v>
      </c>
      <c r="C13" s="66" t="s">
        <v>200</v>
      </c>
      <c r="D13" s="66" t="s">
        <v>60</v>
      </c>
      <c r="E13" s="66" t="s">
        <v>748</v>
      </c>
      <c r="F13" s="66" t="s">
        <v>83</v>
      </c>
      <c r="G13" s="66" t="s">
        <v>83</v>
      </c>
      <c r="H13" s="66" t="s">
        <v>83</v>
      </c>
      <c r="I13" s="66" t="s">
        <v>83</v>
      </c>
      <c r="J13" s="66" t="s">
        <v>83</v>
      </c>
      <c r="K13" s="66" t="s">
        <v>83</v>
      </c>
      <c r="L13" s="66" t="s">
        <v>83</v>
      </c>
      <c r="M13" s="66" t="s">
        <v>83</v>
      </c>
      <c r="N13" s="66" t="s">
        <v>83</v>
      </c>
      <c r="O13" s="66" t="s">
        <v>83</v>
      </c>
      <c r="P13" s="66" t="s">
        <v>83</v>
      </c>
      <c r="Q13" s="66" t="s">
        <v>83</v>
      </c>
      <c r="R13" s="66" t="s">
        <v>83</v>
      </c>
      <c r="S13" s="66" t="s">
        <v>83</v>
      </c>
      <c r="T13" s="66" t="s">
        <v>83</v>
      </c>
      <c r="U13" s="66" t="s">
        <v>83</v>
      </c>
      <c r="V13" s="66" t="s">
        <v>83</v>
      </c>
      <c r="W13" s="66" t="s">
        <v>83</v>
      </c>
      <c r="X13" s="66" t="s">
        <v>83</v>
      </c>
      <c r="Y13" s="66" t="s">
        <v>83</v>
      </c>
      <c r="Z13" s="66" t="s">
        <v>83</v>
      </c>
      <c r="AA13" s="66" t="s">
        <v>83</v>
      </c>
      <c r="AB13" s="66" t="s">
        <v>83</v>
      </c>
      <c r="AC13" s="66" t="s">
        <v>83</v>
      </c>
      <c r="AD13" s="66" t="s">
        <v>83</v>
      </c>
      <c r="AE13" s="66" t="s">
        <v>83</v>
      </c>
      <c r="AF13" s="66" t="s">
        <v>202</v>
      </c>
      <c r="AG13" s="66" t="s">
        <v>83</v>
      </c>
      <c r="AH13" s="66" t="s">
        <v>83</v>
      </c>
      <c r="AI13" s="66" t="s">
        <v>83</v>
      </c>
      <c r="AJ13" s="66" t="s">
        <v>83</v>
      </c>
    </row>
    <row r="14" spans="1:36">
      <c r="A14" s="70" t="s">
        <v>457</v>
      </c>
      <c r="B14" s="70">
        <v>2019</v>
      </c>
      <c r="C14" s="45" t="s">
        <v>458</v>
      </c>
      <c r="D14" s="70" t="s">
        <v>82</v>
      </c>
      <c r="E14" s="70" t="s">
        <v>459</v>
      </c>
      <c r="F14" s="70" t="s">
        <v>83</v>
      </c>
      <c r="G14" s="70" t="s">
        <v>83</v>
      </c>
      <c r="H14" s="70" t="s">
        <v>462</v>
      </c>
      <c r="I14" s="46">
        <v>7305936</v>
      </c>
      <c r="J14" s="71">
        <v>7305936</v>
      </c>
      <c r="K14" s="70" t="s">
        <v>83</v>
      </c>
      <c r="L14" s="70" t="s">
        <v>463</v>
      </c>
      <c r="M14" s="30"/>
      <c r="N14" s="30"/>
      <c r="O14" s="30"/>
      <c r="P14" s="70" t="s">
        <v>83</v>
      </c>
      <c r="Q14" s="30"/>
      <c r="R14" s="30"/>
      <c r="S14" s="30"/>
      <c r="T14" s="30"/>
      <c r="U14" s="70" t="s">
        <v>83</v>
      </c>
      <c r="V14" s="70" t="s">
        <v>83</v>
      </c>
      <c r="W14" s="70" t="s">
        <v>83</v>
      </c>
      <c r="X14" s="70" t="s">
        <v>83</v>
      </c>
      <c r="Y14" s="70" t="s">
        <v>83</v>
      </c>
      <c r="Z14" s="70" t="s">
        <v>83</v>
      </c>
      <c r="AA14" s="70" t="s">
        <v>83</v>
      </c>
      <c r="AB14" s="70" t="s">
        <v>83</v>
      </c>
      <c r="AC14" s="70" t="s">
        <v>83</v>
      </c>
      <c r="AD14" s="70" t="s">
        <v>83</v>
      </c>
      <c r="AE14" s="70" t="s">
        <v>83</v>
      </c>
      <c r="AF14" s="70" t="s">
        <v>83</v>
      </c>
      <c r="AG14" s="30"/>
      <c r="AH14" s="30"/>
      <c r="AI14" s="30"/>
      <c r="AJ14" s="30"/>
    </row>
    <row r="15" spans="1:36">
      <c r="A15" s="70" t="s">
        <v>457</v>
      </c>
      <c r="B15" s="70">
        <v>2019</v>
      </c>
      <c r="C15" s="45" t="s">
        <v>458</v>
      </c>
      <c r="D15" s="70" t="s">
        <v>82</v>
      </c>
      <c r="E15" s="70" t="s">
        <v>459</v>
      </c>
      <c r="F15" s="70" t="s">
        <v>83</v>
      </c>
      <c r="G15" s="70" t="s">
        <v>83</v>
      </c>
      <c r="H15" s="70" t="s">
        <v>460</v>
      </c>
      <c r="I15" s="46">
        <v>1278775</v>
      </c>
      <c r="J15" s="70" t="s">
        <v>461</v>
      </c>
      <c r="K15" s="70" t="s">
        <v>83</v>
      </c>
      <c r="L15" s="70" t="s">
        <v>83</v>
      </c>
      <c r="M15" s="30"/>
      <c r="N15" s="30"/>
      <c r="O15" s="30"/>
      <c r="P15" s="70" t="s">
        <v>83</v>
      </c>
      <c r="Q15" s="30"/>
      <c r="R15" s="30"/>
      <c r="S15" s="30"/>
      <c r="T15" s="30"/>
      <c r="U15" s="70" t="s">
        <v>83</v>
      </c>
      <c r="V15" s="70" t="s">
        <v>83</v>
      </c>
      <c r="W15" s="70" t="s">
        <v>83</v>
      </c>
      <c r="X15" s="70" t="s">
        <v>83</v>
      </c>
      <c r="Y15" s="70" t="s">
        <v>83</v>
      </c>
      <c r="Z15" s="70" t="s">
        <v>83</v>
      </c>
      <c r="AA15" s="70" t="s">
        <v>83</v>
      </c>
      <c r="AB15" s="70" t="s">
        <v>83</v>
      </c>
      <c r="AC15" s="70" t="s">
        <v>83</v>
      </c>
      <c r="AD15" s="70" t="s">
        <v>83</v>
      </c>
      <c r="AE15" s="70" t="s">
        <v>83</v>
      </c>
      <c r="AF15" s="70" t="s">
        <v>83</v>
      </c>
      <c r="AG15" s="30"/>
      <c r="AH15" s="30"/>
      <c r="AI15" s="30"/>
      <c r="AJ15" s="30"/>
    </row>
    <row r="16" spans="1:36">
      <c r="A16" s="66" t="s">
        <v>199</v>
      </c>
      <c r="B16" s="66">
        <v>2010</v>
      </c>
      <c r="C16" s="66" t="s">
        <v>200</v>
      </c>
      <c r="D16" s="66" t="s">
        <v>60</v>
      </c>
      <c r="E16" s="66" t="s">
        <v>751</v>
      </c>
      <c r="F16" s="66" t="s">
        <v>83</v>
      </c>
      <c r="G16" s="66" t="s">
        <v>83</v>
      </c>
      <c r="H16" s="66" t="s">
        <v>83</v>
      </c>
      <c r="I16" s="66" t="s">
        <v>83</v>
      </c>
      <c r="J16" s="66" t="s">
        <v>83</v>
      </c>
      <c r="K16" s="66" t="s">
        <v>83</v>
      </c>
      <c r="L16" s="66" t="s">
        <v>83</v>
      </c>
      <c r="M16" s="66" t="s">
        <v>83</v>
      </c>
      <c r="N16" s="66" t="s">
        <v>83</v>
      </c>
      <c r="O16" s="66" t="s">
        <v>83</v>
      </c>
      <c r="P16" s="66" t="s">
        <v>83</v>
      </c>
      <c r="Q16" s="66" t="s">
        <v>83</v>
      </c>
      <c r="R16" s="66" t="s">
        <v>83</v>
      </c>
      <c r="S16" s="66" t="s">
        <v>83</v>
      </c>
      <c r="T16" s="66" t="s">
        <v>83</v>
      </c>
      <c r="U16" s="66" t="s">
        <v>83</v>
      </c>
      <c r="V16" s="66" t="s">
        <v>83</v>
      </c>
      <c r="W16" s="66" t="s">
        <v>83</v>
      </c>
      <c r="X16" s="66" t="s">
        <v>83</v>
      </c>
      <c r="Y16" s="66" t="s">
        <v>83</v>
      </c>
      <c r="Z16" s="66" t="s">
        <v>83</v>
      </c>
      <c r="AA16" s="66" t="s">
        <v>83</v>
      </c>
      <c r="AB16" s="66" t="s">
        <v>83</v>
      </c>
      <c r="AC16" s="66" t="s">
        <v>83</v>
      </c>
      <c r="AD16" s="66" t="s">
        <v>83</v>
      </c>
      <c r="AE16" s="66" t="s">
        <v>83</v>
      </c>
      <c r="AF16" s="66" t="s">
        <v>202</v>
      </c>
      <c r="AG16" s="66" t="s">
        <v>83</v>
      </c>
      <c r="AH16" s="66" t="s">
        <v>83</v>
      </c>
      <c r="AI16" s="66" t="s">
        <v>83</v>
      </c>
      <c r="AJ16" s="66" t="s">
        <v>83</v>
      </c>
    </row>
    <row r="17" spans="1:36">
      <c r="A17" s="66" t="s">
        <v>199</v>
      </c>
      <c r="B17" s="66">
        <v>2010</v>
      </c>
      <c r="C17" s="66" t="s">
        <v>200</v>
      </c>
      <c r="D17" s="66" t="s">
        <v>60</v>
      </c>
      <c r="E17" s="66" t="s">
        <v>810</v>
      </c>
      <c r="F17" s="66" t="s">
        <v>83</v>
      </c>
      <c r="G17" s="66" t="s">
        <v>83</v>
      </c>
      <c r="H17" s="66" t="s">
        <v>83</v>
      </c>
      <c r="I17" s="66" t="s">
        <v>83</v>
      </c>
      <c r="J17" s="66" t="s">
        <v>83</v>
      </c>
      <c r="K17" s="66" t="s">
        <v>83</v>
      </c>
      <c r="L17" s="66" t="s">
        <v>83</v>
      </c>
      <c r="M17" s="66" t="s">
        <v>83</v>
      </c>
      <c r="N17" s="66" t="s">
        <v>83</v>
      </c>
      <c r="O17" s="66" t="s">
        <v>83</v>
      </c>
      <c r="P17" s="66" t="s">
        <v>83</v>
      </c>
      <c r="Q17" s="66" t="s">
        <v>83</v>
      </c>
      <c r="R17" s="66" t="s">
        <v>83</v>
      </c>
      <c r="S17" s="66" t="s">
        <v>83</v>
      </c>
      <c r="T17" s="66" t="s">
        <v>83</v>
      </c>
      <c r="U17" s="66" t="s">
        <v>83</v>
      </c>
      <c r="V17" s="66" t="s">
        <v>83</v>
      </c>
      <c r="W17" s="66" t="s">
        <v>83</v>
      </c>
      <c r="X17" s="66" t="s">
        <v>83</v>
      </c>
      <c r="Y17" s="66" t="s">
        <v>83</v>
      </c>
      <c r="Z17" s="66" t="s">
        <v>83</v>
      </c>
      <c r="AA17" s="66" t="s">
        <v>83</v>
      </c>
      <c r="AB17" s="66" t="s">
        <v>83</v>
      </c>
      <c r="AC17" s="66" t="s">
        <v>83</v>
      </c>
      <c r="AD17" s="66" t="s">
        <v>83</v>
      </c>
      <c r="AE17" s="66" t="s">
        <v>83</v>
      </c>
      <c r="AF17" s="66" t="s">
        <v>202</v>
      </c>
      <c r="AG17" s="66" t="s">
        <v>83</v>
      </c>
      <c r="AH17" s="66" t="s">
        <v>83</v>
      </c>
      <c r="AI17" s="66" t="s">
        <v>83</v>
      </c>
      <c r="AJ17" s="66" t="s">
        <v>83</v>
      </c>
    </row>
    <row r="18" spans="1:36">
      <c r="A18" s="64" t="s">
        <v>199</v>
      </c>
      <c r="B18" s="64">
        <v>2010</v>
      </c>
      <c r="C18" s="64" t="s">
        <v>200</v>
      </c>
      <c r="D18" s="30" t="s">
        <v>221</v>
      </c>
      <c r="E18" s="30" t="s">
        <v>752</v>
      </c>
      <c r="F18" s="64" t="s">
        <v>83</v>
      </c>
      <c r="G18" s="64" t="s">
        <v>83</v>
      </c>
      <c r="H18" s="64" t="s">
        <v>83</v>
      </c>
      <c r="I18" s="64" t="s">
        <v>83</v>
      </c>
      <c r="J18" s="64" t="s">
        <v>83</v>
      </c>
      <c r="K18" s="64" t="s">
        <v>83</v>
      </c>
      <c r="L18" s="64" t="s">
        <v>83</v>
      </c>
      <c r="M18" s="30"/>
      <c r="N18" s="30"/>
      <c r="O18" s="30"/>
      <c r="P18" s="64" t="s">
        <v>83</v>
      </c>
      <c r="Q18" s="30"/>
      <c r="R18" s="30"/>
      <c r="S18" s="30"/>
      <c r="T18" s="30"/>
      <c r="U18" s="64" t="s">
        <v>83</v>
      </c>
      <c r="V18" s="64" t="s">
        <v>83</v>
      </c>
      <c r="W18" s="64" t="s">
        <v>83</v>
      </c>
      <c r="X18" s="64" t="s">
        <v>83</v>
      </c>
      <c r="Y18" s="64" t="s">
        <v>83</v>
      </c>
      <c r="Z18" s="64" t="s">
        <v>83</v>
      </c>
      <c r="AA18" s="64" t="s">
        <v>83</v>
      </c>
      <c r="AB18" s="64" t="s">
        <v>83</v>
      </c>
      <c r="AC18" s="64" t="s">
        <v>83</v>
      </c>
      <c r="AD18" s="64" t="s">
        <v>83</v>
      </c>
      <c r="AE18" s="64" t="s">
        <v>83</v>
      </c>
      <c r="AF18" s="64">
        <v>0</v>
      </c>
      <c r="AG18" s="30"/>
      <c r="AH18" s="30"/>
      <c r="AI18" s="30"/>
      <c r="AJ18" s="30"/>
    </row>
    <row r="19" spans="1:36">
      <c r="A19" s="66" t="s">
        <v>199</v>
      </c>
      <c r="B19" s="66">
        <v>2010</v>
      </c>
      <c r="C19" s="66" t="s">
        <v>200</v>
      </c>
      <c r="D19" s="66" t="s">
        <v>60</v>
      </c>
      <c r="E19" s="66" t="s">
        <v>836</v>
      </c>
      <c r="F19" s="66" t="s">
        <v>83</v>
      </c>
      <c r="G19" s="66" t="s">
        <v>83</v>
      </c>
      <c r="H19" s="66" t="s">
        <v>83</v>
      </c>
      <c r="I19" s="66" t="s">
        <v>83</v>
      </c>
      <c r="J19" s="66" t="s">
        <v>83</v>
      </c>
      <c r="K19" s="66" t="s">
        <v>83</v>
      </c>
      <c r="L19" s="66" t="s">
        <v>83</v>
      </c>
      <c r="M19" s="66" t="s">
        <v>83</v>
      </c>
      <c r="N19" s="66" t="s">
        <v>83</v>
      </c>
      <c r="O19" s="66" t="s">
        <v>83</v>
      </c>
      <c r="P19" s="66" t="s">
        <v>83</v>
      </c>
      <c r="Q19" s="66" t="s">
        <v>83</v>
      </c>
      <c r="R19" s="66" t="s">
        <v>83</v>
      </c>
      <c r="S19" s="66" t="s">
        <v>83</v>
      </c>
      <c r="T19" s="66" t="s">
        <v>83</v>
      </c>
      <c r="U19" s="66" t="s">
        <v>83</v>
      </c>
      <c r="V19" s="66" t="s">
        <v>83</v>
      </c>
      <c r="W19" s="66" t="s">
        <v>83</v>
      </c>
      <c r="X19" s="66" t="s">
        <v>83</v>
      </c>
      <c r="Y19" s="66" t="s">
        <v>83</v>
      </c>
      <c r="Z19" s="66" t="s">
        <v>83</v>
      </c>
      <c r="AA19" s="66" t="s">
        <v>83</v>
      </c>
      <c r="AB19" s="66" t="s">
        <v>83</v>
      </c>
      <c r="AC19" s="66" t="s">
        <v>83</v>
      </c>
      <c r="AD19" s="66" t="s">
        <v>83</v>
      </c>
      <c r="AE19" s="66" t="s">
        <v>837</v>
      </c>
      <c r="AF19" s="66" t="s">
        <v>83</v>
      </c>
      <c r="AG19" s="66" t="s">
        <v>83</v>
      </c>
      <c r="AH19" s="66" t="s">
        <v>83</v>
      </c>
      <c r="AI19" s="66" t="s">
        <v>83</v>
      </c>
    </row>
    <row r="20" spans="1:36">
      <c r="A20" s="66" t="s">
        <v>199</v>
      </c>
      <c r="B20" s="66">
        <v>2010</v>
      </c>
      <c r="C20" s="66" t="s">
        <v>200</v>
      </c>
      <c r="D20" s="66" t="s">
        <v>60</v>
      </c>
      <c r="E20" s="66" t="s">
        <v>1017</v>
      </c>
      <c r="F20" s="66" t="s">
        <v>83</v>
      </c>
      <c r="G20" s="66" t="s">
        <v>83</v>
      </c>
      <c r="H20" s="66" t="s">
        <v>83</v>
      </c>
      <c r="I20" s="66" t="s">
        <v>83</v>
      </c>
      <c r="J20" s="66" t="s">
        <v>83</v>
      </c>
      <c r="K20" s="66" t="s">
        <v>83</v>
      </c>
      <c r="L20" s="66" t="s">
        <v>83</v>
      </c>
      <c r="M20" s="66" t="s">
        <v>83</v>
      </c>
      <c r="N20" s="66" t="s">
        <v>83</v>
      </c>
      <c r="O20" s="66" t="s">
        <v>83</v>
      </c>
      <c r="P20" s="66" t="s">
        <v>83</v>
      </c>
      <c r="Q20" s="66" t="s">
        <v>83</v>
      </c>
      <c r="R20" s="66" t="s">
        <v>83</v>
      </c>
      <c r="S20" s="66" t="s">
        <v>83</v>
      </c>
      <c r="T20" s="66" t="s">
        <v>83</v>
      </c>
      <c r="U20" s="66" t="s">
        <v>83</v>
      </c>
      <c r="V20" s="66" t="s">
        <v>83</v>
      </c>
      <c r="W20" s="66" t="s">
        <v>83</v>
      </c>
      <c r="X20" s="66" t="s">
        <v>83</v>
      </c>
      <c r="Y20" s="66" t="s">
        <v>83</v>
      </c>
      <c r="Z20" s="66" t="s">
        <v>83</v>
      </c>
      <c r="AA20" s="66" t="s">
        <v>83</v>
      </c>
      <c r="AB20" s="66" t="s">
        <v>83</v>
      </c>
      <c r="AC20" s="66" t="s">
        <v>83</v>
      </c>
      <c r="AD20" s="66" t="s">
        <v>83</v>
      </c>
      <c r="AE20" s="66" t="s">
        <v>83</v>
      </c>
      <c r="AF20" s="66" t="s">
        <v>202</v>
      </c>
      <c r="AG20" s="66" t="s">
        <v>83</v>
      </c>
      <c r="AH20" s="66" t="s">
        <v>83</v>
      </c>
      <c r="AI20" s="66" t="s">
        <v>83</v>
      </c>
      <c r="AJ20" s="66" t="s">
        <v>83</v>
      </c>
    </row>
    <row r="21" spans="1:36">
      <c r="A21" s="66" t="s">
        <v>57</v>
      </c>
      <c r="B21" s="66">
        <v>1986</v>
      </c>
      <c r="C21" s="43" t="s">
        <v>58</v>
      </c>
      <c r="D21" s="66" t="s">
        <v>60</v>
      </c>
      <c r="E21" s="66" t="s">
        <v>319</v>
      </c>
      <c r="F21" s="66" t="s">
        <v>83</v>
      </c>
      <c r="G21" s="66" t="s">
        <v>83</v>
      </c>
      <c r="H21" s="66" t="s">
        <v>83</v>
      </c>
      <c r="I21" s="66" t="s">
        <v>83</v>
      </c>
      <c r="J21" s="66" t="s">
        <v>83</v>
      </c>
      <c r="K21" s="66" t="s">
        <v>83</v>
      </c>
      <c r="L21" s="66">
        <v>74</v>
      </c>
      <c r="M21" s="66" t="s">
        <v>83</v>
      </c>
      <c r="N21" s="66" t="s">
        <v>83</v>
      </c>
      <c r="O21" s="66" t="s">
        <v>4203</v>
      </c>
      <c r="P21" s="66" t="s">
        <v>83</v>
      </c>
      <c r="Q21" s="66" t="s">
        <v>83</v>
      </c>
      <c r="R21" s="66" t="s">
        <v>83</v>
      </c>
      <c r="S21" s="66" t="s">
        <v>83</v>
      </c>
      <c r="T21" s="66" t="s">
        <v>83</v>
      </c>
      <c r="U21" s="66" t="s">
        <v>83</v>
      </c>
      <c r="V21" s="66">
        <v>-13</v>
      </c>
      <c r="W21" s="66">
        <v>59</v>
      </c>
      <c r="X21" s="66">
        <v>70</v>
      </c>
      <c r="Y21" s="66">
        <v>77</v>
      </c>
      <c r="Z21" s="66" t="s">
        <v>83</v>
      </c>
      <c r="AA21" s="66" t="s">
        <v>83</v>
      </c>
      <c r="AB21" s="66" t="s">
        <v>83</v>
      </c>
      <c r="AC21" s="66" t="s">
        <v>83</v>
      </c>
      <c r="AD21" s="66" t="s">
        <v>83</v>
      </c>
      <c r="AE21" s="66" t="s">
        <v>83</v>
      </c>
      <c r="AF21" s="66" t="s">
        <v>83</v>
      </c>
      <c r="AG21" s="66" t="s">
        <v>83</v>
      </c>
      <c r="AH21" s="66" t="s">
        <v>83</v>
      </c>
      <c r="AI21" s="66" t="s">
        <v>83</v>
      </c>
    </row>
    <row r="22" spans="1:36">
      <c r="A22" s="66" t="s">
        <v>57</v>
      </c>
      <c r="B22" s="66">
        <v>1986</v>
      </c>
      <c r="C22" s="43" t="s">
        <v>58</v>
      </c>
      <c r="D22" s="66" t="s">
        <v>60</v>
      </c>
      <c r="E22" s="66" t="s">
        <v>500</v>
      </c>
      <c r="F22" s="66" t="s">
        <v>83</v>
      </c>
      <c r="G22" s="66" t="s">
        <v>83</v>
      </c>
      <c r="H22" s="66" t="s">
        <v>83</v>
      </c>
      <c r="I22" s="66" t="s">
        <v>83</v>
      </c>
      <c r="J22" s="66" t="s">
        <v>83</v>
      </c>
      <c r="K22" s="66" t="s">
        <v>83</v>
      </c>
      <c r="L22" s="66">
        <v>94</v>
      </c>
      <c r="M22" s="66" t="s">
        <v>83</v>
      </c>
      <c r="N22" s="66" t="s">
        <v>83</v>
      </c>
      <c r="O22" s="66" t="s">
        <v>4215</v>
      </c>
      <c r="P22" s="66" t="s">
        <v>83</v>
      </c>
      <c r="Q22" s="66" t="s">
        <v>83</v>
      </c>
      <c r="R22" s="66" t="s">
        <v>83</v>
      </c>
      <c r="S22" s="66" t="s">
        <v>83</v>
      </c>
      <c r="T22" s="66" t="s">
        <v>83</v>
      </c>
      <c r="U22" s="66" t="s">
        <v>83</v>
      </c>
      <c r="V22" s="66">
        <v>28</v>
      </c>
      <c r="W22" s="66">
        <v>36</v>
      </c>
      <c r="X22" s="66">
        <v>65</v>
      </c>
      <c r="Y22" s="66">
        <v>87</v>
      </c>
      <c r="Z22" s="66" t="s">
        <v>83</v>
      </c>
      <c r="AA22" s="66" t="s">
        <v>83</v>
      </c>
      <c r="AB22" s="66" t="s">
        <v>83</v>
      </c>
      <c r="AC22" s="66" t="s">
        <v>83</v>
      </c>
      <c r="AD22" s="66" t="s">
        <v>83</v>
      </c>
      <c r="AE22" s="66" t="s">
        <v>83</v>
      </c>
      <c r="AF22" s="66" t="s">
        <v>83</v>
      </c>
      <c r="AG22" s="66" t="s">
        <v>83</v>
      </c>
      <c r="AH22" s="66" t="s">
        <v>83</v>
      </c>
      <c r="AI22" s="66" t="s">
        <v>83</v>
      </c>
    </row>
    <row r="23" spans="1:36">
      <c r="A23" s="66" t="s">
        <v>57</v>
      </c>
      <c r="B23" s="66">
        <v>1986</v>
      </c>
      <c r="C23" s="43" t="s">
        <v>58</v>
      </c>
      <c r="D23" s="66" t="s">
        <v>60</v>
      </c>
      <c r="E23" s="66" t="s">
        <v>516</v>
      </c>
      <c r="F23" s="66" t="s">
        <v>83</v>
      </c>
      <c r="G23" s="66" t="s">
        <v>83</v>
      </c>
      <c r="H23" s="66" t="s">
        <v>83</v>
      </c>
      <c r="I23" s="66" t="s">
        <v>83</v>
      </c>
      <c r="J23" s="66" t="s">
        <v>83</v>
      </c>
      <c r="K23" s="66" t="s">
        <v>83</v>
      </c>
      <c r="L23" s="66" t="s">
        <v>83</v>
      </c>
      <c r="M23" s="66">
        <v>93</v>
      </c>
      <c r="N23" s="66" t="s">
        <v>83</v>
      </c>
      <c r="O23" s="66" t="s">
        <v>83</v>
      </c>
      <c r="P23" s="66" t="s">
        <v>518</v>
      </c>
      <c r="Q23" s="66" t="s">
        <v>83</v>
      </c>
      <c r="R23" s="66" t="s">
        <v>83</v>
      </c>
      <c r="S23" s="66" t="s">
        <v>83</v>
      </c>
      <c r="T23" s="66" t="s">
        <v>83</v>
      </c>
      <c r="U23" s="66" t="s">
        <v>83</v>
      </c>
      <c r="V23" s="66" t="s">
        <v>83</v>
      </c>
      <c r="W23" s="66">
        <v>31</v>
      </c>
      <c r="X23" s="66">
        <v>71</v>
      </c>
      <c r="Y23" s="66">
        <v>70</v>
      </c>
      <c r="Z23" s="66">
        <v>96</v>
      </c>
      <c r="AA23" s="66" t="s">
        <v>83</v>
      </c>
      <c r="AB23" s="66" t="s">
        <v>83</v>
      </c>
      <c r="AC23" s="66" t="s">
        <v>83</v>
      </c>
      <c r="AD23" s="66" t="s">
        <v>83</v>
      </c>
      <c r="AE23" s="66" t="s">
        <v>83</v>
      </c>
      <c r="AF23" s="66" t="s">
        <v>83</v>
      </c>
      <c r="AG23" s="66" t="s">
        <v>83</v>
      </c>
      <c r="AH23" s="66" t="s">
        <v>83</v>
      </c>
      <c r="AI23" s="66" t="s">
        <v>83</v>
      </c>
      <c r="AJ23" s="66" t="s">
        <v>83</v>
      </c>
    </row>
    <row r="24" spans="1:36">
      <c r="A24" s="66" t="s">
        <v>57</v>
      </c>
      <c r="B24" s="66">
        <v>1986</v>
      </c>
      <c r="C24" s="43" t="s">
        <v>58</v>
      </c>
      <c r="D24" s="66" t="s">
        <v>60</v>
      </c>
      <c r="E24" s="66" t="s">
        <v>537</v>
      </c>
      <c r="F24" s="66" t="s">
        <v>83</v>
      </c>
      <c r="G24" s="66" t="s">
        <v>83</v>
      </c>
      <c r="H24" s="66" t="s">
        <v>83</v>
      </c>
      <c r="I24" s="66" t="s">
        <v>83</v>
      </c>
      <c r="J24" s="66" t="s">
        <v>83</v>
      </c>
      <c r="K24" s="66" t="s">
        <v>83</v>
      </c>
      <c r="L24" s="66" t="s">
        <v>83</v>
      </c>
      <c r="M24" s="66">
        <v>65</v>
      </c>
      <c r="N24" s="66" t="s">
        <v>83</v>
      </c>
      <c r="O24" s="66" t="s">
        <v>83</v>
      </c>
      <c r="P24" s="66">
        <v>32</v>
      </c>
      <c r="Q24" s="66" t="s">
        <v>83</v>
      </c>
      <c r="R24" s="66" t="s">
        <v>83</v>
      </c>
      <c r="S24" s="66" t="s">
        <v>83</v>
      </c>
      <c r="T24" s="66" t="s">
        <v>83</v>
      </c>
      <c r="U24" s="66" t="s">
        <v>83</v>
      </c>
      <c r="V24" s="66" t="s">
        <v>83</v>
      </c>
      <c r="W24" s="66">
        <v>64</v>
      </c>
      <c r="X24" s="66">
        <v>53</v>
      </c>
      <c r="Y24" s="66">
        <v>66</v>
      </c>
      <c r="Z24" s="66">
        <v>62</v>
      </c>
      <c r="AA24" s="66" t="s">
        <v>83</v>
      </c>
      <c r="AB24" s="66" t="s">
        <v>83</v>
      </c>
      <c r="AC24" s="66" t="s">
        <v>83</v>
      </c>
      <c r="AD24" s="66" t="s">
        <v>83</v>
      </c>
      <c r="AE24" s="66" t="s">
        <v>83</v>
      </c>
      <c r="AF24" s="66" t="s">
        <v>83</v>
      </c>
      <c r="AG24" s="66" t="s">
        <v>83</v>
      </c>
      <c r="AH24" s="66" t="s">
        <v>83</v>
      </c>
      <c r="AI24" s="66" t="s">
        <v>83</v>
      </c>
      <c r="AJ24" s="66" t="s">
        <v>83</v>
      </c>
    </row>
    <row r="25" spans="1:36">
      <c r="A25" s="66" t="s">
        <v>57</v>
      </c>
      <c r="B25" s="66">
        <v>1986</v>
      </c>
      <c r="C25" s="43" t="s">
        <v>58</v>
      </c>
      <c r="D25" s="66" t="s">
        <v>60</v>
      </c>
      <c r="E25" s="66" t="s">
        <v>810</v>
      </c>
      <c r="F25" s="66" t="s">
        <v>83</v>
      </c>
      <c r="G25" s="66" t="s">
        <v>83</v>
      </c>
      <c r="H25" s="66" t="s">
        <v>83</v>
      </c>
      <c r="I25" s="66" t="s">
        <v>83</v>
      </c>
      <c r="J25" s="66" t="s">
        <v>83</v>
      </c>
      <c r="K25" s="66" t="s">
        <v>83</v>
      </c>
      <c r="L25" s="66" t="s">
        <v>83</v>
      </c>
      <c r="M25" s="66">
        <v>97</v>
      </c>
      <c r="N25" s="66" t="s">
        <v>83</v>
      </c>
      <c r="O25" s="66" t="s">
        <v>83</v>
      </c>
      <c r="P25" s="66" t="s">
        <v>812</v>
      </c>
      <c r="Q25" s="66" t="s">
        <v>83</v>
      </c>
      <c r="R25" s="66" t="s">
        <v>83</v>
      </c>
      <c r="S25" s="66" t="s">
        <v>83</v>
      </c>
      <c r="T25" s="66" t="s">
        <v>83</v>
      </c>
      <c r="U25" s="66" t="s">
        <v>83</v>
      </c>
      <c r="V25" s="66" t="s">
        <v>83</v>
      </c>
      <c r="W25" s="66">
        <v>23</v>
      </c>
      <c r="X25" s="66">
        <v>28</v>
      </c>
      <c r="Y25" s="66">
        <v>64</v>
      </c>
      <c r="Z25" s="66">
        <v>87</v>
      </c>
      <c r="AA25" s="66" t="s">
        <v>83</v>
      </c>
      <c r="AB25" s="66" t="s">
        <v>83</v>
      </c>
      <c r="AC25" s="66" t="s">
        <v>83</v>
      </c>
      <c r="AD25" s="66" t="s">
        <v>83</v>
      </c>
      <c r="AE25" s="66" t="s">
        <v>83</v>
      </c>
      <c r="AF25" s="66" t="s">
        <v>83</v>
      </c>
      <c r="AG25" s="66" t="s">
        <v>83</v>
      </c>
      <c r="AH25" s="66" t="s">
        <v>83</v>
      </c>
      <c r="AI25" s="66" t="s">
        <v>83</v>
      </c>
      <c r="AJ25" s="66" t="s">
        <v>83</v>
      </c>
    </row>
    <row r="26" spans="1:36">
      <c r="A26" s="66" t="s">
        <v>57</v>
      </c>
      <c r="B26" s="66">
        <v>1986</v>
      </c>
      <c r="C26" s="43" t="s">
        <v>58</v>
      </c>
      <c r="D26" s="66" t="s">
        <v>60</v>
      </c>
      <c r="E26" s="66" t="s">
        <v>1015</v>
      </c>
      <c r="F26" s="66" t="s">
        <v>83</v>
      </c>
      <c r="G26" s="66" t="s">
        <v>83</v>
      </c>
      <c r="H26" s="66" t="s">
        <v>83</v>
      </c>
      <c r="I26" s="66" t="s">
        <v>83</v>
      </c>
      <c r="J26" s="66" t="s">
        <v>83</v>
      </c>
      <c r="K26" s="66" t="s">
        <v>83</v>
      </c>
      <c r="L26" s="66">
        <v>86</v>
      </c>
      <c r="M26" s="66" t="s">
        <v>83</v>
      </c>
      <c r="N26" s="66" t="s">
        <v>83</v>
      </c>
      <c r="O26" s="79" t="s">
        <v>4223</v>
      </c>
      <c r="P26" s="66" t="s">
        <v>83</v>
      </c>
      <c r="Q26" s="66" t="s">
        <v>83</v>
      </c>
      <c r="R26" s="66" t="s">
        <v>83</v>
      </c>
      <c r="S26" s="66" t="s">
        <v>83</v>
      </c>
      <c r="T26" s="66" t="s">
        <v>83</v>
      </c>
      <c r="U26" s="66" t="s">
        <v>83</v>
      </c>
      <c r="V26" s="66">
        <v>20</v>
      </c>
      <c r="W26" s="66">
        <v>25</v>
      </c>
      <c r="X26" s="66">
        <v>61</v>
      </c>
      <c r="Y26" s="66">
        <v>80</v>
      </c>
      <c r="Z26" s="66" t="s">
        <v>83</v>
      </c>
      <c r="AA26" s="66" t="s">
        <v>83</v>
      </c>
      <c r="AB26" s="66" t="s">
        <v>83</v>
      </c>
      <c r="AC26" s="66" t="s">
        <v>83</v>
      </c>
      <c r="AD26" s="66" t="s">
        <v>83</v>
      </c>
      <c r="AE26" s="66" t="s">
        <v>83</v>
      </c>
      <c r="AF26" s="66" t="s">
        <v>83</v>
      </c>
      <c r="AG26" s="66" t="s">
        <v>83</v>
      </c>
      <c r="AH26" s="66" t="s">
        <v>83</v>
      </c>
      <c r="AI26" s="66" t="s">
        <v>83</v>
      </c>
    </row>
    <row r="27" spans="1:36">
      <c r="A27" s="67" t="s">
        <v>724</v>
      </c>
      <c r="B27" s="67">
        <v>2012</v>
      </c>
      <c r="C27" s="48" t="s">
        <v>725</v>
      </c>
      <c r="D27" s="67" t="s">
        <v>82</v>
      </c>
      <c r="E27" s="67" t="s">
        <v>699</v>
      </c>
      <c r="F27" s="67" t="s">
        <v>83</v>
      </c>
      <c r="G27" s="67" t="s">
        <v>83</v>
      </c>
      <c r="H27" s="67" t="s">
        <v>726</v>
      </c>
      <c r="I27" s="49" t="s">
        <v>727</v>
      </c>
      <c r="J27" s="67" t="s">
        <v>83</v>
      </c>
      <c r="K27" s="67" t="s">
        <v>83</v>
      </c>
      <c r="L27" s="67" t="s">
        <v>83</v>
      </c>
      <c r="M27" s="67" t="s">
        <v>83</v>
      </c>
      <c r="N27" s="67" t="s">
        <v>83</v>
      </c>
      <c r="O27" s="67" t="s">
        <v>83</v>
      </c>
      <c r="P27" s="67" t="s">
        <v>83</v>
      </c>
      <c r="Q27" s="67" t="s">
        <v>83</v>
      </c>
      <c r="R27" s="67" t="s">
        <v>83</v>
      </c>
      <c r="S27" s="67" t="s">
        <v>83</v>
      </c>
      <c r="T27" s="67" t="s">
        <v>83</v>
      </c>
      <c r="U27" s="67" t="s">
        <v>83</v>
      </c>
      <c r="V27" s="67" t="s">
        <v>83</v>
      </c>
      <c r="W27" s="67" t="s">
        <v>83</v>
      </c>
      <c r="X27" s="67" t="s">
        <v>83</v>
      </c>
      <c r="Y27" s="67" t="s">
        <v>83</v>
      </c>
      <c r="Z27" s="67" t="s">
        <v>83</v>
      </c>
      <c r="AA27" s="67" t="s">
        <v>83</v>
      </c>
      <c r="AB27" s="67" t="s">
        <v>83</v>
      </c>
      <c r="AC27" s="67" t="s">
        <v>83</v>
      </c>
      <c r="AD27" s="67" t="s">
        <v>83</v>
      </c>
      <c r="AE27" s="67" t="s">
        <v>83</v>
      </c>
      <c r="AF27" s="67" t="s">
        <v>83</v>
      </c>
      <c r="AG27" s="30"/>
      <c r="AH27" s="30"/>
      <c r="AI27" s="30"/>
      <c r="AJ27" s="30"/>
    </row>
    <row r="28" spans="1:36">
      <c r="A28" s="67" t="s">
        <v>724</v>
      </c>
      <c r="B28" s="67">
        <v>2012</v>
      </c>
      <c r="C28" s="48" t="s">
        <v>725</v>
      </c>
      <c r="D28" s="67" t="s">
        <v>82</v>
      </c>
      <c r="E28" s="67" t="s">
        <v>699</v>
      </c>
      <c r="F28" s="67" t="s">
        <v>83</v>
      </c>
      <c r="G28" s="67" t="s">
        <v>83</v>
      </c>
      <c r="H28" s="67" t="s">
        <v>728</v>
      </c>
      <c r="I28" s="67" t="s">
        <v>729</v>
      </c>
      <c r="J28" s="67" t="s">
        <v>83</v>
      </c>
      <c r="K28" s="67" t="s">
        <v>83</v>
      </c>
      <c r="L28" s="67" t="s">
        <v>83</v>
      </c>
      <c r="M28" s="67" t="s">
        <v>83</v>
      </c>
      <c r="N28" s="67" t="s">
        <v>83</v>
      </c>
      <c r="O28" s="67" t="s">
        <v>83</v>
      </c>
      <c r="P28" s="67" t="s">
        <v>83</v>
      </c>
      <c r="Q28" s="67" t="s">
        <v>83</v>
      </c>
      <c r="R28" s="67" t="s">
        <v>83</v>
      </c>
      <c r="S28" s="67" t="s">
        <v>83</v>
      </c>
      <c r="T28" s="67" t="s">
        <v>83</v>
      </c>
      <c r="U28" s="67" t="s">
        <v>83</v>
      </c>
      <c r="V28" s="67" t="s">
        <v>83</v>
      </c>
      <c r="W28" s="67" t="s">
        <v>83</v>
      </c>
      <c r="X28" s="67" t="s">
        <v>83</v>
      </c>
      <c r="Y28" s="67" t="s">
        <v>83</v>
      </c>
      <c r="Z28" s="67" t="s">
        <v>83</v>
      </c>
      <c r="AA28" s="67" t="s">
        <v>83</v>
      </c>
      <c r="AB28" s="67" t="s">
        <v>83</v>
      </c>
      <c r="AC28" s="67" t="s">
        <v>83</v>
      </c>
      <c r="AD28" s="67" t="s">
        <v>83</v>
      </c>
      <c r="AE28" s="67" t="s">
        <v>83</v>
      </c>
      <c r="AF28" s="30"/>
      <c r="AG28" s="30"/>
      <c r="AH28" s="30"/>
      <c r="AI28" s="30"/>
    </row>
    <row r="29" spans="1:36">
      <c r="A29" s="67" t="s">
        <v>724</v>
      </c>
      <c r="B29" s="67">
        <v>2012</v>
      </c>
      <c r="C29" s="48" t="s">
        <v>725</v>
      </c>
      <c r="D29" s="67" t="s">
        <v>82</v>
      </c>
      <c r="E29" s="67" t="s">
        <v>699</v>
      </c>
      <c r="F29" s="67" t="s">
        <v>83</v>
      </c>
      <c r="G29" s="67" t="s">
        <v>83</v>
      </c>
      <c r="H29" s="67" t="s">
        <v>730</v>
      </c>
      <c r="I29" s="67" t="s">
        <v>731</v>
      </c>
      <c r="J29" s="67" t="s">
        <v>83</v>
      </c>
      <c r="K29" s="67" t="s">
        <v>83</v>
      </c>
      <c r="L29" s="67" t="s">
        <v>83</v>
      </c>
      <c r="M29" s="67" t="s">
        <v>83</v>
      </c>
      <c r="N29" s="67" t="s">
        <v>83</v>
      </c>
      <c r="O29" s="67" t="s">
        <v>83</v>
      </c>
      <c r="P29" s="67" t="s">
        <v>83</v>
      </c>
      <c r="Q29" s="67" t="s">
        <v>83</v>
      </c>
      <c r="R29" s="67" t="s">
        <v>83</v>
      </c>
      <c r="S29" s="67" t="s">
        <v>83</v>
      </c>
      <c r="T29" s="67" t="s">
        <v>83</v>
      </c>
      <c r="U29" s="67" t="s">
        <v>83</v>
      </c>
      <c r="V29" s="67" t="s">
        <v>83</v>
      </c>
      <c r="W29" s="67" t="s">
        <v>83</v>
      </c>
      <c r="X29" s="67" t="s">
        <v>83</v>
      </c>
      <c r="Y29" s="67" t="s">
        <v>83</v>
      </c>
      <c r="Z29" s="67" t="s">
        <v>83</v>
      </c>
      <c r="AA29" s="67" t="s">
        <v>83</v>
      </c>
      <c r="AB29" s="67" t="s">
        <v>83</v>
      </c>
      <c r="AC29" s="67" t="s">
        <v>83</v>
      </c>
      <c r="AD29" s="67" t="s">
        <v>83</v>
      </c>
      <c r="AE29" s="67" t="s">
        <v>83</v>
      </c>
      <c r="AF29" s="30"/>
      <c r="AG29" s="30"/>
      <c r="AH29" s="30"/>
      <c r="AI29" s="30"/>
    </row>
    <row r="30" spans="1:36">
      <c r="A30" s="67" t="s">
        <v>724</v>
      </c>
      <c r="B30" s="67">
        <v>2012</v>
      </c>
      <c r="C30" s="48" t="s">
        <v>725</v>
      </c>
      <c r="D30" s="67" t="s">
        <v>82</v>
      </c>
      <c r="E30" s="67" t="s">
        <v>699</v>
      </c>
      <c r="F30" s="67" t="s">
        <v>83</v>
      </c>
      <c r="G30" s="67" t="s">
        <v>83</v>
      </c>
      <c r="H30" s="67" t="s">
        <v>732</v>
      </c>
      <c r="I30" s="67" t="s">
        <v>733</v>
      </c>
      <c r="J30" s="67" t="s">
        <v>83</v>
      </c>
      <c r="K30" s="67" t="s">
        <v>83</v>
      </c>
      <c r="L30" s="67" t="s">
        <v>83</v>
      </c>
      <c r="M30" s="67" t="s">
        <v>83</v>
      </c>
      <c r="N30" s="67" t="s">
        <v>83</v>
      </c>
      <c r="O30" s="67" t="s">
        <v>83</v>
      </c>
      <c r="P30" s="67" t="s">
        <v>83</v>
      </c>
      <c r="Q30" s="67" t="s">
        <v>83</v>
      </c>
      <c r="R30" s="67" t="s">
        <v>83</v>
      </c>
      <c r="S30" s="67" t="s">
        <v>83</v>
      </c>
      <c r="T30" s="67" t="s">
        <v>83</v>
      </c>
      <c r="U30" s="67" t="s">
        <v>83</v>
      </c>
      <c r="V30" s="67" t="s">
        <v>83</v>
      </c>
      <c r="W30" s="67" t="s">
        <v>83</v>
      </c>
      <c r="X30" s="67" t="s">
        <v>83</v>
      </c>
      <c r="Y30" s="67" t="s">
        <v>83</v>
      </c>
      <c r="Z30" s="67" t="s">
        <v>83</v>
      </c>
      <c r="AA30" s="67" t="s">
        <v>83</v>
      </c>
      <c r="AB30" s="67" t="s">
        <v>83</v>
      </c>
      <c r="AC30" s="67" t="s">
        <v>83</v>
      </c>
      <c r="AD30" s="67" t="s">
        <v>83</v>
      </c>
      <c r="AE30" s="67" t="s">
        <v>83</v>
      </c>
      <c r="AF30" s="30"/>
      <c r="AG30" s="30"/>
      <c r="AH30" s="30"/>
      <c r="AI30" s="30"/>
    </row>
    <row r="31" spans="1:36">
      <c r="A31" s="67" t="s">
        <v>724</v>
      </c>
      <c r="B31" s="67">
        <v>2012</v>
      </c>
      <c r="C31" s="48" t="s">
        <v>725</v>
      </c>
      <c r="D31" s="67" t="s">
        <v>82</v>
      </c>
      <c r="E31" s="67" t="s">
        <v>699</v>
      </c>
      <c r="F31" s="67" t="s">
        <v>83</v>
      </c>
      <c r="G31" s="67" t="s">
        <v>83</v>
      </c>
      <c r="H31" s="67" t="s">
        <v>734</v>
      </c>
      <c r="I31" s="67" t="s">
        <v>735</v>
      </c>
      <c r="J31" s="67" t="s">
        <v>83</v>
      </c>
      <c r="K31" s="67" t="s">
        <v>83</v>
      </c>
      <c r="L31" s="67" t="s">
        <v>83</v>
      </c>
      <c r="M31" s="67" t="s">
        <v>83</v>
      </c>
      <c r="N31" s="67" t="s">
        <v>83</v>
      </c>
      <c r="O31" s="67" t="s">
        <v>83</v>
      </c>
      <c r="P31" s="67" t="s">
        <v>83</v>
      </c>
      <c r="Q31" s="67" t="s">
        <v>83</v>
      </c>
      <c r="R31" s="67" t="s">
        <v>83</v>
      </c>
      <c r="S31" s="67" t="s">
        <v>83</v>
      </c>
      <c r="T31" s="67" t="s">
        <v>83</v>
      </c>
      <c r="U31" s="67" t="s">
        <v>83</v>
      </c>
      <c r="V31" s="67" t="s">
        <v>83</v>
      </c>
      <c r="W31" s="67" t="s">
        <v>83</v>
      </c>
      <c r="X31" s="67" t="s">
        <v>83</v>
      </c>
      <c r="Y31" s="67" t="s">
        <v>83</v>
      </c>
      <c r="Z31" s="67" t="s">
        <v>83</v>
      </c>
      <c r="AA31" s="67" t="s">
        <v>83</v>
      </c>
      <c r="AB31" s="67" t="s">
        <v>83</v>
      </c>
      <c r="AC31" s="67" t="s">
        <v>83</v>
      </c>
      <c r="AD31" s="67" t="s">
        <v>83</v>
      </c>
      <c r="AE31" s="67" t="s">
        <v>83</v>
      </c>
      <c r="AF31" s="30"/>
      <c r="AG31" s="30"/>
      <c r="AH31" s="30"/>
      <c r="AI31" s="30"/>
    </row>
    <row r="32" spans="1:36">
      <c r="A32" s="67" t="s">
        <v>724</v>
      </c>
      <c r="B32" s="67">
        <v>2012</v>
      </c>
      <c r="C32" s="48" t="s">
        <v>725</v>
      </c>
      <c r="D32" s="67" t="s">
        <v>82</v>
      </c>
      <c r="E32" s="67" t="s">
        <v>699</v>
      </c>
      <c r="F32" s="67" t="s">
        <v>83</v>
      </c>
      <c r="G32" s="67" t="s">
        <v>83</v>
      </c>
      <c r="H32" s="67" t="s">
        <v>736</v>
      </c>
      <c r="I32" s="67" t="s">
        <v>737</v>
      </c>
      <c r="J32" s="67" t="s">
        <v>83</v>
      </c>
      <c r="K32" s="67" t="s">
        <v>83</v>
      </c>
      <c r="L32" s="67" t="s">
        <v>83</v>
      </c>
      <c r="M32" s="67" t="s">
        <v>83</v>
      </c>
      <c r="N32" s="67" t="s">
        <v>83</v>
      </c>
      <c r="O32" s="67" t="s">
        <v>83</v>
      </c>
      <c r="P32" s="67" t="s">
        <v>83</v>
      </c>
      <c r="Q32" s="67" t="s">
        <v>83</v>
      </c>
      <c r="R32" s="67" t="s">
        <v>83</v>
      </c>
      <c r="S32" s="67" t="s">
        <v>83</v>
      </c>
      <c r="T32" s="67" t="s">
        <v>83</v>
      </c>
      <c r="U32" s="67" t="s">
        <v>83</v>
      </c>
      <c r="V32" s="67" t="s">
        <v>83</v>
      </c>
      <c r="W32" s="67" t="s">
        <v>83</v>
      </c>
      <c r="X32" s="67" t="s">
        <v>83</v>
      </c>
      <c r="Y32" s="67" t="s">
        <v>83</v>
      </c>
      <c r="Z32" s="67" t="s">
        <v>83</v>
      </c>
      <c r="AA32" s="67" t="s">
        <v>83</v>
      </c>
      <c r="AB32" s="67" t="s">
        <v>83</v>
      </c>
      <c r="AC32" s="67" t="s">
        <v>83</v>
      </c>
      <c r="AD32" s="67" t="s">
        <v>83</v>
      </c>
      <c r="AE32" s="67" t="s">
        <v>83</v>
      </c>
      <c r="AF32" s="30"/>
      <c r="AG32" s="30"/>
      <c r="AH32" s="30"/>
      <c r="AI32" s="30"/>
    </row>
    <row r="33" spans="1:36">
      <c r="A33" s="67" t="s">
        <v>724</v>
      </c>
      <c r="B33" s="67">
        <v>2012</v>
      </c>
      <c r="C33" s="48" t="s">
        <v>725</v>
      </c>
      <c r="D33" s="67" t="s">
        <v>82</v>
      </c>
      <c r="E33" s="67" t="s">
        <v>699</v>
      </c>
      <c r="F33" s="67" t="s">
        <v>83</v>
      </c>
      <c r="G33" s="67" t="s">
        <v>83</v>
      </c>
      <c r="H33" s="67" t="s">
        <v>738</v>
      </c>
      <c r="I33" s="49" t="s">
        <v>727</v>
      </c>
      <c r="J33" s="67" t="s">
        <v>83</v>
      </c>
      <c r="K33" s="67" t="s">
        <v>83</v>
      </c>
      <c r="L33" s="67" t="s">
        <v>83</v>
      </c>
      <c r="M33" s="67" t="s">
        <v>83</v>
      </c>
      <c r="N33" s="67" t="s">
        <v>83</v>
      </c>
      <c r="O33" s="67" t="s">
        <v>83</v>
      </c>
      <c r="P33" s="67" t="s">
        <v>83</v>
      </c>
      <c r="Q33" s="67" t="s">
        <v>83</v>
      </c>
      <c r="R33" s="67" t="s">
        <v>83</v>
      </c>
      <c r="S33" s="67" t="s">
        <v>83</v>
      </c>
      <c r="T33" s="67" t="s">
        <v>83</v>
      </c>
      <c r="U33" s="67" t="s">
        <v>83</v>
      </c>
      <c r="V33" s="67" t="s">
        <v>83</v>
      </c>
      <c r="W33" s="67" t="s">
        <v>83</v>
      </c>
      <c r="X33" s="67" t="s">
        <v>83</v>
      </c>
      <c r="Y33" s="67" t="s">
        <v>83</v>
      </c>
      <c r="Z33" s="67" t="s">
        <v>83</v>
      </c>
      <c r="AA33" s="67" t="s">
        <v>83</v>
      </c>
      <c r="AB33" s="67" t="s">
        <v>83</v>
      </c>
      <c r="AC33" s="67" t="s">
        <v>83</v>
      </c>
      <c r="AD33" s="67" t="s">
        <v>83</v>
      </c>
      <c r="AE33" s="67" t="s">
        <v>83</v>
      </c>
      <c r="AF33" s="67" t="s">
        <v>83</v>
      </c>
      <c r="AG33" s="30"/>
      <c r="AH33" s="30"/>
      <c r="AI33" s="30"/>
      <c r="AJ33" s="30"/>
    </row>
    <row r="34" spans="1:36">
      <c r="A34" s="67" t="s">
        <v>724</v>
      </c>
      <c r="B34" s="67">
        <v>2012</v>
      </c>
      <c r="C34" s="48" t="s">
        <v>725</v>
      </c>
      <c r="D34" s="67" t="s">
        <v>82</v>
      </c>
      <c r="E34" s="67" t="s">
        <v>699</v>
      </c>
      <c r="F34" s="67" t="s">
        <v>83</v>
      </c>
      <c r="G34" s="67" t="s">
        <v>83</v>
      </c>
      <c r="H34" s="67" t="s">
        <v>739</v>
      </c>
      <c r="I34" s="67" t="s">
        <v>729</v>
      </c>
      <c r="J34" s="67" t="s">
        <v>83</v>
      </c>
      <c r="K34" s="67" t="s">
        <v>83</v>
      </c>
      <c r="L34" s="67" t="s">
        <v>83</v>
      </c>
      <c r="M34" s="67" t="s">
        <v>83</v>
      </c>
      <c r="N34" s="67" t="s">
        <v>83</v>
      </c>
      <c r="O34" s="67" t="s">
        <v>83</v>
      </c>
      <c r="P34" s="67" t="s">
        <v>83</v>
      </c>
      <c r="Q34" s="67" t="s">
        <v>83</v>
      </c>
      <c r="R34" s="67" t="s">
        <v>83</v>
      </c>
      <c r="S34" s="67" t="s">
        <v>83</v>
      </c>
      <c r="T34" s="67" t="s">
        <v>83</v>
      </c>
      <c r="U34" s="67" t="s">
        <v>83</v>
      </c>
      <c r="V34" s="67" t="s">
        <v>83</v>
      </c>
      <c r="W34" s="67" t="s">
        <v>83</v>
      </c>
      <c r="X34" s="67" t="s">
        <v>83</v>
      </c>
      <c r="Y34" s="67" t="s">
        <v>83</v>
      </c>
      <c r="Z34" s="67" t="s">
        <v>83</v>
      </c>
      <c r="AA34" s="67" t="s">
        <v>83</v>
      </c>
      <c r="AB34" s="67" t="s">
        <v>83</v>
      </c>
      <c r="AC34" s="67" t="s">
        <v>83</v>
      </c>
      <c r="AD34" s="67" t="s">
        <v>83</v>
      </c>
      <c r="AE34" s="67" t="s">
        <v>83</v>
      </c>
      <c r="AF34" s="30"/>
      <c r="AG34" s="30"/>
      <c r="AH34" s="30"/>
      <c r="AI34" s="30"/>
    </row>
    <row r="35" spans="1:36">
      <c r="A35" s="67" t="s">
        <v>724</v>
      </c>
      <c r="B35" s="67">
        <v>2012</v>
      </c>
      <c r="C35" s="48" t="s">
        <v>725</v>
      </c>
      <c r="D35" s="67" t="s">
        <v>82</v>
      </c>
      <c r="E35" s="67" t="s">
        <v>699</v>
      </c>
      <c r="F35" s="67" t="s">
        <v>83</v>
      </c>
      <c r="G35" s="67" t="s">
        <v>83</v>
      </c>
      <c r="H35" s="67" t="s">
        <v>740</v>
      </c>
      <c r="I35" s="67" t="s">
        <v>731</v>
      </c>
      <c r="J35" s="67" t="s">
        <v>83</v>
      </c>
      <c r="K35" s="67" t="s">
        <v>83</v>
      </c>
      <c r="L35" s="67" t="s">
        <v>83</v>
      </c>
      <c r="M35" s="67" t="s">
        <v>83</v>
      </c>
      <c r="N35" s="67" t="s">
        <v>83</v>
      </c>
      <c r="O35" s="67" t="s">
        <v>83</v>
      </c>
      <c r="P35" s="67" t="s">
        <v>83</v>
      </c>
      <c r="Q35" s="67" t="s">
        <v>83</v>
      </c>
      <c r="R35" s="67" t="s">
        <v>83</v>
      </c>
      <c r="S35" s="67" t="s">
        <v>83</v>
      </c>
      <c r="T35" s="67" t="s">
        <v>83</v>
      </c>
      <c r="U35" s="67" t="s">
        <v>83</v>
      </c>
      <c r="V35" s="67" t="s">
        <v>83</v>
      </c>
      <c r="W35" s="67" t="s">
        <v>83</v>
      </c>
      <c r="X35" s="67" t="s">
        <v>83</v>
      </c>
      <c r="Y35" s="67" t="s">
        <v>83</v>
      </c>
      <c r="Z35" s="67" t="s">
        <v>83</v>
      </c>
      <c r="AA35" s="67" t="s">
        <v>83</v>
      </c>
      <c r="AB35" s="67" t="s">
        <v>83</v>
      </c>
      <c r="AC35" s="67" t="s">
        <v>83</v>
      </c>
      <c r="AD35" s="67" t="s">
        <v>83</v>
      </c>
      <c r="AE35" s="67" t="s">
        <v>83</v>
      </c>
      <c r="AF35" s="30"/>
      <c r="AG35" s="30"/>
      <c r="AH35" s="30"/>
      <c r="AI35" s="30"/>
    </row>
    <row r="36" spans="1:36">
      <c r="A36" s="67" t="s">
        <v>724</v>
      </c>
      <c r="B36" s="67">
        <v>2012</v>
      </c>
      <c r="C36" s="48" t="s">
        <v>725</v>
      </c>
      <c r="D36" s="67" t="s">
        <v>82</v>
      </c>
      <c r="E36" s="67" t="s">
        <v>699</v>
      </c>
      <c r="F36" s="67" t="s">
        <v>83</v>
      </c>
      <c r="G36" s="67" t="s">
        <v>83</v>
      </c>
      <c r="H36" s="67" t="s">
        <v>741</v>
      </c>
      <c r="I36" s="67" t="s">
        <v>733</v>
      </c>
      <c r="J36" s="67" t="s">
        <v>83</v>
      </c>
      <c r="K36" s="67" t="s">
        <v>83</v>
      </c>
      <c r="L36" s="67" t="s">
        <v>83</v>
      </c>
      <c r="M36" s="67" t="s">
        <v>83</v>
      </c>
      <c r="N36" s="67" t="s">
        <v>83</v>
      </c>
      <c r="O36" s="67" t="s">
        <v>83</v>
      </c>
      <c r="P36" s="67" t="s">
        <v>83</v>
      </c>
      <c r="Q36" s="67" t="s">
        <v>83</v>
      </c>
      <c r="R36" s="67" t="s">
        <v>83</v>
      </c>
      <c r="S36" s="67" t="s">
        <v>83</v>
      </c>
      <c r="T36" s="67" t="s">
        <v>83</v>
      </c>
      <c r="U36" s="67" t="s">
        <v>83</v>
      </c>
      <c r="V36" s="67" t="s">
        <v>83</v>
      </c>
      <c r="W36" s="67" t="s">
        <v>83</v>
      </c>
      <c r="X36" s="67" t="s">
        <v>83</v>
      </c>
      <c r="Y36" s="67" t="s">
        <v>83</v>
      </c>
      <c r="Z36" s="67" t="s">
        <v>83</v>
      </c>
      <c r="AA36" s="67" t="s">
        <v>83</v>
      </c>
      <c r="AB36" s="67" t="s">
        <v>83</v>
      </c>
      <c r="AC36" s="67" t="s">
        <v>83</v>
      </c>
      <c r="AD36" s="67" t="s">
        <v>83</v>
      </c>
      <c r="AE36" s="67" t="s">
        <v>83</v>
      </c>
      <c r="AF36" s="30"/>
      <c r="AG36" s="30"/>
      <c r="AH36" s="30"/>
      <c r="AI36" s="30"/>
    </row>
    <row r="37" spans="1:36">
      <c r="A37" s="67" t="s">
        <v>724</v>
      </c>
      <c r="B37" s="67">
        <v>2012</v>
      </c>
      <c r="C37" s="48" t="s">
        <v>725</v>
      </c>
      <c r="D37" s="67" t="s">
        <v>82</v>
      </c>
      <c r="E37" s="67" t="s">
        <v>699</v>
      </c>
      <c r="F37" s="67" t="s">
        <v>83</v>
      </c>
      <c r="G37" s="67" t="s">
        <v>83</v>
      </c>
      <c r="H37" s="67" t="s">
        <v>742</v>
      </c>
      <c r="I37" s="67" t="s">
        <v>735</v>
      </c>
      <c r="J37" s="67" t="s">
        <v>83</v>
      </c>
      <c r="K37" s="67" t="s">
        <v>83</v>
      </c>
      <c r="L37" s="67" t="s">
        <v>83</v>
      </c>
      <c r="M37" s="67" t="s">
        <v>83</v>
      </c>
      <c r="N37" s="67" t="s">
        <v>83</v>
      </c>
      <c r="O37" s="67" t="s">
        <v>83</v>
      </c>
      <c r="P37" s="67" t="s">
        <v>83</v>
      </c>
      <c r="Q37" s="67" t="s">
        <v>83</v>
      </c>
      <c r="R37" s="67" t="s">
        <v>83</v>
      </c>
      <c r="S37" s="67" t="s">
        <v>83</v>
      </c>
      <c r="T37" s="67" t="s">
        <v>83</v>
      </c>
      <c r="U37" s="67" t="s">
        <v>83</v>
      </c>
      <c r="V37" s="67" t="s">
        <v>83</v>
      </c>
      <c r="W37" s="67" t="s">
        <v>83</v>
      </c>
      <c r="X37" s="67" t="s">
        <v>83</v>
      </c>
      <c r="Y37" s="67" t="s">
        <v>83</v>
      </c>
      <c r="Z37" s="67" t="s">
        <v>83</v>
      </c>
      <c r="AA37" s="67" t="s">
        <v>83</v>
      </c>
      <c r="AB37" s="67" t="s">
        <v>83</v>
      </c>
      <c r="AC37" s="67" t="s">
        <v>83</v>
      </c>
      <c r="AD37" s="67" t="s">
        <v>83</v>
      </c>
      <c r="AE37" s="67" t="s">
        <v>83</v>
      </c>
      <c r="AF37" s="30"/>
      <c r="AG37" s="30"/>
      <c r="AH37" s="30"/>
      <c r="AI37" s="30"/>
    </row>
    <row r="38" spans="1:36">
      <c r="A38" s="67" t="s">
        <v>724</v>
      </c>
      <c r="B38" s="67">
        <v>2012</v>
      </c>
      <c r="C38" s="48" t="s">
        <v>725</v>
      </c>
      <c r="D38" s="67" t="s">
        <v>82</v>
      </c>
      <c r="E38" s="67" t="s">
        <v>699</v>
      </c>
      <c r="F38" s="67" t="s">
        <v>83</v>
      </c>
      <c r="G38" s="67" t="s">
        <v>83</v>
      </c>
      <c r="H38" s="67" t="s">
        <v>743</v>
      </c>
      <c r="I38" s="67" t="s">
        <v>737</v>
      </c>
      <c r="J38" s="67" t="s">
        <v>83</v>
      </c>
      <c r="K38" s="67" t="s">
        <v>83</v>
      </c>
      <c r="L38" s="67" t="s">
        <v>83</v>
      </c>
      <c r="M38" s="67" t="s">
        <v>83</v>
      </c>
      <c r="N38" s="67" t="s">
        <v>83</v>
      </c>
      <c r="O38" s="67" t="s">
        <v>83</v>
      </c>
      <c r="P38" s="67" t="s">
        <v>83</v>
      </c>
      <c r="Q38" s="67" t="s">
        <v>83</v>
      </c>
      <c r="R38" s="67" t="s">
        <v>83</v>
      </c>
      <c r="S38" s="67" t="s">
        <v>83</v>
      </c>
      <c r="T38" s="67" t="s">
        <v>83</v>
      </c>
      <c r="U38" s="67" t="s">
        <v>83</v>
      </c>
      <c r="V38" s="67" t="s">
        <v>83</v>
      </c>
      <c r="W38" s="67" t="s">
        <v>83</v>
      </c>
      <c r="X38" s="67" t="s">
        <v>83</v>
      </c>
      <c r="Y38" s="67" t="s">
        <v>83</v>
      </c>
      <c r="Z38" s="67" t="s">
        <v>83</v>
      </c>
      <c r="AA38" s="67" t="s">
        <v>83</v>
      </c>
      <c r="AB38" s="67" t="s">
        <v>83</v>
      </c>
      <c r="AC38" s="67" t="s">
        <v>83</v>
      </c>
      <c r="AD38" s="67" t="s">
        <v>83</v>
      </c>
      <c r="AE38" s="67" t="s">
        <v>83</v>
      </c>
      <c r="AF38" s="30"/>
      <c r="AG38" s="30"/>
      <c r="AH38" s="30"/>
      <c r="AI38" s="30"/>
    </row>
    <row r="39" spans="1:36">
      <c r="A39" s="67" t="s">
        <v>744</v>
      </c>
      <c r="B39" s="67">
        <v>1994</v>
      </c>
      <c r="C39" s="48" t="s">
        <v>745</v>
      </c>
      <c r="D39" s="67" t="s">
        <v>82</v>
      </c>
      <c r="E39" s="67" t="s">
        <v>699</v>
      </c>
      <c r="F39" s="67" t="s">
        <v>83</v>
      </c>
      <c r="G39" s="67" t="s">
        <v>83</v>
      </c>
      <c r="H39" s="67" t="s">
        <v>746</v>
      </c>
      <c r="I39" s="67" t="s">
        <v>747</v>
      </c>
      <c r="J39" s="67">
        <v>173700</v>
      </c>
      <c r="K39" s="67">
        <v>91</v>
      </c>
      <c r="L39" s="67" t="s">
        <v>83</v>
      </c>
      <c r="M39" s="67" t="s">
        <v>83</v>
      </c>
      <c r="N39" s="67" t="s">
        <v>83</v>
      </c>
      <c r="O39" s="67" t="s">
        <v>83</v>
      </c>
      <c r="P39" s="67" t="s">
        <v>83</v>
      </c>
      <c r="Q39" s="67" t="s">
        <v>83</v>
      </c>
      <c r="R39" s="67" t="s">
        <v>83</v>
      </c>
      <c r="S39" s="67" t="s">
        <v>83</v>
      </c>
      <c r="T39" s="67" t="s">
        <v>83</v>
      </c>
      <c r="U39" s="67" t="s">
        <v>83</v>
      </c>
      <c r="V39" s="67" t="s">
        <v>83</v>
      </c>
      <c r="W39" s="67" t="s">
        <v>83</v>
      </c>
      <c r="X39" s="67" t="s">
        <v>83</v>
      </c>
      <c r="Y39" s="67" t="s">
        <v>83</v>
      </c>
      <c r="Z39" s="67" t="s">
        <v>83</v>
      </c>
      <c r="AA39" s="67" t="s">
        <v>83</v>
      </c>
      <c r="AB39" s="67" t="s">
        <v>83</v>
      </c>
      <c r="AC39" s="67" t="s">
        <v>83</v>
      </c>
      <c r="AD39" s="67" t="s">
        <v>83</v>
      </c>
      <c r="AE39" s="67" t="s">
        <v>83</v>
      </c>
      <c r="AF39" s="67" t="s">
        <v>83</v>
      </c>
      <c r="AG39" s="30"/>
      <c r="AH39" s="30"/>
      <c r="AI39" s="30"/>
      <c r="AJ39" s="30"/>
    </row>
    <row r="40" spans="1:36">
      <c r="A40" s="66" t="s">
        <v>237</v>
      </c>
      <c r="B40" s="66">
        <v>2018</v>
      </c>
      <c r="C40" s="43" t="s">
        <v>238</v>
      </c>
      <c r="D40" s="66" t="s">
        <v>845</v>
      </c>
      <c r="E40" s="66" t="s">
        <v>845</v>
      </c>
      <c r="F40" s="66" t="s">
        <v>83</v>
      </c>
      <c r="G40" s="66" t="s">
        <v>83</v>
      </c>
      <c r="H40" s="66" t="s">
        <v>83</v>
      </c>
      <c r="I40" s="66" t="s">
        <v>83</v>
      </c>
      <c r="J40" s="66" t="s">
        <v>83</v>
      </c>
      <c r="K40" s="66" t="s">
        <v>848</v>
      </c>
      <c r="L40" s="66" t="s">
        <v>83</v>
      </c>
      <c r="M40" s="66" t="s">
        <v>83</v>
      </c>
      <c r="N40" s="66" t="s">
        <v>83</v>
      </c>
      <c r="O40" s="66" t="s">
        <v>83</v>
      </c>
      <c r="P40" s="66" t="s">
        <v>83</v>
      </c>
      <c r="Q40" s="66" t="s">
        <v>83</v>
      </c>
      <c r="R40" s="66" t="s">
        <v>83</v>
      </c>
      <c r="S40" s="66" t="s">
        <v>83</v>
      </c>
      <c r="T40" s="66" t="s">
        <v>83</v>
      </c>
      <c r="U40" s="66" t="s">
        <v>83</v>
      </c>
      <c r="V40" s="66" t="s">
        <v>83</v>
      </c>
      <c r="W40" s="66" t="s">
        <v>83</v>
      </c>
      <c r="X40" s="66" t="s">
        <v>83</v>
      </c>
      <c r="Y40" s="66" t="s">
        <v>83</v>
      </c>
      <c r="Z40" s="66" t="s">
        <v>83</v>
      </c>
      <c r="AA40" s="66" t="s">
        <v>83</v>
      </c>
      <c r="AB40" s="66" t="s">
        <v>83</v>
      </c>
      <c r="AC40" s="66" t="s">
        <v>83</v>
      </c>
      <c r="AD40" s="66" t="s">
        <v>83</v>
      </c>
      <c r="AE40" s="66" t="s">
        <v>83</v>
      </c>
      <c r="AF40" s="66" t="s">
        <v>83</v>
      </c>
      <c r="AG40" s="66" t="s">
        <v>83</v>
      </c>
      <c r="AH40" s="66" t="s">
        <v>83</v>
      </c>
      <c r="AI40" s="66" t="s">
        <v>83</v>
      </c>
    </row>
    <row r="41" spans="1:36">
      <c r="A41" s="82" t="s">
        <v>237</v>
      </c>
      <c r="B41" s="82">
        <v>2018</v>
      </c>
      <c r="C41" s="44" t="s">
        <v>238</v>
      </c>
      <c r="D41" s="30" t="s">
        <v>326</v>
      </c>
      <c r="E41" s="30" t="s">
        <v>326</v>
      </c>
      <c r="F41" s="82" t="s">
        <v>83</v>
      </c>
      <c r="G41" s="82" t="s">
        <v>83</v>
      </c>
      <c r="H41" s="82" t="s">
        <v>83</v>
      </c>
      <c r="I41" s="82" t="s">
        <v>83</v>
      </c>
      <c r="J41" s="82" t="s">
        <v>83</v>
      </c>
      <c r="K41" s="82" t="s">
        <v>355</v>
      </c>
      <c r="L41" s="30"/>
      <c r="M41" s="30"/>
      <c r="N41" s="30"/>
      <c r="O41" s="82" t="s">
        <v>83</v>
      </c>
      <c r="P41" s="30"/>
      <c r="Q41" s="30"/>
      <c r="R41" s="30"/>
      <c r="S41" s="30"/>
      <c r="T41" s="82" t="s">
        <v>83</v>
      </c>
      <c r="U41" s="82" t="s">
        <v>83</v>
      </c>
      <c r="V41" s="82" t="s">
        <v>83</v>
      </c>
      <c r="W41" s="82" t="s">
        <v>83</v>
      </c>
      <c r="X41" s="82" t="s">
        <v>83</v>
      </c>
      <c r="Y41" s="82" t="s">
        <v>83</v>
      </c>
      <c r="Z41" s="82" t="s">
        <v>83</v>
      </c>
      <c r="AA41" s="82" t="s">
        <v>83</v>
      </c>
      <c r="AB41" s="82" t="s">
        <v>83</v>
      </c>
      <c r="AC41" s="82" t="s">
        <v>83</v>
      </c>
      <c r="AD41" s="82" t="s">
        <v>83</v>
      </c>
      <c r="AE41" s="82" t="s">
        <v>83</v>
      </c>
      <c r="AF41" s="30"/>
      <c r="AG41" s="30"/>
      <c r="AH41" s="30"/>
      <c r="AI41" s="30"/>
    </row>
    <row r="42" spans="1:36">
      <c r="A42" s="30" t="s">
        <v>223</v>
      </c>
      <c r="B42" s="30"/>
      <c r="C42" s="30" t="s">
        <v>224</v>
      </c>
      <c r="D42" s="30" t="s">
        <v>60</v>
      </c>
      <c r="E42" s="30" t="s">
        <v>503</v>
      </c>
      <c r="F42" s="30"/>
      <c r="G42" s="30" t="s">
        <v>504</v>
      </c>
      <c r="H42" s="30" t="s">
        <v>505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</row>
    <row r="43" spans="1:36">
      <c r="A43" s="30" t="s">
        <v>544</v>
      </c>
      <c r="B43" s="30">
        <v>2014</v>
      </c>
      <c r="C43" s="30" t="s">
        <v>545</v>
      </c>
      <c r="D43" s="30" t="s">
        <v>60</v>
      </c>
      <c r="E43" s="30" t="s">
        <v>543</v>
      </c>
      <c r="F43" s="30" t="s">
        <v>548</v>
      </c>
      <c r="G43" s="30" t="s">
        <v>551</v>
      </c>
      <c r="H43" s="63">
        <v>6358904</v>
      </c>
      <c r="I43" s="30" t="s">
        <v>552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spans="1:36">
      <c r="A44" s="30" t="s">
        <v>544</v>
      </c>
      <c r="B44" s="30">
        <v>2014</v>
      </c>
      <c r="C44" s="30" t="s">
        <v>545</v>
      </c>
      <c r="D44" s="30" t="s">
        <v>60</v>
      </c>
      <c r="E44" s="30" t="s">
        <v>543</v>
      </c>
      <c r="F44" s="30" t="s">
        <v>222</v>
      </c>
      <c r="G44" s="30" t="s">
        <v>567</v>
      </c>
      <c r="H44" s="63">
        <v>164348</v>
      </c>
      <c r="I44" s="30" t="s">
        <v>568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spans="1:36">
      <c r="A45" s="30" t="s">
        <v>544</v>
      </c>
      <c r="B45" s="30">
        <v>2014</v>
      </c>
      <c r="C45" s="30" t="s">
        <v>545</v>
      </c>
      <c r="D45" s="30" t="s">
        <v>60</v>
      </c>
      <c r="E45" s="30" t="s">
        <v>543</v>
      </c>
      <c r="F45" s="30" t="s">
        <v>304</v>
      </c>
      <c r="G45" s="30" t="s">
        <v>564</v>
      </c>
      <c r="H45" s="30" t="s">
        <v>565</v>
      </c>
      <c r="I45" s="30" t="s">
        <v>566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spans="1:36">
      <c r="A46" s="30" t="s">
        <v>544</v>
      </c>
      <c r="B46" s="30">
        <v>2014</v>
      </c>
      <c r="C46" s="30" t="s">
        <v>545</v>
      </c>
      <c r="D46" s="30" t="s">
        <v>60</v>
      </c>
      <c r="E46" s="30" t="s">
        <v>543</v>
      </c>
      <c r="F46" s="30" t="s">
        <v>576</v>
      </c>
      <c r="G46" s="30" t="s">
        <v>577</v>
      </c>
      <c r="H46" s="30" t="s">
        <v>578</v>
      </c>
      <c r="I46" s="30" t="s">
        <v>579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6">
      <c r="A47" s="30" t="s">
        <v>226</v>
      </c>
      <c r="B47" s="30">
        <v>2018</v>
      </c>
      <c r="C47" s="17" t="s">
        <v>227</v>
      </c>
      <c r="E47" s="30" t="s">
        <v>326</v>
      </c>
      <c r="F47" s="30"/>
      <c r="G47" s="30" t="s">
        <v>347</v>
      </c>
      <c r="H47" s="30"/>
      <c r="I47" s="30">
        <v>505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6">
      <c r="A48" s="30" t="s">
        <v>544</v>
      </c>
      <c r="B48" s="30">
        <v>2014</v>
      </c>
      <c r="C48" s="30" t="s">
        <v>545</v>
      </c>
      <c r="D48" s="30" t="s">
        <v>60</v>
      </c>
      <c r="E48" s="30" t="s">
        <v>543</v>
      </c>
      <c r="F48" s="30" t="s">
        <v>401</v>
      </c>
      <c r="G48" s="30" t="s">
        <v>553</v>
      </c>
      <c r="H48" s="30" t="s">
        <v>554</v>
      </c>
      <c r="I48" s="30" t="s">
        <v>555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>
      <c r="A49" s="30" t="s">
        <v>859</v>
      </c>
      <c r="B49" s="30">
        <v>2015</v>
      </c>
      <c r="C49" s="41" t="s">
        <v>918</v>
      </c>
      <c r="D49" s="30" t="s">
        <v>82</v>
      </c>
      <c r="E49" s="30" t="s">
        <v>854</v>
      </c>
      <c r="F49" s="30"/>
      <c r="G49" s="30" t="s">
        <v>919</v>
      </c>
      <c r="H49" s="30" t="s">
        <v>920</v>
      </c>
      <c r="I49" s="63">
        <v>8767123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>
      <c r="A50" s="30" t="s">
        <v>226</v>
      </c>
      <c r="B50" s="30">
        <v>2018</v>
      </c>
      <c r="C50" s="17" t="s">
        <v>227</v>
      </c>
      <c r="E50" s="30" t="s">
        <v>813</v>
      </c>
      <c r="F50" s="30"/>
      <c r="G50" s="30" t="s">
        <v>822</v>
      </c>
      <c r="H50" s="30"/>
      <c r="I50" s="30">
        <v>1150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>
      <c r="A51" s="30" t="s">
        <v>859</v>
      </c>
      <c r="B51" s="30">
        <v>2015</v>
      </c>
      <c r="C51" s="17" t="s">
        <v>915</v>
      </c>
      <c r="D51" s="30" t="s">
        <v>82</v>
      </c>
      <c r="E51" s="30" t="s">
        <v>854</v>
      </c>
      <c r="F51" s="30"/>
      <c r="G51" s="30" t="s">
        <v>916</v>
      </c>
      <c r="H51" s="30" t="s">
        <v>917</v>
      </c>
      <c r="I51" s="63">
        <v>1139726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>
      <c r="A52" s="30" t="s">
        <v>544</v>
      </c>
      <c r="B52" s="30">
        <v>2014</v>
      </c>
      <c r="C52" s="30" t="s">
        <v>545</v>
      </c>
      <c r="D52" s="30" t="s">
        <v>60</v>
      </c>
      <c r="E52" s="30" t="s">
        <v>543</v>
      </c>
      <c r="F52" s="30" t="s">
        <v>569</v>
      </c>
      <c r="G52" s="30" t="s">
        <v>574</v>
      </c>
      <c r="H52" s="63">
        <v>3174</v>
      </c>
      <c r="I52" s="30" t="s">
        <v>575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>
      <c r="A53" s="30" t="s">
        <v>580</v>
      </c>
      <c r="B53" s="30">
        <v>2019</v>
      </c>
      <c r="C53" s="30" t="s">
        <v>581</v>
      </c>
      <c r="D53" s="30" t="s">
        <v>60</v>
      </c>
      <c r="E53" s="30" t="s">
        <v>543</v>
      </c>
      <c r="F53" s="30"/>
      <c r="G53" s="30" t="s">
        <v>584</v>
      </c>
      <c r="H53" s="72" t="s">
        <v>583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5">
      <c r="A54" s="30" t="s">
        <v>544</v>
      </c>
      <c r="B54" s="30">
        <v>2014</v>
      </c>
      <c r="C54" s="30" t="s">
        <v>545</v>
      </c>
      <c r="D54" s="30" t="s">
        <v>60</v>
      </c>
      <c r="E54" s="30" t="s">
        <v>543</v>
      </c>
      <c r="F54" s="30" t="s">
        <v>304</v>
      </c>
      <c r="G54" s="30" t="s">
        <v>546</v>
      </c>
      <c r="H54" s="63">
        <v>2004864</v>
      </c>
      <c r="I54" s="30" t="s">
        <v>547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>
      <c r="A55" s="30" t="s">
        <v>580</v>
      </c>
      <c r="B55" s="30">
        <v>2019</v>
      </c>
      <c r="C55" s="30" t="s">
        <v>581</v>
      </c>
      <c r="D55" s="30" t="s">
        <v>60</v>
      </c>
      <c r="E55" s="30" t="s">
        <v>543</v>
      </c>
      <c r="F55" s="30"/>
      <c r="G55" s="30" t="s">
        <v>585</v>
      </c>
      <c r="H55" s="72" t="s">
        <v>583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5">
      <c r="A56" s="30" t="s">
        <v>544</v>
      </c>
      <c r="B56" s="30">
        <v>2014</v>
      </c>
      <c r="C56" s="30" t="s">
        <v>545</v>
      </c>
      <c r="D56" s="30" t="s">
        <v>60</v>
      </c>
      <c r="E56" s="30" t="s">
        <v>543</v>
      </c>
      <c r="F56" s="30" t="s">
        <v>558</v>
      </c>
      <c r="G56" s="30" t="s">
        <v>559</v>
      </c>
      <c r="H56" s="63">
        <v>179784</v>
      </c>
      <c r="I56" s="30" t="s">
        <v>560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>
      <c r="A57" s="30" t="s">
        <v>859</v>
      </c>
      <c r="B57" s="30">
        <v>2015</v>
      </c>
      <c r="C57" s="17" t="s">
        <v>918</v>
      </c>
      <c r="D57" s="30" t="s">
        <v>82</v>
      </c>
      <c r="E57" s="30" t="s">
        <v>854</v>
      </c>
      <c r="F57" s="30"/>
      <c r="G57" s="30" t="s">
        <v>923</v>
      </c>
      <c r="H57" s="61" t="s">
        <v>924</v>
      </c>
      <c r="I57" s="63">
        <v>1123288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>
      <c r="A58" s="30" t="s">
        <v>366</v>
      </c>
      <c r="B58" s="30">
        <v>2015</v>
      </c>
      <c r="C58" s="30" t="s">
        <v>872</v>
      </c>
      <c r="D58" s="30" t="s">
        <v>82</v>
      </c>
      <c r="E58" s="30" t="s">
        <v>854</v>
      </c>
      <c r="F58" s="30"/>
      <c r="G58" s="68" t="s">
        <v>873</v>
      </c>
      <c r="H58" s="68" t="s">
        <v>874</v>
      </c>
      <c r="I58" s="30">
        <v>49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spans="1:35">
      <c r="A59" s="30" t="s">
        <v>962</v>
      </c>
      <c r="B59" s="30">
        <v>2014</v>
      </c>
      <c r="C59" s="17" t="s">
        <v>963</v>
      </c>
      <c r="D59" s="30" t="s">
        <v>82</v>
      </c>
      <c r="E59" s="30" t="s">
        <v>854</v>
      </c>
      <c r="F59" s="30"/>
      <c r="G59" s="30" t="s">
        <v>973</v>
      </c>
      <c r="H59" s="64" t="s">
        <v>974</v>
      </c>
      <c r="I59" s="63">
        <v>1780822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spans="1:35">
      <c r="A60" s="30" t="s">
        <v>962</v>
      </c>
      <c r="B60" s="30">
        <v>2014</v>
      </c>
      <c r="C60" s="17" t="s">
        <v>963</v>
      </c>
      <c r="D60" s="30" t="s">
        <v>82</v>
      </c>
      <c r="E60" s="30" t="s">
        <v>854</v>
      </c>
      <c r="F60" s="30"/>
      <c r="G60" s="30" t="s">
        <v>970</v>
      </c>
      <c r="H60" s="64" t="s">
        <v>965</v>
      </c>
      <c r="I60" s="63">
        <v>3252055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spans="1:35">
      <c r="A61" s="30" t="s">
        <v>951</v>
      </c>
      <c r="B61" s="30">
        <v>2016</v>
      </c>
      <c r="C61" s="17" t="s">
        <v>952</v>
      </c>
      <c r="D61" s="30" t="s">
        <v>82</v>
      </c>
      <c r="E61" s="30" t="s">
        <v>854</v>
      </c>
      <c r="F61" s="30"/>
      <c r="G61" s="78" t="s">
        <v>953</v>
      </c>
      <c r="H61" s="78" t="s">
        <v>954</v>
      </c>
      <c r="I61" s="30">
        <v>115</v>
      </c>
      <c r="J61" s="30"/>
      <c r="K61" s="30"/>
      <c r="L61" s="30"/>
      <c r="M61" s="30"/>
      <c r="N61" s="30"/>
      <c r="O61" s="30">
        <v>33</v>
      </c>
      <c r="P61" s="30"/>
      <c r="Q61" s="30"/>
      <c r="R61" s="30"/>
      <c r="S61" s="30">
        <v>22</v>
      </c>
      <c r="T61" s="30">
        <v>16</v>
      </c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>
        <v>62</v>
      </c>
      <c r="AF61" s="30"/>
      <c r="AG61" s="30"/>
      <c r="AH61" s="30"/>
      <c r="AI61" s="30"/>
    </row>
    <row r="62" spans="1:35">
      <c r="A62" s="30" t="s">
        <v>962</v>
      </c>
      <c r="B62" s="30">
        <v>2014</v>
      </c>
      <c r="C62" s="17" t="s">
        <v>963</v>
      </c>
      <c r="D62" s="30" t="s">
        <v>82</v>
      </c>
      <c r="E62" s="30" t="s">
        <v>854</v>
      </c>
      <c r="F62" s="30"/>
      <c r="G62" s="30" t="s">
        <v>979</v>
      </c>
      <c r="H62" s="64" t="s">
        <v>980</v>
      </c>
      <c r="I62" s="63">
        <v>3287671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spans="1:35">
      <c r="A63" s="30" t="s">
        <v>962</v>
      </c>
      <c r="B63" s="30">
        <v>2014</v>
      </c>
      <c r="C63" s="17" t="s">
        <v>963</v>
      </c>
      <c r="D63" s="30" t="s">
        <v>82</v>
      </c>
      <c r="E63" s="30" t="s">
        <v>854</v>
      </c>
      <c r="F63" s="30"/>
      <c r="G63" s="30" t="s">
        <v>987</v>
      </c>
      <c r="H63" s="64" t="s">
        <v>988</v>
      </c>
      <c r="I63" s="63">
        <v>4383562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spans="1:35">
      <c r="A64" s="30" t="s">
        <v>962</v>
      </c>
      <c r="B64" s="30">
        <v>2014</v>
      </c>
      <c r="C64" s="17" t="s">
        <v>963</v>
      </c>
      <c r="D64" s="30" t="s">
        <v>82</v>
      </c>
      <c r="E64" s="30" t="s">
        <v>854</v>
      </c>
      <c r="F64" s="30"/>
      <c r="G64" s="30" t="s">
        <v>968</v>
      </c>
      <c r="H64" s="64" t="s">
        <v>969</v>
      </c>
      <c r="I64" s="63">
        <v>509589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spans="1:35">
      <c r="A65" s="30" t="s">
        <v>962</v>
      </c>
      <c r="B65" s="30">
        <v>2014</v>
      </c>
      <c r="C65" s="17" t="s">
        <v>963</v>
      </c>
      <c r="D65" s="30" t="s">
        <v>82</v>
      </c>
      <c r="E65" s="30" t="s">
        <v>854</v>
      </c>
      <c r="F65" s="30"/>
      <c r="G65" s="30" t="s">
        <v>966</v>
      </c>
      <c r="H65" s="64" t="s">
        <v>967</v>
      </c>
      <c r="I65" s="63">
        <v>6328767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spans="1:35">
      <c r="A66" s="30" t="s">
        <v>962</v>
      </c>
      <c r="B66" s="30">
        <v>2014</v>
      </c>
      <c r="C66" s="17" t="s">
        <v>963</v>
      </c>
      <c r="D66" s="30" t="s">
        <v>82</v>
      </c>
      <c r="E66" s="30" t="s">
        <v>854</v>
      </c>
      <c r="F66" s="30"/>
      <c r="G66" s="30" t="s">
        <v>989</v>
      </c>
      <c r="H66" s="64" t="s">
        <v>990</v>
      </c>
      <c r="I66" s="63">
        <v>8054795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spans="1:35">
      <c r="A67" s="30" t="s">
        <v>962</v>
      </c>
      <c r="B67" s="30">
        <v>2014</v>
      </c>
      <c r="C67" s="17" t="s">
        <v>963</v>
      </c>
      <c r="D67" s="30" t="s">
        <v>82</v>
      </c>
      <c r="E67" s="30" t="s">
        <v>854</v>
      </c>
      <c r="F67" s="30"/>
      <c r="G67" s="30" t="s">
        <v>977</v>
      </c>
      <c r="H67" s="64" t="s">
        <v>978</v>
      </c>
      <c r="I67" s="63">
        <v>8191781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:35">
      <c r="A68" s="30" t="s">
        <v>143</v>
      </c>
      <c r="B68" s="30">
        <v>2013</v>
      </c>
      <c r="C68" s="17" t="s">
        <v>144</v>
      </c>
      <c r="D68" s="30" t="s">
        <v>82</v>
      </c>
      <c r="E68" s="30" t="s">
        <v>854</v>
      </c>
      <c r="F68" s="30"/>
      <c r="G68" s="30" t="s">
        <v>941</v>
      </c>
      <c r="H68" s="64" t="s">
        <v>942</v>
      </c>
      <c r="I68" s="30">
        <v>300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spans="1:35">
      <c r="A69" s="30" t="s">
        <v>962</v>
      </c>
      <c r="B69" s="30">
        <v>2014</v>
      </c>
      <c r="C69" s="17" t="s">
        <v>963</v>
      </c>
      <c r="D69" s="30" t="s">
        <v>82</v>
      </c>
      <c r="E69" s="30" t="s">
        <v>854</v>
      </c>
      <c r="F69" s="30"/>
      <c r="G69" s="30" t="s">
        <v>975</v>
      </c>
      <c r="H69" s="64" t="s">
        <v>976</v>
      </c>
      <c r="I69" s="63">
        <v>8630137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spans="1:35">
      <c r="A70" s="30" t="s">
        <v>226</v>
      </c>
      <c r="B70" s="30">
        <v>2018</v>
      </c>
      <c r="C70" s="17" t="s">
        <v>227</v>
      </c>
      <c r="E70" s="30" t="s">
        <v>326</v>
      </c>
      <c r="F70" s="30"/>
      <c r="G70" s="30" t="s">
        <v>345</v>
      </c>
      <c r="H70" s="30"/>
      <c r="I70" s="30">
        <v>330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spans="1:35">
      <c r="A71" s="30" t="s">
        <v>226</v>
      </c>
      <c r="B71" s="30">
        <v>2018</v>
      </c>
      <c r="C71" s="17" t="s">
        <v>227</v>
      </c>
      <c r="E71" s="30" t="s">
        <v>326</v>
      </c>
      <c r="F71" s="30"/>
      <c r="G71" s="30" t="s">
        <v>344</v>
      </c>
      <c r="H71" s="30"/>
      <c r="I71" s="30">
        <v>340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spans="1:35">
      <c r="A72" s="30" t="s">
        <v>962</v>
      </c>
      <c r="B72" s="30">
        <v>2014</v>
      </c>
      <c r="C72" s="17" t="s">
        <v>963</v>
      </c>
      <c r="D72" s="30" t="s">
        <v>82</v>
      </c>
      <c r="E72" s="30" t="s">
        <v>854</v>
      </c>
      <c r="F72" s="30"/>
      <c r="G72" s="30" t="s">
        <v>971</v>
      </c>
      <c r="H72" s="64" t="s">
        <v>972</v>
      </c>
      <c r="I72" s="63">
        <v>9561644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spans="1:35">
      <c r="A73" s="30" t="s">
        <v>962</v>
      </c>
      <c r="B73" s="30">
        <v>2014</v>
      </c>
      <c r="C73" s="17" t="s">
        <v>963</v>
      </c>
      <c r="D73" s="30" t="s">
        <v>82</v>
      </c>
      <c r="E73" s="30" t="s">
        <v>854</v>
      </c>
      <c r="F73" s="30"/>
      <c r="G73" s="30" t="s">
        <v>991</v>
      </c>
      <c r="H73" s="64" t="s">
        <v>992</v>
      </c>
      <c r="I73" s="63">
        <v>9643836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spans="1:35">
      <c r="A74" s="30" t="s">
        <v>962</v>
      </c>
      <c r="B74" s="30">
        <v>2014</v>
      </c>
      <c r="C74" s="17" t="s">
        <v>963</v>
      </c>
      <c r="D74" s="30" t="s">
        <v>82</v>
      </c>
      <c r="E74" s="30" t="s">
        <v>854</v>
      </c>
      <c r="F74" s="30"/>
      <c r="G74" s="30" t="s">
        <v>981</v>
      </c>
      <c r="H74" s="64" t="s">
        <v>982</v>
      </c>
      <c r="I74" s="63">
        <v>1049315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spans="1:35">
      <c r="A75" s="30" t="s">
        <v>366</v>
      </c>
      <c r="B75" s="30">
        <v>2015</v>
      </c>
      <c r="C75" s="17" t="s">
        <v>884</v>
      </c>
      <c r="D75" s="30" t="s">
        <v>82</v>
      </c>
      <c r="E75" s="30" t="s">
        <v>854</v>
      </c>
      <c r="F75" s="30"/>
      <c r="G75" s="68" t="s">
        <v>885</v>
      </c>
      <c r="H75" s="68" t="s">
        <v>886</v>
      </c>
      <c r="I75" s="30">
        <v>440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spans="1:35">
      <c r="A76" s="30" t="s">
        <v>226</v>
      </c>
      <c r="B76" s="30">
        <v>2018</v>
      </c>
      <c r="C76" s="17" t="s">
        <v>227</v>
      </c>
      <c r="E76" s="30" t="s">
        <v>326</v>
      </c>
      <c r="F76" s="30"/>
      <c r="G76" s="30" t="s">
        <v>346</v>
      </c>
      <c r="H76" s="30"/>
      <c r="I76" s="30">
        <v>460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spans="1:35">
      <c r="A77" s="30" t="s">
        <v>366</v>
      </c>
      <c r="B77" s="30">
        <v>2015</v>
      </c>
      <c r="C77" s="17" t="s">
        <v>878</v>
      </c>
      <c r="D77" s="30" t="s">
        <v>82</v>
      </c>
      <c r="E77" s="30" t="s">
        <v>854</v>
      </c>
      <c r="F77" s="30"/>
      <c r="G77" s="68" t="s">
        <v>879</v>
      </c>
      <c r="H77" s="68" t="s">
        <v>880</v>
      </c>
      <c r="I77" s="30">
        <v>468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spans="1:35">
      <c r="A78" s="30" t="s">
        <v>226</v>
      </c>
      <c r="B78" s="30">
        <v>2018</v>
      </c>
      <c r="C78" s="17" t="s">
        <v>227</v>
      </c>
      <c r="E78" s="30" t="s">
        <v>813</v>
      </c>
      <c r="F78" s="30"/>
      <c r="G78" s="30" t="s">
        <v>818</v>
      </c>
      <c r="H78" s="30"/>
      <c r="I78" s="30">
        <v>470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spans="1:35">
      <c r="A79" s="30" t="s">
        <v>962</v>
      </c>
      <c r="B79" s="30">
        <v>2014</v>
      </c>
      <c r="C79" s="17" t="s">
        <v>963</v>
      </c>
      <c r="D79" s="30" t="s">
        <v>82</v>
      </c>
      <c r="E79" s="30" t="s">
        <v>854</v>
      </c>
      <c r="F79" s="30"/>
      <c r="G79" s="30" t="s">
        <v>983</v>
      </c>
      <c r="H79" s="64" t="s">
        <v>984</v>
      </c>
      <c r="I79" s="63">
        <v>1564384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73" t="s">
        <v>83</v>
      </c>
      <c r="AG79" s="73" t="s">
        <v>83</v>
      </c>
      <c r="AH79" s="73" t="s">
        <v>83</v>
      </c>
      <c r="AI79" s="73" t="s">
        <v>83</v>
      </c>
    </row>
    <row r="80" spans="1:35">
      <c r="A80" s="30" t="s">
        <v>366</v>
      </c>
      <c r="B80" s="30">
        <v>2015</v>
      </c>
      <c r="C80" s="30" t="s">
        <v>875</v>
      </c>
      <c r="D80" s="30" t="s">
        <v>82</v>
      </c>
      <c r="E80" s="30" t="s">
        <v>854</v>
      </c>
      <c r="F80" s="30"/>
      <c r="G80" s="68" t="s">
        <v>876</v>
      </c>
      <c r="H80" s="68" t="s">
        <v>877</v>
      </c>
      <c r="I80" s="30">
        <v>633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spans="1:35">
      <c r="A81" s="30" t="s">
        <v>226</v>
      </c>
      <c r="B81" s="30">
        <v>2018</v>
      </c>
      <c r="C81" s="17" t="s">
        <v>227</v>
      </c>
      <c r="E81" s="30" t="s">
        <v>813</v>
      </c>
      <c r="F81" s="30"/>
      <c r="G81" s="30" t="s">
        <v>820</v>
      </c>
      <c r="H81" s="30"/>
      <c r="I81" s="30">
        <v>690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spans="1:35">
      <c r="A82" s="30" t="s">
        <v>226</v>
      </c>
      <c r="B82" s="30">
        <v>2018</v>
      </c>
      <c r="C82" s="17" t="s">
        <v>227</v>
      </c>
      <c r="E82" s="30" t="s">
        <v>813</v>
      </c>
      <c r="F82" s="30"/>
      <c r="G82" s="30" t="s">
        <v>821</v>
      </c>
      <c r="H82" s="30"/>
      <c r="I82" s="30">
        <v>710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spans="1:35">
      <c r="A83" s="30" t="s">
        <v>366</v>
      </c>
      <c r="B83" s="30">
        <v>2015</v>
      </c>
      <c r="C83" s="30" t="s">
        <v>869</v>
      </c>
      <c r="D83" s="30" t="s">
        <v>82</v>
      </c>
      <c r="E83" s="30" t="s">
        <v>854</v>
      </c>
      <c r="F83" s="30"/>
      <c r="G83" s="68" t="s">
        <v>870</v>
      </c>
      <c r="H83" s="68" t="s">
        <v>871</v>
      </c>
      <c r="I83" s="30">
        <v>770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spans="1:35">
      <c r="A84" s="30" t="s">
        <v>366</v>
      </c>
      <c r="B84" s="30">
        <v>2015</v>
      </c>
      <c r="C84" s="17" t="s">
        <v>887</v>
      </c>
      <c r="D84" s="30" t="s">
        <v>82</v>
      </c>
      <c r="E84" s="30" t="s">
        <v>854</v>
      </c>
      <c r="F84" s="30"/>
      <c r="G84" s="68" t="s">
        <v>888</v>
      </c>
      <c r="H84" s="68" t="s">
        <v>889</v>
      </c>
      <c r="I84" s="30">
        <v>820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spans="1:35">
      <c r="A85" s="30" t="s">
        <v>962</v>
      </c>
      <c r="B85" s="30">
        <v>2014</v>
      </c>
      <c r="C85" s="17" t="s">
        <v>963</v>
      </c>
      <c r="D85" s="30" t="s">
        <v>82</v>
      </c>
      <c r="E85" s="30" t="s">
        <v>854</v>
      </c>
      <c r="F85" s="30"/>
      <c r="G85" s="30" t="s">
        <v>985</v>
      </c>
      <c r="H85" s="64" t="s">
        <v>986</v>
      </c>
      <c r="I85" s="63">
        <v>2271233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spans="1:35">
      <c r="A86" s="30" t="s">
        <v>366</v>
      </c>
      <c r="B86" s="30">
        <v>2015</v>
      </c>
      <c r="C86" s="17" t="s">
        <v>881</v>
      </c>
      <c r="D86" s="30" t="s">
        <v>82</v>
      </c>
      <c r="E86" s="30" t="s">
        <v>854</v>
      </c>
      <c r="F86" s="30"/>
      <c r="G86" s="68" t="s">
        <v>882</v>
      </c>
      <c r="H86" s="68" t="s">
        <v>883</v>
      </c>
      <c r="I86" s="30">
        <v>853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spans="1:35">
      <c r="A87" s="73" t="s">
        <v>593</v>
      </c>
      <c r="B87" s="73">
        <v>2009</v>
      </c>
      <c r="C87" s="73" t="s">
        <v>594</v>
      </c>
      <c r="D87" s="73" t="s">
        <v>60</v>
      </c>
      <c r="E87" s="73" t="s">
        <v>543</v>
      </c>
      <c r="F87" s="73" t="s">
        <v>558</v>
      </c>
      <c r="G87" s="73" t="s">
        <v>691</v>
      </c>
      <c r="H87" s="73" t="s">
        <v>83</v>
      </c>
      <c r="I87" s="73" t="s">
        <v>83</v>
      </c>
      <c r="J87" s="73" t="s">
        <v>83</v>
      </c>
      <c r="K87" s="73" t="s">
        <v>83</v>
      </c>
      <c r="L87" s="73" t="s">
        <v>83</v>
      </c>
      <c r="M87" s="73" t="s">
        <v>83</v>
      </c>
      <c r="N87" s="73" t="s">
        <v>83</v>
      </c>
      <c r="O87" s="73" t="s">
        <v>83</v>
      </c>
      <c r="P87" s="73" t="s">
        <v>83</v>
      </c>
      <c r="Q87" s="73" t="s">
        <v>83</v>
      </c>
      <c r="R87" s="73" t="s">
        <v>83</v>
      </c>
      <c r="S87" s="73" t="s">
        <v>83</v>
      </c>
      <c r="T87" s="73" t="s">
        <v>83</v>
      </c>
      <c r="U87" s="73" t="s">
        <v>83</v>
      </c>
      <c r="V87" s="73" t="s">
        <v>83</v>
      </c>
      <c r="W87" s="73" t="s">
        <v>83</v>
      </c>
      <c r="X87" s="73" t="s">
        <v>83</v>
      </c>
      <c r="Y87" s="73" t="s">
        <v>83</v>
      </c>
      <c r="Z87" s="73" t="s">
        <v>83</v>
      </c>
      <c r="AA87" s="73" t="s">
        <v>83</v>
      </c>
      <c r="AB87" s="73" t="s">
        <v>83</v>
      </c>
      <c r="AC87" s="73" t="s">
        <v>83</v>
      </c>
      <c r="AD87" s="73" t="s">
        <v>83</v>
      </c>
      <c r="AE87" s="30"/>
      <c r="AF87" s="30"/>
      <c r="AG87" s="30"/>
      <c r="AH87" s="30"/>
    </row>
    <row r="88" spans="1:35">
      <c r="A88" s="30" t="s">
        <v>544</v>
      </c>
      <c r="B88" s="30">
        <v>2014</v>
      </c>
      <c r="C88" s="30" t="s">
        <v>545</v>
      </c>
      <c r="D88" s="30" t="s">
        <v>60</v>
      </c>
      <c r="E88" s="30" t="s">
        <v>543</v>
      </c>
      <c r="F88" s="30" t="s">
        <v>569</v>
      </c>
      <c r="G88" s="30" t="s">
        <v>572</v>
      </c>
      <c r="H88" s="63">
        <v>6215</v>
      </c>
      <c r="I88" s="30" t="s">
        <v>573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spans="1:35">
      <c r="A89" s="30" t="s">
        <v>544</v>
      </c>
      <c r="B89" s="30">
        <v>2014</v>
      </c>
      <c r="C89" s="30" t="s">
        <v>545</v>
      </c>
      <c r="D89" s="30" t="s">
        <v>60</v>
      </c>
      <c r="E89" s="30" t="s">
        <v>543</v>
      </c>
      <c r="F89" s="30" t="s">
        <v>569</v>
      </c>
      <c r="G89" s="30" t="s">
        <v>570</v>
      </c>
      <c r="H89" s="63">
        <v>32688</v>
      </c>
      <c r="I89" s="30" t="s">
        <v>571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spans="1:35">
      <c r="A90" s="30" t="s">
        <v>544</v>
      </c>
      <c r="B90" s="30">
        <v>2014</v>
      </c>
      <c r="C90" s="30" t="s">
        <v>545</v>
      </c>
      <c r="D90" s="30" t="s">
        <v>60</v>
      </c>
      <c r="E90" s="30" t="s">
        <v>543</v>
      </c>
      <c r="F90" s="30" t="s">
        <v>548</v>
      </c>
      <c r="G90" s="30" t="s">
        <v>549</v>
      </c>
      <c r="H90" s="63">
        <v>2724</v>
      </c>
      <c r="I90" s="30" t="s">
        <v>550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:35">
      <c r="A91" s="30" t="s">
        <v>580</v>
      </c>
      <c r="B91" s="30">
        <v>2019</v>
      </c>
      <c r="C91" s="30" t="s">
        <v>581</v>
      </c>
      <c r="D91" s="30" t="s">
        <v>60</v>
      </c>
      <c r="E91" s="30" t="s">
        <v>543</v>
      </c>
      <c r="F91" s="30"/>
      <c r="G91" s="30" t="s">
        <v>582</v>
      </c>
      <c r="H91" s="72" t="s">
        <v>583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5">
      <c r="A92" s="30" t="s">
        <v>668</v>
      </c>
      <c r="B92" s="30">
        <v>2008</v>
      </c>
      <c r="C92" s="30" t="s">
        <v>669</v>
      </c>
      <c r="D92" s="30" t="s">
        <v>60</v>
      </c>
      <c r="E92" s="30" t="s">
        <v>543</v>
      </c>
      <c r="F92" s="30" t="s">
        <v>372</v>
      </c>
      <c r="G92" s="30" t="s">
        <v>670</v>
      </c>
      <c r="H92" s="73" t="s">
        <v>671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:35">
      <c r="A93" s="30" t="s">
        <v>859</v>
      </c>
      <c r="B93" s="30">
        <v>2015</v>
      </c>
      <c r="C93" s="17" t="s">
        <v>915</v>
      </c>
      <c r="D93" s="30" t="s">
        <v>82</v>
      </c>
      <c r="E93" s="30" t="s">
        <v>854</v>
      </c>
      <c r="F93" s="30"/>
      <c r="G93" s="30" t="s">
        <v>921</v>
      </c>
      <c r="H93" s="61" t="s">
        <v>922</v>
      </c>
      <c r="I93" s="63">
        <v>3238356</v>
      </c>
      <c r="J93" s="30"/>
      <c r="K93" s="30">
        <v>80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spans="1:35">
      <c r="A94" s="30" t="s">
        <v>962</v>
      </c>
      <c r="B94" s="30">
        <v>2014</v>
      </c>
      <c r="C94" s="17" t="s">
        <v>963</v>
      </c>
      <c r="D94" s="30" t="s">
        <v>82</v>
      </c>
      <c r="E94" s="30" t="s">
        <v>854</v>
      </c>
      <c r="F94" s="30"/>
      <c r="G94" s="30" t="s">
        <v>964</v>
      </c>
      <c r="H94" s="64" t="s">
        <v>965</v>
      </c>
      <c r="I94" s="63">
        <v>3252055</v>
      </c>
      <c r="J94" s="30">
        <v>20</v>
      </c>
      <c r="K94" s="30">
        <v>60</v>
      </c>
      <c r="L94" s="30"/>
      <c r="M94" s="30"/>
      <c r="N94" s="30"/>
      <c r="O94" s="30">
        <v>40</v>
      </c>
      <c r="P94" s="30"/>
      <c r="Q94" s="30"/>
      <c r="R94" s="30"/>
      <c r="S94" s="30">
        <v>35</v>
      </c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spans="1:35">
      <c r="A95" s="30" t="s">
        <v>226</v>
      </c>
      <c r="B95" s="30">
        <v>2018</v>
      </c>
      <c r="C95" s="17" t="s">
        <v>227</v>
      </c>
      <c r="E95" s="30" t="s">
        <v>813</v>
      </c>
      <c r="F95" s="30"/>
      <c r="G95" s="30" t="s">
        <v>819</v>
      </c>
      <c r="H95" s="30"/>
      <c r="I95" s="30">
        <v>1680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spans="1:35">
      <c r="A96" s="30" t="s">
        <v>366</v>
      </c>
      <c r="B96" s="30">
        <v>2015</v>
      </c>
      <c r="C96" s="30" t="s">
        <v>867</v>
      </c>
      <c r="D96" s="30" t="s">
        <v>82</v>
      </c>
      <c r="E96" s="30" t="s">
        <v>854</v>
      </c>
      <c r="F96" s="30"/>
      <c r="G96" s="68" t="s">
        <v>868</v>
      </c>
      <c r="H96" s="77">
        <v>1786</v>
      </c>
      <c r="I96" s="30">
        <v>1786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:35">
      <c r="A97" s="30" t="s">
        <v>993</v>
      </c>
      <c r="B97" s="30">
        <v>2016</v>
      </c>
      <c r="C97" s="30" t="s">
        <v>994</v>
      </c>
      <c r="D97" s="30" t="s">
        <v>82</v>
      </c>
      <c r="E97" s="30" t="s">
        <v>854</v>
      </c>
      <c r="F97" s="30"/>
      <c r="G97" s="78" t="s">
        <v>995</v>
      </c>
      <c r="H97" s="78">
        <v>1021</v>
      </c>
      <c r="I97" s="30">
        <v>1021</v>
      </c>
      <c r="J97" s="30">
        <v>12</v>
      </c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:35">
      <c r="A98" s="30" t="s">
        <v>601</v>
      </c>
      <c r="B98" s="30">
        <v>2009</v>
      </c>
      <c r="C98" s="30" t="s">
        <v>602</v>
      </c>
      <c r="D98" s="30" t="s">
        <v>60</v>
      </c>
      <c r="E98" s="30" t="s">
        <v>543</v>
      </c>
      <c r="F98" s="30"/>
      <c r="G98" s="67" t="s">
        <v>665</v>
      </c>
      <c r="H98" s="67" t="s">
        <v>666</v>
      </c>
      <c r="I98" s="67" t="s">
        <v>667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:35">
      <c r="A99" s="30" t="s">
        <v>676</v>
      </c>
      <c r="B99" s="30">
        <v>2002</v>
      </c>
      <c r="C99" s="30" t="s">
        <v>669</v>
      </c>
      <c r="D99" s="30" t="s">
        <v>60</v>
      </c>
      <c r="E99" s="30" t="s">
        <v>543</v>
      </c>
      <c r="F99" s="30" t="s">
        <v>677</v>
      </c>
      <c r="G99" s="75" t="s">
        <v>684</v>
      </c>
      <c r="H99" s="30"/>
      <c r="I99" s="30" t="s">
        <v>685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spans="1:35">
      <c r="A100" s="30" t="s">
        <v>316</v>
      </c>
      <c r="B100" s="30">
        <v>2002</v>
      </c>
      <c r="C100" s="17" t="s">
        <v>317</v>
      </c>
      <c r="D100" s="30" t="s">
        <v>1147</v>
      </c>
      <c r="E100" s="30" t="s">
        <v>1147</v>
      </c>
      <c r="F100" s="30"/>
      <c r="G100" s="30" t="s">
        <v>1160</v>
      </c>
      <c r="H100" s="30">
        <v>11000</v>
      </c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:35">
      <c r="A101" s="30" t="s">
        <v>601</v>
      </c>
      <c r="B101" s="30">
        <v>2009</v>
      </c>
      <c r="C101" s="30" t="s">
        <v>602</v>
      </c>
      <c r="D101" s="30" t="s">
        <v>60</v>
      </c>
      <c r="E101" s="30" t="s">
        <v>543</v>
      </c>
      <c r="F101" s="30"/>
      <c r="G101" s="67" t="s">
        <v>644</v>
      </c>
      <c r="H101" s="67" t="s">
        <v>645</v>
      </c>
      <c r="I101" s="67" t="s">
        <v>646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spans="1:35">
      <c r="A102" s="30" t="s">
        <v>676</v>
      </c>
      <c r="B102" s="30">
        <v>2002</v>
      </c>
      <c r="C102" s="30" t="s">
        <v>669</v>
      </c>
      <c r="D102" s="30" t="s">
        <v>60</v>
      </c>
      <c r="E102" s="30" t="s">
        <v>543</v>
      </c>
      <c r="F102" s="30" t="s">
        <v>677</v>
      </c>
      <c r="G102" s="75" t="s">
        <v>678</v>
      </c>
      <c r="H102" s="30"/>
      <c r="I102" s="30" t="s">
        <v>679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spans="1:35">
      <c r="A103" s="30" t="s">
        <v>893</v>
      </c>
      <c r="B103" s="30">
        <v>2008</v>
      </c>
      <c r="C103" s="17" t="s">
        <v>894</v>
      </c>
      <c r="D103" s="30" t="s">
        <v>82</v>
      </c>
      <c r="E103" s="30" t="s">
        <v>854</v>
      </c>
      <c r="F103" s="30"/>
      <c r="G103" s="30" t="s">
        <v>895</v>
      </c>
      <c r="H103" s="30" t="s">
        <v>896</v>
      </c>
      <c r="I103" s="63">
        <v>3287671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:35">
      <c r="A104" s="30" t="s">
        <v>601</v>
      </c>
      <c r="B104" s="30">
        <v>2009</v>
      </c>
      <c r="C104" s="30" t="s">
        <v>602</v>
      </c>
      <c r="D104" s="30" t="s">
        <v>60</v>
      </c>
      <c r="E104" s="30" t="s">
        <v>543</v>
      </c>
      <c r="F104" s="30"/>
      <c r="G104" s="67" t="s">
        <v>608</v>
      </c>
      <c r="H104" s="67" t="s">
        <v>609</v>
      </c>
      <c r="I104" s="67" t="s">
        <v>610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spans="1:35">
      <c r="A105" s="30" t="s">
        <v>601</v>
      </c>
      <c r="B105" s="30">
        <v>2009</v>
      </c>
      <c r="C105" s="30" t="s">
        <v>602</v>
      </c>
      <c r="D105" s="30" t="s">
        <v>60</v>
      </c>
      <c r="E105" s="30" t="s">
        <v>543</v>
      </c>
      <c r="F105" s="30"/>
      <c r="G105" s="67" t="s">
        <v>657</v>
      </c>
      <c r="H105" s="67" t="s">
        <v>658</v>
      </c>
      <c r="I105" s="67" t="s">
        <v>659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spans="1:35">
      <c r="A106" s="30" t="s">
        <v>676</v>
      </c>
      <c r="B106" s="30">
        <v>2002</v>
      </c>
      <c r="C106" s="30" t="s">
        <v>669</v>
      </c>
      <c r="D106" s="30" t="s">
        <v>60</v>
      </c>
      <c r="E106" s="30" t="s">
        <v>543</v>
      </c>
      <c r="F106" s="30" t="s">
        <v>677</v>
      </c>
      <c r="G106" s="75" t="s">
        <v>680</v>
      </c>
      <c r="H106" s="30"/>
      <c r="I106" s="30" t="s">
        <v>681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spans="1:35">
      <c r="A107" s="30" t="s">
        <v>601</v>
      </c>
      <c r="B107" s="30">
        <v>2009</v>
      </c>
      <c r="C107" s="30" t="s">
        <v>602</v>
      </c>
      <c r="D107" s="30" t="s">
        <v>60</v>
      </c>
      <c r="E107" s="30" t="s">
        <v>543</v>
      </c>
      <c r="F107" s="30"/>
      <c r="G107" s="67" t="s">
        <v>632</v>
      </c>
      <c r="H107" s="67" t="s">
        <v>633</v>
      </c>
      <c r="I107" s="67" t="s">
        <v>634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spans="1:35">
      <c r="A108" s="30" t="s">
        <v>601</v>
      </c>
      <c r="B108" s="30">
        <v>2009</v>
      </c>
      <c r="C108" s="30" t="s">
        <v>602</v>
      </c>
      <c r="D108" s="30" t="s">
        <v>60</v>
      </c>
      <c r="E108" s="30" t="s">
        <v>543</v>
      </c>
      <c r="F108" s="30"/>
      <c r="G108" s="67" t="s">
        <v>611</v>
      </c>
      <c r="H108" s="67" t="s">
        <v>612</v>
      </c>
      <c r="I108" s="67" t="s">
        <v>613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spans="1:35">
      <c r="A109" s="30" t="s">
        <v>893</v>
      </c>
      <c r="B109" s="30">
        <v>2008</v>
      </c>
      <c r="C109" s="30" t="s">
        <v>894</v>
      </c>
      <c r="D109" s="30" t="s">
        <v>82</v>
      </c>
      <c r="E109" s="30" t="s">
        <v>854</v>
      </c>
      <c r="F109" s="30"/>
      <c r="G109" s="30" t="s">
        <v>902</v>
      </c>
      <c r="H109" s="30" t="s">
        <v>903</v>
      </c>
      <c r="I109" s="63">
        <v>4394521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spans="1:35">
      <c r="A110" s="30" t="s">
        <v>676</v>
      </c>
      <c r="B110" s="30">
        <v>2002</v>
      </c>
      <c r="C110" s="30" t="s">
        <v>669</v>
      </c>
      <c r="D110" s="30" t="s">
        <v>60</v>
      </c>
      <c r="E110" s="30" t="s">
        <v>543</v>
      </c>
      <c r="F110" s="30" t="s">
        <v>677</v>
      </c>
      <c r="G110" s="30" t="s">
        <v>686</v>
      </c>
      <c r="H110" s="30" t="s">
        <v>687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5">
      <c r="A111" s="30" t="s">
        <v>263</v>
      </c>
      <c r="B111" s="30">
        <v>1988</v>
      </c>
      <c r="C111" s="17" t="s">
        <v>264</v>
      </c>
      <c r="E111" s="30" t="s">
        <v>813</v>
      </c>
      <c r="F111" s="30"/>
      <c r="G111" s="30" t="s">
        <v>823</v>
      </c>
      <c r="H111" s="30">
        <v>1661</v>
      </c>
      <c r="I111" s="30"/>
      <c r="J111" s="30">
        <v>15</v>
      </c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</row>
    <row r="112" spans="1:35">
      <c r="A112" s="30" t="s">
        <v>601</v>
      </c>
      <c r="B112" s="30">
        <v>2009</v>
      </c>
      <c r="C112" s="30" t="s">
        <v>602</v>
      </c>
      <c r="D112" s="30" t="s">
        <v>60</v>
      </c>
      <c r="E112" s="30" t="s">
        <v>543</v>
      </c>
      <c r="F112" s="30"/>
      <c r="G112" s="67" t="s">
        <v>660</v>
      </c>
      <c r="H112" s="67" t="s">
        <v>661</v>
      </c>
      <c r="I112" s="67" t="s">
        <v>662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spans="1:35">
      <c r="A113" s="30" t="s">
        <v>593</v>
      </c>
      <c r="B113" s="30">
        <v>2009</v>
      </c>
      <c r="C113" s="30" t="s">
        <v>594</v>
      </c>
      <c r="D113" s="30" t="s">
        <v>60</v>
      </c>
      <c r="E113" s="30" t="s">
        <v>543</v>
      </c>
      <c r="F113" s="30" t="s">
        <v>595</v>
      </c>
      <c r="G113" s="30" t="s">
        <v>596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spans="1:35">
      <c r="A114" s="30" t="s">
        <v>601</v>
      </c>
      <c r="B114" s="30">
        <v>2009</v>
      </c>
      <c r="C114" s="30" t="s">
        <v>602</v>
      </c>
      <c r="D114" s="30" t="s">
        <v>60</v>
      </c>
      <c r="E114" s="30" t="s">
        <v>543</v>
      </c>
      <c r="F114" s="30"/>
      <c r="G114" s="67" t="s">
        <v>635</v>
      </c>
      <c r="H114" s="67" t="s">
        <v>636</v>
      </c>
      <c r="I114" s="67" t="s">
        <v>637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spans="1:35">
      <c r="A115" s="30" t="s">
        <v>601</v>
      </c>
      <c r="B115" s="30">
        <v>2009</v>
      </c>
      <c r="C115" s="30" t="s">
        <v>602</v>
      </c>
      <c r="D115" s="30" t="s">
        <v>60</v>
      </c>
      <c r="E115" s="30" t="s">
        <v>543</v>
      </c>
      <c r="F115" s="30"/>
      <c r="G115" s="67" t="s">
        <v>654</v>
      </c>
      <c r="H115" s="67" t="s">
        <v>655</v>
      </c>
      <c r="I115" s="67" t="s">
        <v>656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spans="1:35">
      <c r="A116" s="30" t="s">
        <v>601</v>
      </c>
      <c r="B116" s="30">
        <v>2009</v>
      </c>
      <c r="C116" s="30" t="s">
        <v>602</v>
      </c>
      <c r="D116" s="30" t="s">
        <v>60</v>
      </c>
      <c r="E116" s="30" t="s">
        <v>543</v>
      </c>
      <c r="F116" s="30"/>
      <c r="G116" s="67" t="s">
        <v>650</v>
      </c>
      <c r="H116" s="67" t="s">
        <v>636</v>
      </c>
      <c r="I116" s="67" t="s">
        <v>637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spans="1:35">
      <c r="A117" s="30" t="s">
        <v>601</v>
      </c>
      <c r="B117" s="30">
        <v>2009</v>
      </c>
      <c r="C117" s="30" t="s">
        <v>602</v>
      </c>
      <c r="D117" s="30" t="s">
        <v>60</v>
      </c>
      <c r="E117" s="30" t="s">
        <v>543</v>
      </c>
      <c r="F117" s="30"/>
      <c r="G117" s="67" t="s">
        <v>620</v>
      </c>
      <c r="H117" s="67" t="s">
        <v>621</v>
      </c>
      <c r="I117" s="67" t="s">
        <v>622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spans="1:35">
      <c r="A118" s="30" t="s">
        <v>226</v>
      </c>
      <c r="B118" s="30">
        <v>2018</v>
      </c>
      <c r="C118" s="17" t="s">
        <v>227</v>
      </c>
      <c r="E118" s="30" t="s">
        <v>1147</v>
      </c>
      <c r="F118" s="30"/>
      <c r="G118" s="30" t="s">
        <v>1157</v>
      </c>
      <c r="H118" s="30"/>
      <c r="I118" s="30">
        <v>19210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spans="1:35">
      <c r="A119" s="30" t="s">
        <v>601</v>
      </c>
      <c r="B119" s="30">
        <v>2009</v>
      </c>
      <c r="C119" s="30" t="s">
        <v>602</v>
      </c>
      <c r="D119" s="30" t="s">
        <v>60</v>
      </c>
      <c r="E119" s="30" t="s">
        <v>543</v>
      </c>
      <c r="F119" s="30"/>
      <c r="G119" s="67" t="s">
        <v>605</v>
      </c>
      <c r="H119" s="67" t="s">
        <v>606</v>
      </c>
      <c r="I119" s="67" t="s">
        <v>607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spans="1:35">
      <c r="A120" s="30" t="s">
        <v>544</v>
      </c>
      <c r="B120" s="30">
        <v>2014</v>
      </c>
      <c r="C120" s="30" t="s">
        <v>545</v>
      </c>
      <c r="D120" s="30" t="s">
        <v>60</v>
      </c>
      <c r="E120" s="30" t="s">
        <v>543</v>
      </c>
      <c r="F120" s="30" t="s">
        <v>561</v>
      </c>
      <c r="G120" s="30" t="s">
        <v>562</v>
      </c>
      <c r="H120" s="63">
        <v>468528</v>
      </c>
      <c r="I120" s="30" t="s">
        <v>563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spans="1:35">
      <c r="A121" s="30" t="s">
        <v>601</v>
      </c>
      <c r="B121" s="30">
        <v>2009</v>
      </c>
      <c r="C121" s="30" t="s">
        <v>602</v>
      </c>
      <c r="D121" s="30" t="s">
        <v>60</v>
      </c>
      <c r="E121" s="30" t="s">
        <v>543</v>
      </c>
      <c r="F121" s="30"/>
      <c r="G121" s="67" t="s">
        <v>663</v>
      </c>
      <c r="H121" s="74">
        <v>1.9999999999999999E-11</v>
      </c>
      <c r="I121" s="67" t="s">
        <v>664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spans="1:35">
      <c r="A122" s="30" t="s">
        <v>226</v>
      </c>
      <c r="B122" s="30">
        <v>2018</v>
      </c>
      <c r="C122" s="17" t="s">
        <v>227</v>
      </c>
      <c r="E122" s="30" t="s">
        <v>1147</v>
      </c>
      <c r="F122" s="30"/>
      <c r="G122" s="30" t="s">
        <v>1159</v>
      </c>
      <c r="H122" s="30"/>
      <c r="I122" s="30">
        <v>42100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>
        <v>90</v>
      </c>
    </row>
    <row r="123" spans="1:35">
      <c r="A123" s="30" t="s">
        <v>339</v>
      </c>
      <c r="B123" s="30">
        <v>2015</v>
      </c>
      <c r="C123" s="17" t="s">
        <v>340</v>
      </c>
      <c r="D123" s="30" t="s">
        <v>1147</v>
      </c>
      <c r="E123" s="30" t="s">
        <v>1147</v>
      </c>
      <c r="F123" s="30"/>
      <c r="G123" s="30" t="s">
        <v>1151</v>
      </c>
      <c r="H123" s="30"/>
      <c r="I123" s="30">
        <v>21700</v>
      </c>
      <c r="J123" s="30"/>
      <c r="K123" s="30">
        <v>20</v>
      </c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spans="1:35">
      <c r="A124" s="30" t="s">
        <v>601</v>
      </c>
      <c r="B124" s="30">
        <v>2009</v>
      </c>
      <c r="C124" s="30" t="s">
        <v>602</v>
      </c>
      <c r="D124" s="30" t="s">
        <v>60</v>
      </c>
      <c r="E124" s="30" t="s">
        <v>543</v>
      </c>
      <c r="F124" s="30"/>
      <c r="G124" s="67" t="s">
        <v>651</v>
      </c>
      <c r="H124" s="67" t="s">
        <v>652</v>
      </c>
      <c r="I124" s="67" t="s">
        <v>653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spans="1:35">
      <c r="A125" s="30" t="s">
        <v>226</v>
      </c>
      <c r="B125" s="30">
        <v>2018</v>
      </c>
      <c r="C125" s="17" t="s">
        <v>227</v>
      </c>
      <c r="E125" s="30" t="s">
        <v>1147</v>
      </c>
      <c r="F125" s="30"/>
      <c r="G125" s="30" t="s">
        <v>1155</v>
      </c>
      <c r="H125" s="30"/>
      <c r="I125" s="30">
        <v>22430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spans="1:35">
      <c r="A126" s="30" t="s">
        <v>601</v>
      </c>
      <c r="B126" s="30">
        <v>2009</v>
      </c>
      <c r="C126" s="30" t="s">
        <v>602</v>
      </c>
      <c r="D126" s="30" t="s">
        <v>60</v>
      </c>
      <c r="E126" s="30" t="s">
        <v>543</v>
      </c>
      <c r="F126" s="30"/>
      <c r="G126" s="67" t="s">
        <v>623</v>
      </c>
      <c r="H126" s="67" t="s">
        <v>624</v>
      </c>
      <c r="I126" s="67" t="s">
        <v>625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spans="1:35">
      <c r="A127" s="30" t="s">
        <v>676</v>
      </c>
      <c r="B127" s="30">
        <v>2002</v>
      </c>
      <c r="C127" s="30" t="s">
        <v>669</v>
      </c>
      <c r="D127" s="30" t="s">
        <v>60</v>
      </c>
      <c r="E127" s="30" t="s">
        <v>543</v>
      </c>
      <c r="F127" s="30" t="s">
        <v>677</v>
      </c>
      <c r="G127" s="75" t="s">
        <v>682</v>
      </c>
      <c r="H127" s="30"/>
      <c r="I127" s="30" t="s">
        <v>683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spans="1:35">
      <c r="A128" s="30" t="s">
        <v>263</v>
      </c>
      <c r="B128" s="30">
        <v>1988</v>
      </c>
      <c r="C128" s="17" t="s">
        <v>264</v>
      </c>
      <c r="E128" s="30" t="s">
        <v>326</v>
      </c>
      <c r="F128" s="30"/>
      <c r="G128" s="30" t="s">
        <v>353</v>
      </c>
      <c r="H128" s="30">
        <v>230</v>
      </c>
      <c r="I128" s="30"/>
      <c r="J128" s="30">
        <v>25</v>
      </c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35">
      <c r="A129" s="30" t="s">
        <v>601</v>
      </c>
      <c r="B129" s="30">
        <v>2009</v>
      </c>
      <c r="C129" s="30" t="s">
        <v>602</v>
      </c>
      <c r="D129" s="30" t="s">
        <v>60</v>
      </c>
      <c r="E129" s="30" t="s">
        <v>543</v>
      </c>
      <c r="F129" s="30"/>
      <c r="G129" s="67" t="s">
        <v>614</v>
      </c>
      <c r="H129" s="67" t="s">
        <v>615</v>
      </c>
      <c r="I129" s="67" t="s">
        <v>616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spans="1:35">
      <c r="A130" s="30" t="s">
        <v>339</v>
      </c>
      <c r="B130" s="30">
        <v>2015</v>
      </c>
      <c r="C130" s="17" t="s">
        <v>340</v>
      </c>
      <c r="D130" s="30" t="s">
        <v>1147</v>
      </c>
      <c r="E130" s="30" t="s">
        <v>1147</v>
      </c>
      <c r="F130" s="30"/>
      <c r="G130" s="30" t="s">
        <v>1152</v>
      </c>
      <c r="H130" s="30"/>
      <c r="I130" s="30">
        <v>24400</v>
      </c>
      <c r="J130" s="30"/>
      <c r="K130" s="30">
        <v>17</v>
      </c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spans="1:35">
      <c r="A131" s="30" t="s">
        <v>226</v>
      </c>
      <c r="B131" s="30">
        <v>2018</v>
      </c>
      <c r="C131" s="17" t="s">
        <v>227</v>
      </c>
      <c r="E131" s="30" t="s">
        <v>1147</v>
      </c>
      <c r="F131" s="30"/>
      <c r="G131" s="30" t="s">
        <v>1158</v>
      </c>
      <c r="H131" s="30"/>
      <c r="I131" s="30">
        <v>24420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spans="1:35">
      <c r="A132" s="30" t="s">
        <v>601</v>
      </c>
      <c r="B132" s="30">
        <v>2009</v>
      </c>
      <c r="C132" s="30" t="s">
        <v>602</v>
      </c>
      <c r="D132" s="30" t="s">
        <v>60</v>
      </c>
      <c r="E132" s="30" t="s">
        <v>543</v>
      </c>
      <c r="F132" s="30"/>
      <c r="G132" s="67" t="s">
        <v>629</v>
      </c>
      <c r="H132" s="67" t="s">
        <v>630</v>
      </c>
      <c r="I132" s="67" t="s">
        <v>631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spans="1:35">
      <c r="A133" s="30" t="s">
        <v>893</v>
      </c>
      <c r="B133" s="30">
        <v>2008</v>
      </c>
      <c r="C133" s="17" t="s">
        <v>894</v>
      </c>
      <c r="D133" s="30" t="s">
        <v>82</v>
      </c>
      <c r="E133" s="30" t="s">
        <v>854</v>
      </c>
      <c r="F133" s="30"/>
      <c r="G133" s="30" t="s">
        <v>900</v>
      </c>
      <c r="H133" s="30" t="s">
        <v>901</v>
      </c>
      <c r="I133" s="63">
        <v>8054795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spans="1:35">
      <c r="A134" s="30" t="s">
        <v>226</v>
      </c>
      <c r="B134" s="30">
        <v>2018</v>
      </c>
      <c r="C134" s="17" t="s">
        <v>227</v>
      </c>
      <c r="E134" s="30" t="s">
        <v>1147</v>
      </c>
      <c r="F134" s="30"/>
      <c r="G134" s="30" t="s">
        <v>1156</v>
      </c>
      <c r="H134" s="30"/>
      <c r="I134" s="30">
        <v>34300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 t="s">
        <v>4217</v>
      </c>
    </row>
    <row r="135" spans="1:35">
      <c r="A135" s="30" t="s">
        <v>601</v>
      </c>
      <c r="B135" s="30">
        <v>2009</v>
      </c>
      <c r="C135" s="30" t="s">
        <v>602</v>
      </c>
      <c r="D135" s="30" t="s">
        <v>60</v>
      </c>
      <c r="E135" s="30" t="s">
        <v>543</v>
      </c>
      <c r="F135" s="30"/>
      <c r="G135" s="67" t="s">
        <v>626</v>
      </c>
      <c r="H135" s="67" t="s">
        <v>627</v>
      </c>
      <c r="I135" s="67" t="s">
        <v>628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spans="1:35">
      <c r="A136" s="30" t="s">
        <v>893</v>
      </c>
      <c r="B136" s="30">
        <v>2008</v>
      </c>
      <c r="C136" s="30" t="s">
        <v>894</v>
      </c>
      <c r="D136" s="30" t="s">
        <v>82</v>
      </c>
      <c r="E136" s="30" t="s">
        <v>854</v>
      </c>
      <c r="F136" s="30"/>
      <c r="G136" s="30" t="s">
        <v>904</v>
      </c>
      <c r="H136" s="30" t="s">
        <v>905</v>
      </c>
      <c r="I136" s="63">
        <v>9652055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spans="1:35">
      <c r="A137" s="30" t="s">
        <v>593</v>
      </c>
      <c r="B137" s="30">
        <v>2009</v>
      </c>
      <c r="C137" s="30" t="s">
        <v>594</v>
      </c>
      <c r="D137" s="30" t="s">
        <v>60</v>
      </c>
      <c r="E137" s="30" t="s">
        <v>543</v>
      </c>
      <c r="F137" s="30" t="s">
        <v>597</v>
      </c>
      <c r="G137" s="30" t="s">
        <v>598</v>
      </c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5">
      <c r="A138" s="30" t="s">
        <v>893</v>
      </c>
      <c r="B138" s="30">
        <v>2008</v>
      </c>
      <c r="C138" s="17" t="s">
        <v>894</v>
      </c>
      <c r="D138" s="30" t="s">
        <v>82</v>
      </c>
      <c r="E138" s="30" t="s">
        <v>854</v>
      </c>
      <c r="F138" s="30"/>
      <c r="G138" s="30" t="s">
        <v>897</v>
      </c>
      <c r="H138" s="63">
        <v>1049041</v>
      </c>
      <c r="I138" s="63">
        <v>1049041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spans="1:35">
      <c r="A139" s="30" t="s">
        <v>263</v>
      </c>
      <c r="B139" s="30">
        <v>1988</v>
      </c>
      <c r="C139" s="17" t="s">
        <v>264</v>
      </c>
      <c r="E139" s="30" t="s">
        <v>326</v>
      </c>
      <c r="F139" s="30"/>
      <c r="G139" s="30" t="s">
        <v>352</v>
      </c>
      <c r="H139" s="30">
        <v>392</v>
      </c>
      <c r="I139" s="30"/>
      <c r="J139" s="30">
        <v>29</v>
      </c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5">
      <c r="A140" s="30" t="s">
        <v>263</v>
      </c>
      <c r="B140" s="30">
        <v>1988</v>
      </c>
      <c r="C140" s="17" t="s">
        <v>264</v>
      </c>
      <c r="E140" s="30" t="s">
        <v>813</v>
      </c>
      <c r="F140" s="30"/>
      <c r="G140" s="30" t="s">
        <v>824</v>
      </c>
      <c r="H140" s="30">
        <v>405</v>
      </c>
      <c r="I140" s="30"/>
      <c r="J140" s="30">
        <v>48</v>
      </c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5">
      <c r="A141" s="30" t="s">
        <v>339</v>
      </c>
      <c r="B141" s="30">
        <v>2015</v>
      </c>
      <c r="C141" s="17" t="s">
        <v>340</v>
      </c>
      <c r="D141" s="30" t="s">
        <v>1147</v>
      </c>
      <c r="E141" s="30" t="s">
        <v>1147</v>
      </c>
      <c r="F141" s="30"/>
      <c r="G141" s="30" t="s">
        <v>1149</v>
      </c>
      <c r="H141" s="30"/>
      <c r="I141" s="30">
        <v>44200</v>
      </c>
      <c r="J141" s="30"/>
      <c r="K141" s="30" t="s">
        <v>1150</v>
      </c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spans="1:35">
      <c r="A142" s="30" t="s">
        <v>263</v>
      </c>
      <c r="B142" s="30">
        <v>1988</v>
      </c>
      <c r="C142" s="17" t="s">
        <v>264</v>
      </c>
      <c r="E142" s="30" t="s">
        <v>813</v>
      </c>
      <c r="F142" s="30"/>
      <c r="G142" s="30" t="s">
        <v>825</v>
      </c>
      <c r="H142" s="30">
        <v>444</v>
      </c>
      <c r="I142" s="30"/>
      <c r="J142" s="30" t="s">
        <v>826</v>
      </c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5">
      <c r="A143" s="30" t="s">
        <v>993</v>
      </c>
      <c r="B143" s="30">
        <v>2016</v>
      </c>
      <c r="C143" s="30" t="s">
        <v>994</v>
      </c>
      <c r="D143" s="30" t="s">
        <v>82</v>
      </c>
      <c r="E143" s="30" t="s">
        <v>854</v>
      </c>
      <c r="F143" s="30"/>
      <c r="G143" s="78" t="s">
        <v>996</v>
      </c>
      <c r="H143" s="78">
        <v>455</v>
      </c>
      <c r="I143" s="30">
        <v>455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spans="1:35">
      <c r="A144" s="30" t="s">
        <v>593</v>
      </c>
      <c r="B144" s="30">
        <v>2009</v>
      </c>
      <c r="C144" s="30" t="s">
        <v>594</v>
      </c>
      <c r="D144" s="30" t="s">
        <v>60</v>
      </c>
      <c r="E144" s="30" t="s">
        <v>543</v>
      </c>
      <c r="F144" s="30" t="s">
        <v>599</v>
      </c>
      <c r="G144" s="30" t="s">
        <v>600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spans="1:36">
      <c r="A145" s="30" t="s">
        <v>544</v>
      </c>
      <c r="B145" s="30">
        <v>2014</v>
      </c>
      <c r="C145" s="30" t="s">
        <v>545</v>
      </c>
      <c r="D145" s="30" t="s">
        <v>60</v>
      </c>
      <c r="E145" s="30" t="s">
        <v>543</v>
      </c>
      <c r="F145" s="30" t="s">
        <v>379</v>
      </c>
      <c r="G145" s="30" t="s">
        <v>556</v>
      </c>
      <c r="H145" s="63">
        <v>125304</v>
      </c>
      <c r="I145" s="30" t="s">
        <v>557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36">
      <c r="A146" s="30" t="s">
        <v>893</v>
      </c>
      <c r="B146" s="30">
        <v>2008</v>
      </c>
      <c r="C146" s="17" t="s">
        <v>894</v>
      </c>
      <c r="D146" s="30" t="s">
        <v>82</v>
      </c>
      <c r="E146" s="30" t="s">
        <v>854</v>
      </c>
      <c r="F146" s="30"/>
      <c r="G146" s="30" t="s">
        <v>898</v>
      </c>
      <c r="H146" s="63">
        <v>1565479</v>
      </c>
      <c r="I146" s="63">
        <v>1565479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pans="1:36">
      <c r="A147" s="30" t="s">
        <v>601</v>
      </c>
      <c r="B147" s="30">
        <v>2009</v>
      </c>
      <c r="C147" s="30" t="s">
        <v>602</v>
      </c>
      <c r="D147" s="30" t="s">
        <v>60</v>
      </c>
      <c r="E147" s="30" t="s">
        <v>543</v>
      </c>
      <c r="F147" s="30"/>
      <c r="G147" s="67" t="s">
        <v>638</v>
      </c>
      <c r="H147" s="67" t="s">
        <v>639</v>
      </c>
      <c r="I147" s="67" t="s">
        <v>640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spans="1:36">
      <c r="A148" s="30" t="s">
        <v>601</v>
      </c>
      <c r="B148" s="30">
        <v>2009</v>
      </c>
      <c r="C148" s="30" t="s">
        <v>602</v>
      </c>
      <c r="D148" s="30" t="s">
        <v>60</v>
      </c>
      <c r="E148" s="30" t="s">
        <v>543</v>
      </c>
      <c r="F148" s="30"/>
      <c r="G148" s="67" t="s">
        <v>641</v>
      </c>
      <c r="H148" s="67" t="s">
        <v>642</v>
      </c>
      <c r="I148" s="67" t="s">
        <v>643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spans="1:36">
      <c r="A149" s="30" t="s">
        <v>421</v>
      </c>
      <c r="B149" s="30">
        <v>2013</v>
      </c>
      <c r="C149" s="17" t="s">
        <v>422</v>
      </c>
      <c r="D149" s="30" t="s">
        <v>82</v>
      </c>
      <c r="E149" s="30" t="s">
        <v>854</v>
      </c>
      <c r="F149" s="30"/>
      <c r="G149" s="30" t="s">
        <v>906</v>
      </c>
      <c r="H149" s="63">
        <v>119988</v>
      </c>
      <c r="I149" s="30" t="s">
        <v>907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</row>
    <row r="150" spans="1:36">
      <c r="A150" s="30" t="s">
        <v>601</v>
      </c>
      <c r="B150" s="30">
        <v>2009</v>
      </c>
      <c r="C150" s="30" t="s">
        <v>602</v>
      </c>
      <c r="D150" s="30" t="s">
        <v>60</v>
      </c>
      <c r="E150" s="30" t="s">
        <v>543</v>
      </c>
      <c r="F150" s="30" t="s">
        <v>576</v>
      </c>
      <c r="G150" s="67" t="s">
        <v>603</v>
      </c>
      <c r="H150" s="74">
        <v>6E-11</v>
      </c>
      <c r="I150" s="67" t="s">
        <v>604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spans="1:36">
      <c r="A151" s="30" t="s">
        <v>263</v>
      </c>
      <c r="B151" s="30">
        <v>1988</v>
      </c>
      <c r="C151" s="17" t="s">
        <v>264</v>
      </c>
      <c r="E151" s="30" t="s">
        <v>326</v>
      </c>
      <c r="F151" s="30"/>
      <c r="G151" s="30" t="s">
        <v>350</v>
      </c>
      <c r="H151" s="30">
        <v>775</v>
      </c>
      <c r="I151" s="30"/>
      <c r="J151" s="30" t="s">
        <v>351</v>
      </c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</row>
    <row r="152" spans="1:36">
      <c r="A152" s="30" t="s">
        <v>601</v>
      </c>
      <c r="B152" s="30">
        <v>2009</v>
      </c>
      <c r="C152" s="30" t="s">
        <v>602</v>
      </c>
      <c r="D152" s="30" t="s">
        <v>60</v>
      </c>
      <c r="E152" s="30" t="s">
        <v>543</v>
      </c>
      <c r="F152" s="30"/>
      <c r="G152" s="67" t="s">
        <v>647</v>
      </c>
      <c r="H152" s="67" t="s">
        <v>648</v>
      </c>
      <c r="I152" s="67" t="s">
        <v>649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spans="1:36">
      <c r="A153" s="30" t="s">
        <v>893</v>
      </c>
      <c r="B153" s="30">
        <v>2008</v>
      </c>
      <c r="C153" s="17" t="s">
        <v>894</v>
      </c>
      <c r="D153" s="30" t="s">
        <v>82</v>
      </c>
      <c r="E153" s="30" t="s">
        <v>854</v>
      </c>
      <c r="F153" s="30"/>
      <c r="G153" s="30" t="s">
        <v>899</v>
      </c>
      <c r="H153" s="63">
        <v>2270411</v>
      </c>
      <c r="I153" s="63">
        <v>2270411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spans="1:36">
      <c r="A154" s="30" t="s">
        <v>668</v>
      </c>
      <c r="B154" s="30">
        <v>2008</v>
      </c>
      <c r="C154" s="30" t="s">
        <v>669</v>
      </c>
      <c r="D154" s="30" t="s">
        <v>60</v>
      </c>
      <c r="E154" s="30" t="s">
        <v>543</v>
      </c>
      <c r="F154" s="30"/>
      <c r="G154" s="30" t="s">
        <v>672</v>
      </c>
      <c r="H154" s="73" t="s">
        <v>673</v>
      </c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6">
      <c r="A155" s="30" t="s">
        <v>993</v>
      </c>
      <c r="B155" s="30">
        <v>2016</v>
      </c>
      <c r="C155" s="30" t="s">
        <v>994</v>
      </c>
      <c r="D155" s="30" t="s">
        <v>82</v>
      </c>
      <c r="E155" s="30" t="s">
        <v>854</v>
      </c>
      <c r="F155" s="30"/>
      <c r="G155" s="78" t="s">
        <v>997</v>
      </c>
      <c r="H155" s="78">
        <v>9531</v>
      </c>
      <c r="I155" s="30">
        <v>9531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spans="1:36">
      <c r="A156" s="30" t="s">
        <v>601</v>
      </c>
      <c r="B156" s="30">
        <v>2009</v>
      </c>
      <c r="C156" s="30" t="s">
        <v>602</v>
      </c>
      <c r="D156" s="30" t="s">
        <v>60</v>
      </c>
      <c r="E156" s="30" t="s">
        <v>543</v>
      </c>
      <c r="F156" s="30"/>
      <c r="G156" s="67" t="s">
        <v>617</v>
      </c>
      <c r="H156" s="67" t="s">
        <v>618</v>
      </c>
      <c r="I156" s="67" t="s">
        <v>619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spans="1:36">
      <c r="A157" s="30" t="s">
        <v>1104</v>
      </c>
      <c r="B157" s="30">
        <v>2010</v>
      </c>
      <c r="C157" s="17" t="s">
        <v>1105</v>
      </c>
      <c r="D157" s="30" t="s">
        <v>82</v>
      </c>
      <c r="E157" s="30" t="s">
        <v>1081</v>
      </c>
      <c r="F157" s="30"/>
      <c r="G157" s="30" t="s">
        <v>1106</v>
      </c>
      <c r="H157" s="30" t="s">
        <v>1107</v>
      </c>
      <c r="I157" s="30" t="s">
        <v>1108</v>
      </c>
      <c r="J157" s="30" t="s">
        <v>1109</v>
      </c>
      <c r="K157" s="30">
        <v>92</v>
      </c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>
        <v>50</v>
      </c>
      <c r="AI157" s="30">
        <v>45</v>
      </c>
      <c r="AJ157" s="30"/>
    </row>
    <row r="158" spans="1:36">
      <c r="A158" s="65" t="s">
        <v>464</v>
      </c>
      <c r="B158" s="65">
        <v>2017</v>
      </c>
      <c r="C158" s="47" t="s">
        <v>465</v>
      </c>
      <c r="D158" s="65" t="s">
        <v>82</v>
      </c>
      <c r="E158" s="65" t="s">
        <v>459</v>
      </c>
      <c r="F158" s="65" t="s">
        <v>83</v>
      </c>
      <c r="G158" s="65" t="s">
        <v>222</v>
      </c>
      <c r="H158" s="65" t="s">
        <v>466</v>
      </c>
      <c r="I158" s="65" t="s">
        <v>467</v>
      </c>
      <c r="J158" s="65" t="s">
        <v>83</v>
      </c>
      <c r="K158" s="65">
        <v>86</v>
      </c>
      <c r="L158" s="65" t="s">
        <v>83</v>
      </c>
      <c r="M158" s="65" t="s">
        <v>83</v>
      </c>
      <c r="N158" s="65" t="s">
        <v>83</v>
      </c>
      <c r="O158" s="65" t="s">
        <v>83</v>
      </c>
      <c r="P158" s="65" t="s">
        <v>83</v>
      </c>
      <c r="Q158" s="65" t="s">
        <v>83</v>
      </c>
      <c r="R158" s="65" t="s">
        <v>83</v>
      </c>
      <c r="S158" s="65" t="s">
        <v>83</v>
      </c>
      <c r="T158" s="65" t="s">
        <v>83</v>
      </c>
      <c r="U158" s="65" t="s">
        <v>83</v>
      </c>
      <c r="V158" s="65" t="s">
        <v>83</v>
      </c>
      <c r="W158" s="65" t="s">
        <v>83</v>
      </c>
      <c r="X158" s="65" t="s">
        <v>83</v>
      </c>
      <c r="Y158" s="65" t="s">
        <v>83</v>
      </c>
      <c r="Z158" s="65" t="s">
        <v>83</v>
      </c>
      <c r="AA158" s="65" t="s">
        <v>83</v>
      </c>
      <c r="AB158" s="65" t="s">
        <v>83</v>
      </c>
      <c r="AC158" s="65" t="s">
        <v>83</v>
      </c>
      <c r="AD158" s="65" t="s">
        <v>83</v>
      </c>
      <c r="AE158" s="65" t="s">
        <v>83</v>
      </c>
      <c r="AF158" s="30"/>
      <c r="AG158" s="30"/>
      <c r="AH158" s="30"/>
      <c r="AI158" s="30"/>
    </row>
    <row r="159" spans="1:36">
      <c r="A159" s="65" t="s">
        <v>464</v>
      </c>
      <c r="B159" s="65">
        <v>2017</v>
      </c>
      <c r="C159" s="47" t="s">
        <v>465</v>
      </c>
      <c r="D159" s="65" t="s">
        <v>82</v>
      </c>
      <c r="E159" s="65" t="s">
        <v>522</v>
      </c>
      <c r="F159" s="65" t="s">
        <v>83</v>
      </c>
      <c r="G159" s="65" t="s">
        <v>222</v>
      </c>
      <c r="H159" s="65" t="s">
        <v>527</v>
      </c>
      <c r="I159" s="65" t="s">
        <v>528</v>
      </c>
      <c r="J159" s="65" t="s">
        <v>83</v>
      </c>
      <c r="K159" s="65">
        <v>33</v>
      </c>
      <c r="L159" s="65" t="s">
        <v>83</v>
      </c>
      <c r="M159" s="65" t="s">
        <v>83</v>
      </c>
      <c r="N159" s="65" t="s">
        <v>83</v>
      </c>
      <c r="O159" s="65" t="s">
        <v>83</v>
      </c>
      <c r="P159" s="65" t="s">
        <v>83</v>
      </c>
      <c r="Q159" s="65" t="s">
        <v>83</v>
      </c>
      <c r="R159" s="65" t="s">
        <v>83</v>
      </c>
      <c r="S159" s="65" t="s">
        <v>83</v>
      </c>
      <c r="T159" s="65" t="s">
        <v>83</v>
      </c>
      <c r="U159" s="65" t="s">
        <v>83</v>
      </c>
      <c r="V159" s="65" t="s">
        <v>83</v>
      </c>
      <c r="W159" s="65" t="s">
        <v>83</v>
      </c>
      <c r="X159" s="65" t="s">
        <v>83</v>
      </c>
      <c r="Y159" s="65" t="s">
        <v>83</v>
      </c>
      <c r="Z159" s="65" t="s">
        <v>83</v>
      </c>
      <c r="AA159" s="65" t="s">
        <v>83</v>
      </c>
      <c r="AB159" s="65" t="s">
        <v>83</v>
      </c>
      <c r="AC159" s="65" t="s">
        <v>83</v>
      </c>
      <c r="AD159" s="65" t="s">
        <v>83</v>
      </c>
      <c r="AE159" s="65" t="s">
        <v>83</v>
      </c>
      <c r="AF159" s="30"/>
      <c r="AG159" s="30"/>
      <c r="AH159" s="30"/>
      <c r="AI159" s="30"/>
    </row>
    <row r="160" spans="1:36">
      <c r="A160" s="65" t="s">
        <v>464</v>
      </c>
      <c r="B160" s="65">
        <v>2017</v>
      </c>
      <c r="C160" s="47" t="s">
        <v>465</v>
      </c>
      <c r="D160" s="65" t="s">
        <v>82</v>
      </c>
      <c r="E160" s="65" t="s">
        <v>804</v>
      </c>
      <c r="F160" s="65" t="s">
        <v>83</v>
      </c>
      <c r="G160" s="65" t="s">
        <v>222</v>
      </c>
      <c r="H160" s="65" t="s">
        <v>808</v>
      </c>
      <c r="I160" s="65" t="s">
        <v>809</v>
      </c>
      <c r="J160" s="65" t="s">
        <v>83</v>
      </c>
      <c r="K160" s="65">
        <v>91</v>
      </c>
      <c r="L160" s="65" t="s">
        <v>83</v>
      </c>
      <c r="M160" s="65" t="s">
        <v>83</v>
      </c>
      <c r="N160" s="65" t="s">
        <v>83</v>
      </c>
      <c r="O160" s="65" t="s">
        <v>83</v>
      </c>
      <c r="P160" s="65" t="s">
        <v>83</v>
      </c>
      <c r="Q160" s="65" t="s">
        <v>83</v>
      </c>
      <c r="R160" s="65" t="s">
        <v>83</v>
      </c>
      <c r="S160" s="65" t="s">
        <v>83</v>
      </c>
      <c r="T160" s="65" t="s">
        <v>83</v>
      </c>
      <c r="U160" s="65" t="s">
        <v>83</v>
      </c>
      <c r="V160" s="65" t="s">
        <v>83</v>
      </c>
      <c r="W160" s="65" t="s">
        <v>83</v>
      </c>
      <c r="X160" s="65" t="s">
        <v>83</v>
      </c>
      <c r="Y160" s="65" t="s">
        <v>83</v>
      </c>
      <c r="Z160" s="65" t="s">
        <v>83</v>
      </c>
      <c r="AA160" s="65" t="s">
        <v>83</v>
      </c>
      <c r="AB160" s="65" t="s">
        <v>83</v>
      </c>
      <c r="AC160" s="65" t="s">
        <v>83</v>
      </c>
      <c r="AD160" s="65" t="s">
        <v>83</v>
      </c>
      <c r="AE160" s="65" t="s">
        <v>83</v>
      </c>
      <c r="AF160" s="30"/>
      <c r="AG160" s="30"/>
      <c r="AH160" s="30"/>
      <c r="AI160" s="30"/>
    </row>
    <row r="161" spans="1:36">
      <c r="A161" s="30" t="s">
        <v>220</v>
      </c>
      <c r="B161" s="30">
        <v>2018</v>
      </c>
      <c r="C161" s="17" t="s">
        <v>216</v>
      </c>
      <c r="D161" s="30" t="s">
        <v>221</v>
      </c>
      <c r="E161" s="30" t="s">
        <v>205</v>
      </c>
      <c r="F161" s="30"/>
      <c r="G161" s="30" t="s">
        <v>222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 t="s">
        <v>217</v>
      </c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1:36">
      <c r="A162" s="30" t="s">
        <v>220</v>
      </c>
      <c r="B162" s="30">
        <v>2018</v>
      </c>
      <c r="C162" s="41" t="s">
        <v>294</v>
      </c>
      <c r="D162" s="30" t="s">
        <v>221</v>
      </c>
      <c r="E162" s="30" t="s">
        <v>254</v>
      </c>
      <c r="F162" s="30"/>
      <c r="G162" s="30" t="s">
        <v>222</v>
      </c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>
        <v>45</v>
      </c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1:36">
      <c r="A163" s="30" t="s">
        <v>220</v>
      </c>
      <c r="B163" s="30">
        <v>2018</v>
      </c>
      <c r="C163" s="41" t="s">
        <v>473</v>
      </c>
      <c r="D163" s="30" t="s">
        <v>221</v>
      </c>
      <c r="E163" s="30" t="s">
        <v>468</v>
      </c>
      <c r="F163" s="30"/>
      <c r="G163" s="30" t="s">
        <v>222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 t="s">
        <v>474</v>
      </c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1:36">
      <c r="A164" s="30" t="s">
        <v>220</v>
      </c>
      <c r="B164" s="30">
        <v>2018</v>
      </c>
      <c r="C164" s="17" t="s">
        <v>4218</v>
      </c>
      <c r="D164" s="30" t="s">
        <v>221</v>
      </c>
      <c r="E164" s="30" t="s">
        <v>752</v>
      </c>
      <c r="F164" s="30"/>
      <c r="G164" s="30" t="s">
        <v>222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 t="s">
        <v>759</v>
      </c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1:36">
      <c r="A165" s="30" t="s">
        <v>220</v>
      </c>
      <c r="B165" s="30">
        <v>2018</v>
      </c>
      <c r="C165" s="41" t="s">
        <v>4219</v>
      </c>
      <c r="D165" s="30" t="s">
        <v>221</v>
      </c>
      <c r="E165" s="30" t="s">
        <v>778</v>
      </c>
      <c r="F165" s="30"/>
      <c r="G165" s="30" t="s">
        <v>222</v>
      </c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 t="s">
        <v>794</v>
      </c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1:36">
      <c r="A166" s="30" t="s">
        <v>220</v>
      </c>
      <c r="B166" s="30">
        <v>2018</v>
      </c>
      <c r="C166" s="41" t="s">
        <v>4220</v>
      </c>
      <c r="D166" s="30" t="s">
        <v>221</v>
      </c>
      <c r="E166" s="30" t="s">
        <v>813</v>
      </c>
      <c r="F166" s="30"/>
      <c r="G166" s="30" t="s">
        <v>222</v>
      </c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 t="s">
        <v>4096</v>
      </c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1:36">
      <c r="A167" s="30" t="s">
        <v>220</v>
      </c>
      <c r="B167" s="30">
        <v>2018</v>
      </c>
      <c r="C167" s="41" t="s">
        <v>4221</v>
      </c>
      <c r="D167" s="30" t="s">
        <v>221</v>
      </c>
      <c r="E167" s="30" t="s">
        <v>1147</v>
      </c>
      <c r="F167" s="30"/>
      <c r="G167" s="30" t="s">
        <v>222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>
        <v>77</v>
      </c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1:36">
      <c r="A168" s="30" t="s">
        <v>399</v>
      </c>
      <c r="B168" s="30">
        <v>2020</v>
      </c>
      <c r="C168" s="17" t="s">
        <v>400</v>
      </c>
      <c r="D168" s="30" t="s">
        <v>82</v>
      </c>
      <c r="E168" s="30" t="s">
        <v>356</v>
      </c>
      <c r="F168" s="30"/>
      <c r="G168" s="30" t="s">
        <v>404</v>
      </c>
      <c r="H168" s="30" t="s">
        <v>405</v>
      </c>
      <c r="I168" s="30" t="s">
        <v>406</v>
      </c>
      <c r="J168" s="30" t="s">
        <v>407</v>
      </c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1:36">
      <c r="A169" s="30" t="s">
        <v>399</v>
      </c>
      <c r="B169" s="30">
        <v>2020</v>
      </c>
      <c r="C169" s="17" t="s">
        <v>400</v>
      </c>
      <c r="D169" s="30" t="s">
        <v>82</v>
      </c>
      <c r="E169" s="30" t="s">
        <v>356</v>
      </c>
      <c r="F169" s="30"/>
      <c r="G169" s="30" t="s">
        <v>404</v>
      </c>
      <c r="H169" s="30" t="s">
        <v>415</v>
      </c>
      <c r="I169" s="30" t="s">
        <v>416</v>
      </c>
      <c r="J169" s="30" t="s">
        <v>417</v>
      </c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1:36">
      <c r="A170" s="30" t="s">
        <v>366</v>
      </c>
      <c r="B170" s="30">
        <v>2015</v>
      </c>
      <c r="C170" s="30" t="s">
        <v>388</v>
      </c>
      <c r="D170" s="30" t="s">
        <v>82</v>
      </c>
      <c r="E170" s="30" t="s">
        <v>356</v>
      </c>
      <c r="F170" s="30"/>
      <c r="G170" s="30" t="s">
        <v>303</v>
      </c>
      <c r="H170" s="68" t="s">
        <v>389</v>
      </c>
      <c r="I170" s="68" t="s">
        <v>390</v>
      </c>
      <c r="J170" s="30">
        <v>652</v>
      </c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1:36">
      <c r="A171" s="30" t="s">
        <v>226</v>
      </c>
      <c r="B171" s="30">
        <v>2018</v>
      </c>
      <c r="C171" s="17" t="s">
        <v>227</v>
      </c>
      <c r="D171" s="30" t="s">
        <v>60</v>
      </c>
      <c r="E171" s="30" t="s">
        <v>254</v>
      </c>
      <c r="F171" s="30"/>
      <c r="G171" s="30" t="s">
        <v>303</v>
      </c>
      <c r="H171" s="30" t="s">
        <v>92</v>
      </c>
      <c r="I171" s="30"/>
      <c r="J171" s="30">
        <v>20</v>
      </c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1:36">
      <c r="A172" s="30" t="s">
        <v>226</v>
      </c>
      <c r="B172" s="30">
        <v>2018</v>
      </c>
      <c r="C172" s="17" t="s">
        <v>227</v>
      </c>
      <c r="D172" s="30" t="s">
        <v>221</v>
      </c>
      <c r="E172" s="30" t="s">
        <v>468</v>
      </c>
      <c r="F172" s="30"/>
      <c r="G172" s="30" t="s">
        <v>303</v>
      </c>
      <c r="H172" s="30" t="s">
        <v>488</v>
      </c>
      <c r="I172" s="30"/>
      <c r="J172" s="30">
        <v>7700</v>
      </c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1:36">
      <c r="A173" s="30" t="s">
        <v>711</v>
      </c>
      <c r="B173" s="30">
        <v>2002</v>
      </c>
      <c r="C173" s="17" t="s">
        <v>712</v>
      </c>
      <c r="D173" s="30" t="s">
        <v>82</v>
      </c>
      <c r="E173" s="30" t="s">
        <v>699</v>
      </c>
      <c r="F173" s="30">
        <v>1980</v>
      </c>
      <c r="G173" s="30" t="s">
        <v>719</v>
      </c>
      <c r="H173" s="76" t="s">
        <v>720</v>
      </c>
      <c r="I173" s="30"/>
      <c r="J173" s="30" t="s">
        <v>721</v>
      </c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1:36">
      <c r="A174" s="30" t="s">
        <v>366</v>
      </c>
      <c r="B174" s="30">
        <v>2015</v>
      </c>
      <c r="C174" s="30" t="s">
        <v>375</v>
      </c>
      <c r="D174" s="30" t="s">
        <v>82</v>
      </c>
      <c r="E174" s="30" t="s">
        <v>356</v>
      </c>
      <c r="F174" s="30">
        <v>2006</v>
      </c>
      <c r="G174" s="30" t="s">
        <v>334</v>
      </c>
      <c r="H174" s="68" t="s">
        <v>376</v>
      </c>
      <c r="I174" s="68" t="s">
        <v>377</v>
      </c>
      <c r="J174" s="30">
        <v>562</v>
      </c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1:36">
      <c r="A175" s="30" t="s">
        <v>332</v>
      </c>
      <c r="B175" s="30">
        <v>2018</v>
      </c>
      <c r="C175" s="30" t="s">
        <v>333</v>
      </c>
      <c r="D175" s="30" t="s">
        <v>82</v>
      </c>
      <c r="E175" s="30" t="s">
        <v>326</v>
      </c>
      <c r="F175" s="30"/>
      <c r="G175" s="30" t="s">
        <v>334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 t="s">
        <v>335</v>
      </c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1:36">
      <c r="A176" s="30" t="s">
        <v>332</v>
      </c>
      <c r="B176" s="30">
        <v>2018</v>
      </c>
      <c r="C176" s="30" t="s">
        <v>333</v>
      </c>
      <c r="D176" s="30" t="s">
        <v>60</v>
      </c>
      <c r="E176" s="30" t="s">
        <v>752</v>
      </c>
      <c r="F176" s="30"/>
      <c r="G176" s="30" t="s">
        <v>334</v>
      </c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>
        <v>100</v>
      </c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1:36">
      <c r="A177" s="30" t="s">
        <v>332</v>
      </c>
      <c r="B177" s="30">
        <v>2018</v>
      </c>
      <c r="C177" s="30" t="s">
        <v>333</v>
      </c>
      <c r="D177" s="30" t="s">
        <v>60</v>
      </c>
      <c r="E177" s="30" t="s">
        <v>813</v>
      </c>
      <c r="F177" s="30"/>
      <c r="G177" s="30" t="s">
        <v>334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 t="s">
        <v>827</v>
      </c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1:36">
      <c r="A178" s="30" t="s">
        <v>332</v>
      </c>
      <c r="B178" s="30">
        <v>2018</v>
      </c>
      <c r="C178" s="30" t="s">
        <v>333</v>
      </c>
      <c r="D178" s="30" t="s">
        <v>221</v>
      </c>
      <c r="E178" s="30" t="s">
        <v>468</v>
      </c>
      <c r="F178" s="30"/>
      <c r="G178" s="30" t="s">
        <v>334</v>
      </c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>
        <v>100</v>
      </c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1:36">
      <c r="A179" s="30" t="s">
        <v>332</v>
      </c>
      <c r="B179" s="30">
        <v>2018</v>
      </c>
      <c r="C179" s="30" t="s">
        <v>333</v>
      </c>
      <c r="D179" s="30" t="s">
        <v>82</v>
      </c>
      <c r="E179" s="30" t="s">
        <v>1147</v>
      </c>
      <c r="F179" s="30"/>
      <c r="G179" s="30" t="s">
        <v>334</v>
      </c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 t="s">
        <v>1162</v>
      </c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1:36">
      <c r="A180" s="30" t="s">
        <v>366</v>
      </c>
      <c r="B180" s="30">
        <v>2015</v>
      </c>
      <c r="C180" s="30" t="s">
        <v>371</v>
      </c>
      <c r="D180" s="30" t="s">
        <v>82</v>
      </c>
      <c r="E180" s="30" t="s">
        <v>356</v>
      </c>
      <c r="F180" s="30">
        <v>2006</v>
      </c>
      <c r="G180" s="30" t="s">
        <v>372</v>
      </c>
      <c r="H180" s="68" t="s">
        <v>373</v>
      </c>
      <c r="I180" s="68" t="s">
        <v>374</v>
      </c>
      <c r="J180" s="30">
        <v>471</v>
      </c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1:36">
      <c r="A181" s="30" t="s">
        <v>153</v>
      </c>
      <c r="B181" s="30">
        <v>2015</v>
      </c>
      <c r="C181" s="30" t="s">
        <v>154</v>
      </c>
      <c r="D181" s="30" t="s">
        <v>82</v>
      </c>
      <c r="E181" s="30" t="s">
        <v>81</v>
      </c>
      <c r="F181" s="30">
        <v>2015</v>
      </c>
      <c r="G181" s="30" t="s">
        <v>166</v>
      </c>
      <c r="H181" s="30" t="s">
        <v>167</v>
      </c>
      <c r="I181" s="30" t="s">
        <v>168</v>
      </c>
      <c r="J181" s="30">
        <v>400</v>
      </c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1:36">
      <c r="A182" s="30" t="s">
        <v>153</v>
      </c>
      <c r="B182" s="30">
        <v>2015</v>
      </c>
      <c r="C182" s="30" t="s">
        <v>154</v>
      </c>
      <c r="D182" s="30" t="s">
        <v>82</v>
      </c>
      <c r="E182" s="30" t="s">
        <v>81</v>
      </c>
      <c r="F182" s="30">
        <v>2015</v>
      </c>
      <c r="G182" s="30" t="s">
        <v>160</v>
      </c>
      <c r="H182" s="30" t="s">
        <v>161</v>
      </c>
      <c r="I182" s="30" t="s">
        <v>162</v>
      </c>
      <c r="J182" s="30">
        <v>2500</v>
      </c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1:36">
      <c r="A183" s="30" t="s">
        <v>191</v>
      </c>
      <c r="B183" s="30">
        <v>2019</v>
      </c>
      <c r="C183" s="30" t="s">
        <v>192</v>
      </c>
      <c r="D183" s="30" t="s">
        <v>82</v>
      </c>
      <c r="E183" s="30" t="s">
        <v>81</v>
      </c>
      <c r="F183" s="30"/>
      <c r="G183" s="30" t="s">
        <v>193</v>
      </c>
      <c r="H183" s="30" t="s">
        <v>194</v>
      </c>
      <c r="I183" s="30"/>
      <c r="J183" s="30"/>
      <c r="K183" s="30">
        <v>75</v>
      </c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1:36">
      <c r="A184" s="30" t="s">
        <v>191</v>
      </c>
      <c r="B184" s="30">
        <v>2019</v>
      </c>
      <c r="C184" s="30" t="s">
        <v>444</v>
      </c>
      <c r="D184" s="30" t="s">
        <v>82</v>
      </c>
      <c r="E184" s="30" t="s">
        <v>356</v>
      </c>
      <c r="F184" s="30"/>
      <c r="G184" s="30" t="s">
        <v>193</v>
      </c>
      <c r="H184" s="30" t="s">
        <v>445</v>
      </c>
      <c r="I184" s="30"/>
      <c r="J184" s="30"/>
      <c r="K184" s="30">
        <v>45</v>
      </c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70" t="s">
        <v>83</v>
      </c>
      <c r="AH184" s="30"/>
      <c r="AI184" s="30"/>
      <c r="AJ184" s="70" t="s">
        <v>83</v>
      </c>
    </row>
    <row r="185" spans="1:36">
      <c r="A185" s="30" t="s">
        <v>471</v>
      </c>
      <c r="B185" s="30">
        <v>2021</v>
      </c>
      <c r="C185" s="41" t="s">
        <v>472</v>
      </c>
      <c r="D185" s="30" t="s">
        <v>221</v>
      </c>
      <c r="E185" s="30" t="s">
        <v>468</v>
      </c>
      <c r="F185" s="30"/>
      <c r="G185" s="30" t="s">
        <v>408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1:36">
      <c r="A186" s="30" t="s">
        <v>471</v>
      </c>
      <c r="B186" s="30">
        <v>2021</v>
      </c>
      <c r="C186" s="41" t="s">
        <v>755</v>
      </c>
      <c r="D186" s="30" t="s">
        <v>221</v>
      </c>
      <c r="E186" s="30" t="s">
        <v>752</v>
      </c>
      <c r="F186" s="30"/>
      <c r="G186" s="30" t="s">
        <v>408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1:36">
      <c r="A187" s="30" t="s">
        <v>471</v>
      </c>
      <c r="B187" s="30">
        <v>2021</v>
      </c>
      <c r="C187" s="41" t="s">
        <v>815</v>
      </c>
      <c r="D187" s="30" t="s">
        <v>221</v>
      </c>
      <c r="E187" s="30" t="s">
        <v>813</v>
      </c>
      <c r="F187" s="30"/>
      <c r="G187" s="30" t="s">
        <v>408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65" t="s">
        <v>83</v>
      </c>
      <c r="AH187" s="65" t="s">
        <v>83</v>
      </c>
      <c r="AI187" s="65" t="s">
        <v>83</v>
      </c>
      <c r="AJ187" s="65" t="s">
        <v>83</v>
      </c>
    </row>
    <row r="188" spans="1:36">
      <c r="A188" s="30" t="s">
        <v>471</v>
      </c>
      <c r="B188" s="30">
        <v>2021</v>
      </c>
      <c r="C188" s="41" t="s">
        <v>1148</v>
      </c>
      <c r="D188" s="30" t="s">
        <v>221</v>
      </c>
      <c r="E188" s="30" t="s">
        <v>1147</v>
      </c>
      <c r="F188" s="30"/>
      <c r="G188" s="30" t="s">
        <v>408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1:36">
      <c r="A189" s="30" t="s">
        <v>399</v>
      </c>
      <c r="B189" s="30">
        <v>2020</v>
      </c>
      <c r="C189" s="17" t="s">
        <v>400</v>
      </c>
      <c r="D189" s="30" t="s">
        <v>82</v>
      </c>
      <c r="E189" s="30" t="s">
        <v>356</v>
      </c>
      <c r="F189" s="30"/>
      <c r="G189" s="30" t="s">
        <v>408</v>
      </c>
      <c r="H189" s="30" t="s">
        <v>409</v>
      </c>
      <c r="I189" s="30" t="s">
        <v>410</v>
      </c>
      <c r="J189" s="30" t="s">
        <v>411</v>
      </c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1:36">
      <c r="A190" s="30" t="s">
        <v>399</v>
      </c>
      <c r="B190" s="30">
        <v>2020</v>
      </c>
      <c r="C190" s="17" t="s">
        <v>400</v>
      </c>
      <c r="D190" s="30" t="s">
        <v>82</v>
      </c>
      <c r="E190" s="30" t="s">
        <v>356</v>
      </c>
      <c r="F190" s="30"/>
      <c r="G190" s="30" t="s">
        <v>408</v>
      </c>
      <c r="H190" s="30" t="s">
        <v>418</v>
      </c>
      <c r="I190" s="30" t="s">
        <v>419</v>
      </c>
      <c r="J190" s="30" t="s">
        <v>420</v>
      </c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1:36">
      <c r="A191" s="30" t="s">
        <v>452</v>
      </c>
      <c r="B191" s="30">
        <v>2014</v>
      </c>
      <c r="C191" s="17" t="s">
        <v>453</v>
      </c>
      <c r="D191" s="30" t="s">
        <v>82</v>
      </c>
      <c r="E191" s="30" t="s">
        <v>356</v>
      </c>
      <c r="F191" s="30"/>
      <c r="G191" s="30" t="s">
        <v>408</v>
      </c>
      <c r="H191" s="30" t="s">
        <v>454</v>
      </c>
      <c r="I191" s="30"/>
      <c r="J191" s="63">
        <v>9836869</v>
      </c>
      <c r="K191" s="30">
        <v>55</v>
      </c>
      <c r="L191" s="30" t="s">
        <v>455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1:36">
      <c r="A192" s="30" t="s">
        <v>943</v>
      </c>
      <c r="B192" s="30">
        <v>2012</v>
      </c>
      <c r="C192" s="30" t="s">
        <v>944</v>
      </c>
      <c r="D192" s="30" t="s">
        <v>82</v>
      </c>
      <c r="E192" s="30" t="s">
        <v>854</v>
      </c>
      <c r="F192" s="30">
        <v>2011</v>
      </c>
      <c r="G192" s="30" t="s">
        <v>408</v>
      </c>
      <c r="H192" s="30"/>
      <c r="I192" s="30"/>
      <c r="J192" s="30"/>
      <c r="K192" s="30">
        <v>39</v>
      </c>
      <c r="L192" s="30"/>
      <c r="M192" s="30"/>
      <c r="N192" s="30"/>
      <c r="O192" s="30"/>
      <c r="P192" s="30"/>
      <c r="Q192" s="30"/>
      <c r="R192" s="30"/>
      <c r="S192" s="30"/>
      <c r="T192" s="30">
        <v>57</v>
      </c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1:36">
      <c r="A193" s="30" t="s">
        <v>943</v>
      </c>
      <c r="B193" s="30">
        <v>2012</v>
      </c>
      <c r="C193" s="30" t="s">
        <v>1019</v>
      </c>
      <c r="D193" s="30" t="s">
        <v>82</v>
      </c>
      <c r="E193" s="30" t="s">
        <v>1020</v>
      </c>
      <c r="F193" s="30"/>
      <c r="G193" s="30" t="s">
        <v>408</v>
      </c>
      <c r="H193" s="30"/>
      <c r="I193" s="30"/>
      <c r="J193" s="30"/>
      <c r="K193" s="30">
        <v>70</v>
      </c>
      <c r="L193" s="30"/>
      <c r="M193" s="30">
        <v>73</v>
      </c>
      <c r="N193" s="30"/>
      <c r="O193" s="30"/>
      <c r="P193" s="30"/>
      <c r="Q193" s="30"/>
      <c r="R193" s="30"/>
      <c r="S193" s="30"/>
      <c r="T193" s="30">
        <v>32</v>
      </c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1:36">
      <c r="A194" s="30" t="s">
        <v>452</v>
      </c>
      <c r="B194" s="30">
        <v>2014</v>
      </c>
      <c r="C194" s="17" t="s">
        <v>453</v>
      </c>
      <c r="D194" s="30" t="s">
        <v>82</v>
      </c>
      <c r="E194" s="30" t="s">
        <v>1020</v>
      </c>
      <c r="F194" s="30"/>
      <c r="G194" s="30" t="s">
        <v>408</v>
      </c>
      <c r="H194" s="30" t="s">
        <v>1077</v>
      </c>
      <c r="I194" s="30"/>
      <c r="J194" s="63">
        <v>1261835</v>
      </c>
      <c r="K194" s="30">
        <v>80</v>
      </c>
      <c r="L194" s="30" t="s">
        <v>1078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1:36">
      <c r="A195" s="30" t="s">
        <v>711</v>
      </c>
      <c r="B195" s="30">
        <v>2002</v>
      </c>
      <c r="C195" s="17" t="s">
        <v>712</v>
      </c>
      <c r="D195" s="30" t="s">
        <v>82</v>
      </c>
      <c r="E195" s="30" t="s">
        <v>699</v>
      </c>
      <c r="F195" s="30">
        <v>1996</v>
      </c>
      <c r="G195" s="30" t="s">
        <v>569</v>
      </c>
      <c r="H195" s="76" t="s">
        <v>715</v>
      </c>
      <c r="I195" s="30"/>
      <c r="J195" s="30" t="s">
        <v>716</v>
      </c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1:36">
      <c r="A196" s="30" t="s">
        <v>711</v>
      </c>
      <c r="B196" s="30">
        <v>2002</v>
      </c>
      <c r="C196" s="17" t="s">
        <v>712</v>
      </c>
      <c r="D196" s="30" t="s">
        <v>82</v>
      </c>
      <c r="E196" s="30" t="s">
        <v>699</v>
      </c>
      <c r="F196" s="30">
        <v>1994</v>
      </c>
      <c r="G196" s="30" t="s">
        <v>569</v>
      </c>
      <c r="H196" s="76" t="s">
        <v>717</v>
      </c>
      <c r="I196" s="30"/>
      <c r="J196" s="30" t="s">
        <v>718</v>
      </c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1:36">
      <c r="A197" s="30" t="s">
        <v>153</v>
      </c>
      <c r="B197" s="30">
        <v>2015</v>
      </c>
      <c r="C197" s="30" t="s">
        <v>154</v>
      </c>
      <c r="D197" s="30" t="s">
        <v>82</v>
      </c>
      <c r="E197" s="30" t="s">
        <v>81</v>
      </c>
      <c r="F197" s="30">
        <v>2015</v>
      </c>
      <c r="G197" s="30" t="s">
        <v>163</v>
      </c>
      <c r="H197" s="30" t="s">
        <v>164</v>
      </c>
      <c r="I197" s="30" t="s">
        <v>165</v>
      </c>
      <c r="J197" s="30">
        <v>200</v>
      </c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1:36">
      <c r="A198" s="30" t="s">
        <v>399</v>
      </c>
      <c r="B198" s="30">
        <v>2020</v>
      </c>
      <c r="C198" s="17" t="s">
        <v>400</v>
      </c>
      <c r="D198" s="30" t="s">
        <v>82</v>
      </c>
      <c r="E198" s="30" t="s">
        <v>356</v>
      </c>
      <c r="F198" s="30"/>
      <c r="G198" s="30" t="s">
        <v>401</v>
      </c>
      <c r="H198" s="30" t="s">
        <v>402</v>
      </c>
      <c r="I198" s="30" t="s">
        <v>403</v>
      </c>
      <c r="J198" s="30">
        <v>153152</v>
      </c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1:36">
      <c r="A199" s="30" t="s">
        <v>399</v>
      </c>
      <c r="B199" s="30">
        <v>2020</v>
      </c>
      <c r="C199" s="17" t="s">
        <v>400</v>
      </c>
      <c r="D199" s="30" t="s">
        <v>82</v>
      </c>
      <c r="E199" s="30" t="s">
        <v>356</v>
      </c>
      <c r="F199" s="30"/>
      <c r="G199" s="30" t="s">
        <v>401</v>
      </c>
      <c r="H199" s="30" t="s">
        <v>412</v>
      </c>
      <c r="I199" s="30" t="s">
        <v>413</v>
      </c>
      <c r="J199" s="30" t="s">
        <v>414</v>
      </c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1:36">
      <c r="A200" s="30" t="s">
        <v>366</v>
      </c>
      <c r="B200" s="30">
        <v>2015</v>
      </c>
      <c r="C200" s="30" t="s">
        <v>382</v>
      </c>
      <c r="D200" s="30" t="s">
        <v>82</v>
      </c>
      <c r="E200" s="30" t="s">
        <v>356</v>
      </c>
      <c r="F200" s="30">
        <v>2006</v>
      </c>
      <c r="G200" s="30" t="s">
        <v>383</v>
      </c>
      <c r="H200" s="68" t="s">
        <v>384</v>
      </c>
      <c r="I200" s="68" t="s">
        <v>385</v>
      </c>
      <c r="J200" s="30">
        <v>345</v>
      </c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1:36">
      <c r="A201" s="30" t="s">
        <v>366</v>
      </c>
      <c r="B201" s="30">
        <v>2015</v>
      </c>
      <c r="C201" s="30" t="s">
        <v>367</v>
      </c>
      <c r="D201" s="30" t="s">
        <v>82</v>
      </c>
      <c r="E201" s="30" t="s">
        <v>356</v>
      </c>
      <c r="F201" s="30">
        <v>2010</v>
      </c>
      <c r="G201" s="30" t="s">
        <v>368</v>
      </c>
      <c r="H201" s="68" t="s">
        <v>369</v>
      </c>
      <c r="I201" s="68" t="s">
        <v>370</v>
      </c>
      <c r="J201" s="30">
        <v>1100</v>
      </c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1:36">
      <c r="A202" s="30" t="s">
        <v>392</v>
      </c>
      <c r="B202" s="30">
        <v>2006</v>
      </c>
      <c r="C202" s="30" t="s">
        <v>393</v>
      </c>
      <c r="D202" s="30" t="s">
        <v>82</v>
      </c>
      <c r="E202" s="30" t="s">
        <v>356</v>
      </c>
      <c r="F202" s="30"/>
      <c r="G202" s="30" t="s">
        <v>368</v>
      </c>
      <c r="H202" s="30" t="s">
        <v>394</v>
      </c>
      <c r="I202" s="30" t="s">
        <v>395</v>
      </c>
      <c r="J202" s="30">
        <v>2900</v>
      </c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1:36">
      <c r="A203" s="30" t="s">
        <v>366</v>
      </c>
      <c r="B203" s="30">
        <v>2015</v>
      </c>
      <c r="C203" s="30" t="s">
        <v>386</v>
      </c>
      <c r="D203" s="30" t="s">
        <v>82</v>
      </c>
      <c r="E203" s="30" t="s">
        <v>356</v>
      </c>
      <c r="F203" s="30"/>
      <c r="G203" s="30" t="s">
        <v>304</v>
      </c>
      <c r="H203" s="68" t="s">
        <v>387</v>
      </c>
      <c r="I203" s="68">
        <v>1</v>
      </c>
      <c r="J203" s="30">
        <v>1104</v>
      </c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1:36">
      <c r="A204" s="30" t="s">
        <v>226</v>
      </c>
      <c r="B204" s="30">
        <v>2018</v>
      </c>
      <c r="C204" s="17" t="s">
        <v>227</v>
      </c>
      <c r="D204" s="30" t="s">
        <v>60</v>
      </c>
      <c r="E204" s="30" t="s">
        <v>254</v>
      </c>
      <c r="F204" s="30"/>
      <c r="G204" s="30" t="s">
        <v>304</v>
      </c>
      <c r="H204" s="30" t="s">
        <v>305</v>
      </c>
      <c r="I204" s="30"/>
      <c r="J204" s="30">
        <v>90</v>
      </c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1:36">
      <c r="A205" s="30" t="s">
        <v>226</v>
      </c>
      <c r="B205" s="30">
        <v>2018</v>
      </c>
      <c r="C205" s="17" t="s">
        <v>227</v>
      </c>
      <c r="D205" s="30" t="s">
        <v>221</v>
      </c>
      <c r="E205" s="30" t="s">
        <v>468</v>
      </c>
      <c r="F205" s="30"/>
      <c r="G205" s="30" t="s">
        <v>304</v>
      </c>
      <c r="H205" s="30" t="s">
        <v>488</v>
      </c>
      <c r="I205" s="30"/>
      <c r="J205" s="30">
        <v>7700</v>
      </c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1:36">
      <c r="A206" s="30" t="s">
        <v>226</v>
      </c>
      <c r="B206" s="30">
        <v>2018</v>
      </c>
      <c r="C206" s="17" t="s">
        <v>227</v>
      </c>
      <c r="D206" s="30" t="s">
        <v>206</v>
      </c>
      <c r="E206" s="30" t="s">
        <v>205</v>
      </c>
      <c r="F206" s="30"/>
      <c r="G206" s="30" t="s">
        <v>229</v>
      </c>
      <c r="H206" s="30" t="s">
        <v>230</v>
      </c>
      <c r="I206" s="30"/>
      <c r="J206" s="30">
        <v>60</v>
      </c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1:36">
      <c r="A207" s="30" t="s">
        <v>362</v>
      </c>
      <c r="B207" s="30">
        <v>2004</v>
      </c>
      <c r="C207" s="30" t="s">
        <v>363</v>
      </c>
      <c r="D207" s="30" t="s">
        <v>82</v>
      </c>
      <c r="E207" s="30" t="s">
        <v>356</v>
      </c>
      <c r="F207" s="30"/>
      <c r="G207" s="30" t="s">
        <v>364</v>
      </c>
      <c r="H207" s="30"/>
      <c r="I207" s="30"/>
      <c r="J207" s="30"/>
      <c r="K207" s="30"/>
      <c r="L207" s="30"/>
      <c r="M207" s="30"/>
      <c r="N207" s="30"/>
      <c r="O207" s="30"/>
      <c r="P207" s="30">
        <v>35</v>
      </c>
      <c r="Q207" s="30"/>
      <c r="R207" s="30"/>
      <c r="S207" s="30"/>
      <c r="T207" s="30">
        <v>84</v>
      </c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>
        <v>88</v>
      </c>
      <c r="AG207" s="30"/>
      <c r="AH207" s="30"/>
      <c r="AI207" s="30"/>
      <c r="AJ207" s="30"/>
    </row>
    <row r="208" spans="1:36">
      <c r="A208" s="30" t="s">
        <v>421</v>
      </c>
      <c r="B208" s="30">
        <v>2013</v>
      </c>
      <c r="C208" s="17" t="s">
        <v>422</v>
      </c>
      <c r="D208" s="30" t="s">
        <v>82</v>
      </c>
      <c r="E208" s="30" t="s">
        <v>356</v>
      </c>
      <c r="F208" s="30"/>
      <c r="G208" s="30" t="s">
        <v>423</v>
      </c>
      <c r="H208" s="30" t="s">
        <v>424</v>
      </c>
      <c r="I208" s="69">
        <v>1.9999999999999999E-7</v>
      </c>
      <c r="J208" s="30" t="s">
        <v>425</v>
      </c>
      <c r="K208" s="30">
        <v>50</v>
      </c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1:36">
      <c r="A209" s="70" t="s">
        <v>457</v>
      </c>
      <c r="B209" s="70">
        <v>2019</v>
      </c>
      <c r="C209" s="45" t="s">
        <v>458</v>
      </c>
      <c r="D209" s="70" t="s">
        <v>82</v>
      </c>
      <c r="E209" s="70" t="s">
        <v>522</v>
      </c>
      <c r="F209" s="70" t="s">
        <v>83</v>
      </c>
      <c r="G209" s="70" t="s">
        <v>523</v>
      </c>
      <c r="H209" s="70" t="s">
        <v>524</v>
      </c>
      <c r="I209" s="70" t="s">
        <v>525</v>
      </c>
      <c r="J209" s="70" t="s">
        <v>83</v>
      </c>
      <c r="K209" s="70" t="s">
        <v>526</v>
      </c>
      <c r="L209" s="30"/>
      <c r="M209" s="30"/>
      <c r="N209" s="30"/>
      <c r="O209" s="70" t="s">
        <v>83</v>
      </c>
      <c r="P209" s="30"/>
      <c r="Q209" s="30"/>
      <c r="R209" s="30"/>
      <c r="S209" s="30"/>
      <c r="T209" s="70" t="s">
        <v>83</v>
      </c>
      <c r="U209" s="70" t="s">
        <v>83</v>
      </c>
      <c r="V209" s="70" t="s">
        <v>83</v>
      </c>
      <c r="W209" s="70" t="s">
        <v>83</v>
      </c>
      <c r="X209" s="70" t="s">
        <v>83</v>
      </c>
      <c r="Y209" s="70" t="s">
        <v>83</v>
      </c>
      <c r="Z209" s="70" t="s">
        <v>83</v>
      </c>
      <c r="AA209" s="70" t="s">
        <v>83</v>
      </c>
      <c r="AB209" s="70" t="s">
        <v>83</v>
      </c>
      <c r="AC209" s="70" t="s">
        <v>83</v>
      </c>
      <c r="AD209" s="70" t="s">
        <v>83</v>
      </c>
      <c r="AE209" s="70" t="s">
        <v>83</v>
      </c>
      <c r="AF209" s="30"/>
      <c r="AG209" s="30"/>
      <c r="AH209" s="30"/>
      <c r="AI209" s="30"/>
    </row>
    <row r="210" spans="1:36">
      <c r="A210" s="70" t="s">
        <v>457</v>
      </c>
      <c r="B210" s="70">
        <v>2019</v>
      </c>
      <c r="C210" s="45" t="s">
        <v>458</v>
      </c>
      <c r="D210" s="70" t="s">
        <v>82</v>
      </c>
      <c r="E210" s="70" t="s">
        <v>804</v>
      </c>
      <c r="F210" s="70" t="s">
        <v>83</v>
      </c>
      <c r="G210" s="70" t="s">
        <v>523</v>
      </c>
      <c r="H210" s="70" t="s">
        <v>805</v>
      </c>
      <c r="I210" s="70" t="s">
        <v>806</v>
      </c>
      <c r="J210" s="70" t="s">
        <v>83</v>
      </c>
      <c r="K210" s="70" t="s">
        <v>807</v>
      </c>
      <c r="L210" s="30"/>
      <c r="M210" s="30"/>
      <c r="N210" s="30"/>
      <c r="O210" s="70" t="s">
        <v>83</v>
      </c>
      <c r="P210" s="30"/>
      <c r="Q210" s="30"/>
      <c r="R210" s="30"/>
      <c r="S210" s="30"/>
      <c r="T210" s="70" t="s">
        <v>83</v>
      </c>
      <c r="U210" s="70" t="s">
        <v>83</v>
      </c>
      <c r="V210" s="70" t="s">
        <v>83</v>
      </c>
      <c r="W210" s="70" t="s">
        <v>83</v>
      </c>
      <c r="X210" s="70" t="s">
        <v>83</v>
      </c>
      <c r="Y210" s="70" t="s">
        <v>83</v>
      </c>
      <c r="Z210" s="70" t="s">
        <v>83</v>
      </c>
      <c r="AA210" s="70" t="s">
        <v>83</v>
      </c>
      <c r="AB210" s="70" t="s">
        <v>83</v>
      </c>
      <c r="AC210" s="70" t="s">
        <v>83</v>
      </c>
      <c r="AD210" s="70" t="s">
        <v>83</v>
      </c>
      <c r="AE210" s="70" t="s">
        <v>83</v>
      </c>
      <c r="AF210" s="30"/>
      <c r="AG210" s="30"/>
      <c r="AH210" s="30"/>
      <c r="AI210" s="30"/>
    </row>
    <row r="211" spans="1:36">
      <c r="A211" s="30" t="s">
        <v>153</v>
      </c>
      <c r="B211" s="30">
        <v>2015</v>
      </c>
      <c r="C211" s="30" t="s">
        <v>154</v>
      </c>
      <c r="D211" s="30" t="s">
        <v>82</v>
      </c>
      <c r="E211" s="30" t="s">
        <v>81</v>
      </c>
      <c r="F211" s="30">
        <v>2015</v>
      </c>
      <c r="G211" s="30" t="s">
        <v>155</v>
      </c>
      <c r="H211" s="30" t="s">
        <v>156</v>
      </c>
      <c r="I211" s="30" t="s">
        <v>157</v>
      </c>
      <c r="J211" s="30">
        <v>14300</v>
      </c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1:36">
      <c r="A212" s="30" t="s">
        <v>153</v>
      </c>
      <c r="B212" s="30">
        <v>2015</v>
      </c>
      <c r="C212" s="30" t="s">
        <v>154</v>
      </c>
      <c r="D212" s="30" t="s">
        <v>82</v>
      </c>
      <c r="E212" s="30" t="s">
        <v>81</v>
      </c>
      <c r="F212" s="30">
        <v>2015</v>
      </c>
      <c r="G212" s="30" t="s">
        <v>169</v>
      </c>
      <c r="H212" s="30" t="s">
        <v>170</v>
      </c>
      <c r="I212" s="30" t="s">
        <v>171</v>
      </c>
      <c r="J212" s="30">
        <v>1700</v>
      </c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1:36">
      <c r="A213" s="30" t="s">
        <v>366</v>
      </c>
      <c r="B213" s="30">
        <v>2015</v>
      </c>
      <c r="C213" s="30" t="s">
        <v>378</v>
      </c>
      <c r="D213" s="30" t="s">
        <v>82</v>
      </c>
      <c r="E213" s="30" t="s">
        <v>356</v>
      </c>
      <c r="F213" s="30">
        <v>2010</v>
      </c>
      <c r="G213" s="30" t="s">
        <v>379</v>
      </c>
      <c r="H213" s="68" t="s">
        <v>380</v>
      </c>
      <c r="I213" s="68" t="s">
        <v>381</v>
      </c>
      <c r="J213" s="30">
        <v>331</v>
      </c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1:36">
      <c r="A214" s="30" t="s">
        <v>153</v>
      </c>
      <c r="B214" s="30">
        <v>2015</v>
      </c>
      <c r="C214" s="30" t="s">
        <v>154</v>
      </c>
      <c r="D214" s="30" t="s">
        <v>82</v>
      </c>
      <c r="E214" s="30" t="s">
        <v>81</v>
      </c>
      <c r="F214" s="30">
        <v>2015</v>
      </c>
      <c r="G214" s="30" t="s">
        <v>158</v>
      </c>
      <c r="H214" s="30" t="s">
        <v>159</v>
      </c>
      <c r="I214" s="30" t="s">
        <v>135</v>
      </c>
      <c r="J214" s="30">
        <v>5800</v>
      </c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1:36">
      <c r="A215" s="30" t="s">
        <v>306</v>
      </c>
      <c r="B215" s="30">
        <v>2020</v>
      </c>
      <c r="C215" s="17" t="s">
        <v>307</v>
      </c>
      <c r="D215" s="30" t="s">
        <v>221</v>
      </c>
      <c r="E215" s="30" t="s">
        <v>468</v>
      </c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 t="s">
        <v>493</v>
      </c>
      <c r="AD215" s="30"/>
      <c r="AE215" s="30"/>
      <c r="AF215" s="30"/>
      <c r="AG215" s="30"/>
      <c r="AH215" s="30"/>
      <c r="AI215" s="30"/>
      <c r="AJ215" s="30"/>
    </row>
    <row r="216" spans="1:36">
      <c r="A216" s="30" t="s">
        <v>306</v>
      </c>
      <c r="B216" s="30">
        <v>2020</v>
      </c>
      <c r="C216" s="17" t="s">
        <v>307</v>
      </c>
      <c r="D216" s="30" t="s">
        <v>221</v>
      </c>
      <c r="E216" s="30" t="s">
        <v>752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 t="s">
        <v>689</v>
      </c>
      <c r="AD216" s="30"/>
      <c r="AE216" s="30"/>
      <c r="AF216" s="30"/>
      <c r="AG216" s="30"/>
      <c r="AH216" s="30"/>
      <c r="AI216" s="30"/>
      <c r="AJ216" s="30"/>
    </row>
    <row r="217" spans="1:36">
      <c r="A217" s="30" t="s">
        <v>181</v>
      </c>
      <c r="B217" s="30">
        <v>2019</v>
      </c>
      <c r="C217" s="17" t="s">
        <v>182</v>
      </c>
      <c r="D217" s="30" t="s">
        <v>82</v>
      </c>
      <c r="E217" s="30" t="s">
        <v>81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 t="s">
        <v>183</v>
      </c>
      <c r="AD217" s="30"/>
      <c r="AE217" s="30"/>
      <c r="AF217" s="30"/>
      <c r="AG217" s="30"/>
      <c r="AH217" s="30"/>
      <c r="AI217" s="30"/>
      <c r="AJ217" s="30"/>
    </row>
    <row r="218" spans="1:36">
      <c r="A218" s="30" t="s">
        <v>312</v>
      </c>
      <c r="B218" s="30">
        <v>1995</v>
      </c>
      <c r="C218" s="17" t="s">
        <v>313</v>
      </c>
      <c r="D218" s="30" t="s">
        <v>221</v>
      </c>
      <c r="E218" s="30" t="s">
        <v>1147</v>
      </c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 t="s">
        <v>1161</v>
      </c>
      <c r="AD218" s="30"/>
      <c r="AE218" s="30"/>
      <c r="AF218" s="30"/>
      <c r="AG218" s="30"/>
      <c r="AH218" s="30"/>
      <c r="AI218" s="30"/>
      <c r="AJ218" s="30"/>
    </row>
    <row r="219" spans="1:36">
      <c r="A219" s="30" t="s">
        <v>1144</v>
      </c>
      <c r="B219" s="30">
        <v>2020</v>
      </c>
      <c r="C219" s="30"/>
      <c r="D219" s="30"/>
      <c r="E219" s="30" t="s">
        <v>1081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>
        <v>100</v>
      </c>
      <c r="AD219" s="30"/>
      <c r="AE219" s="30"/>
      <c r="AF219" s="30"/>
      <c r="AG219" s="30"/>
      <c r="AH219" s="30"/>
      <c r="AI219" s="30"/>
      <c r="AJ219" s="30"/>
    </row>
    <row r="220" spans="1:36">
      <c r="A220" s="30" t="s">
        <v>179</v>
      </c>
      <c r="B220" s="30">
        <v>2016</v>
      </c>
      <c r="C220" s="17" t="s">
        <v>180</v>
      </c>
      <c r="D220" s="30" t="s">
        <v>82</v>
      </c>
      <c r="E220" s="30" t="s">
        <v>81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>
        <v>99</v>
      </c>
      <c r="AD220" s="30"/>
      <c r="AE220" s="30"/>
      <c r="AF220" s="30"/>
      <c r="AG220" s="30"/>
      <c r="AH220" s="30"/>
      <c r="AI220" s="30"/>
      <c r="AJ220" s="30"/>
    </row>
    <row r="221" spans="1:36">
      <c r="A221" s="30" t="s">
        <v>234</v>
      </c>
      <c r="B221" s="30">
        <v>2019</v>
      </c>
      <c r="C221" s="30"/>
      <c r="D221" s="30" t="s">
        <v>206</v>
      </c>
      <c r="E221" s="30" t="s">
        <v>205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>
        <v>99</v>
      </c>
      <c r="AD221" s="30"/>
      <c r="AE221" s="30"/>
      <c r="AF221" s="30"/>
      <c r="AG221" s="30"/>
      <c r="AH221" s="30"/>
      <c r="AI221" s="30"/>
      <c r="AJ221" s="30"/>
    </row>
    <row r="222" spans="1:36">
      <c r="A222" s="30" t="s">
        <v>348</v>
      </c>
      <c r="B222" s="30">
        <v>2013</v>
      </c>
      <c r="C222" s="17" t="s">
        <v>349</v>
      </c>
      <c r="D222" s="30" t="s">
        <v>221</v>
      </c>
      <c r="E222" s="30" t="s">
        <v>468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>
        <v>98</v>
      </c>
      <c r="AD222" s="30"/>
      <c r="AE222" s="30"/>
      <c r="AF222" s="30"/>
      <c r="AG222" s="67" t="s">
        <v>83</v>
      </c>
      <c r="AH222" s="67" t="s">
        <v>83</v>
      </c>
      <c r="AI222" s="67" t="s">
        <v>83</v>
      </c>
      <c r="AJ222" s="67" t="s">
        <v>83</v>
      </c>
    </row>
    <row r="223" spans="1:36">
      <c r="A223" s="30" t="s">
        <v>492</v>
      </c>
      <c r="B223" s="30">
        <v>1998</v>
      </c>
      <c r="C223" s="30"/>
      <c r="D223" s="30" t="s">
        <v>221</v>
      </c>
      <c r="E223" s="30" t="s">
        <v>468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>
        <v>98</v>
      </c>
      <c r="AD223" s="30"/>
      <c r="AE223" s="30"/>
      <c r="AF223" s="30"/>
      <c r="AG223" s="30"/>
      <c r="AH223" s="30"/>
      <c r="AI223" s="30"/>
      <c r="AJ223" s="30"/>
    </row>
    <row r="224" spans="1:36">
      <c r="A224" s="30" t="s">
        <v>348</v>
      </c>
      <c r="B224" s="30">
        <v>2013</v>
      </c>
      <c r="C224" s="17" t="s">
        <v>349</v>
      </c>
      <c r="D224" s="30" t="s">
        <v>221</v>
      </c>
      <c r="E224" s="30" t="s">
        <v>752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>
        <v>96</v>
      </c>
      <c r="AD224" s="30"/>
      <c r="AE224" s="30"/>
      <c r="AF224" s="30"/>
      <c r="AG224" s="30"/>
      <c r="AH224" s="30"/>
      <c r="AI224" s="30"/>
      <c r="AJ224" s="30"/>
    </row>
    <row r="225" spans="1:36">
      <c r="A225" s="30" t="s">
        <v>177</v>
      </c>
      <c r="B225" s="30">
        <v>2020</v>
      </c>
      <c r="C225" s="17" t="s">
        <v>178</v>
      </c>
      <c r="D225" s="30" t="s">
        <v>82</v>
      </c>
      <c r="E225" s="30" t="s">
        <v>81</v>
      </c>
      <c r="F225" s="30"/>
      <c r="G225" s="30"/>
      <c r="H225" s="30"/>
      <c r="I225" s="30"/>
      <c r="J225" s="30"/>
      <c r="K225" s="30">
        <v>85</v>
      </c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>
        <v>60</v>
      </c>
      <c r="AB225" s="30"/>
      <c r="AC225" s="30">
        <v>90</v>
      </c>
      <c r="AD225" s="30"/>
      <c r="AE225" s="30"/>
      <c r="AF225" s="30">
        <v>100</v>
      </c>
      <c r="AG225" s="30"/>
      <c r="AH225" s="30"/>
      <c r="AI225" s="30"/>
      <c r="AJ225" s="30"/>
    </row>
    <row r="226" spans="1:36">
      <c r="A226" s="30" t="s">
        <v>312</v>
      </c>
      <c r="B226" s="30">
        <v>1995</v>
      </c>
      <c r="C226" s="17" t="s">
        <v>313</v>
      </c>
      <c r="D226" s="30" t="s">
        <v>221</v>
      </c>
      <c r="E226" s="30" t="s">
        <v>254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>
        <v>60</v>
      </c>
      <c r="AD226" s="30"/>
      <c r="AE226" s="30"/>
      <c r="AF226" s="30"/>
      <c r="AG226" s="67" t="s">
        <v>83</v>
      </c>
      <c r="AH226" s="30"/>
      <c r="AI226" s="30"/>
      <c r="AJ226" s="67" t="s">
        <v>83</v>
      </c>
    </row>
    <row r="227" spans="1:36">
      <c r="A227" s="30" t="s">
        <v>4190</v>
      </c>
      <c r="B227" s="30">
        <v>2021</v>
      </c>
      <c r="C227" s="41" t="s">
        <v>1148</v>
      </c>
      <c r="D227" s="30" t="s">
        <v>221</v>
      </c>
      <c r="E227" s="30" t="s">
        <v>326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 t="s">
        <v>4191</v>
      </c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1:36">
      <c r="A228" s="30" t="s">
        <v>84</v>
      </c>
      <c r="B228" s="30">
        <v>2019</v>
      </c>
      <c r="C228" s="57" t="s">
        <v>85</v>
      </c>
      <c r="D228" s="30" t="s">
        <v>82</v>
      </c>
      <c r="E228" s="30" t="s">
        <v>81</v>
      </c>
      <c r="F228" s="30">
        <v>2012</v>
      </c>
      <c r="G228" s="30"/>
      <c r="H228" s="30" t="s">
        <v>86</v>
      </c>
      <c r="I228" s="61" t="s">
        <v>87</v>
      </c>
      <c r="J228" s="30">
        <v>390</v>
      </c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1:36">
      <c r="A229" s="30" t="s">
        <v>84</v>
      </c>
      <c r="B229" s="30">
        <v>2019</v>
      </c>
      <c r="C229" s="57" t="s">
        <v>85</v>
      </c>
      <c r="D229" s="30" t="s">
        <v>82</v>
      </c>
      <c r="E229" s="30" t="s">
        <v>81</v>
      </c>
      <c r="F229" s="30">
        <v>2013</v>
      </c>
      <c r="G229" s="30"/>
      <c r="H229" s="30" t="s">
        <v>88</v>
      </c>
      <c r="I229" s="61" t="s">
        <v>89</v>
      </c>
      <c r="J229" s="30">
        <v>630</v>
      </c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1:36">
      <c r="A230" s="30" t="s">
        <v>97</v>
      </c>
      <c r="B230" s="30">
        <v>2015</v>
      </c>
      <c r="C230" s="30"/>
      <c r="D230" s="30" t="s">
        <v>82</v>
      </c>
      <c r="E230" s="30" t="s">
        <v>81</v>
      </c>
      <c r="F230" s="30"/>
      <c r="G230" s="30"/>
      <c r="H230" s="30" t="s">
        <v>98</v>
      </c>
      <c r="I230" s="61" t="s">
        <v>99</v>
      </c>
      <c r="J230" s="30">
        <v>12480</v>
      </c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1:36">
      <c r="A231" s="30" t="s">
        <v>97</v>
      </c>
      <c r="B231" s="30">
        <v>2015</v>
      </c>
      <c r="C231" s="30"/>
      <c r="D231" s="30" t="s">
        <v>82</v>
      </c>
      <c r="E231" s="30" t="s">
        <v>81</v>
      </c>
      <c r="F231" s="30"/>
      <c r="G231" s="30"/>
      <c r="H231" s="30" t="s">
        <v>100</v>
      </c>
      <c r="I231" s="61" t="s">
        <v>101</v>
      </c>
      <c r="J231" s="30">
        <v>7740</v>
      </c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1:36">
      <c r="A232" s="30" t="s">
        <v>97</v>
      </c>
      <c r="B232" s="30">
        <v>2015</v>
      </c>
      <c r="C232" s="30"/>
      <c r="D232" s="30" t="s">
        <v>82</v>
      </c>
      <c r="E232" s="30" t="s">
        <v>81</v>
      </c>
      <c r="F232" s="30"/>
      <c r="G232" s="30"/>
      <c r="H232" s="30" t="s">
        <v>102</v>
      </c>
      <c r="I232" s="61" t="s">
        <v>103</v>
      </c>
      <c r="J232" s="30">
        <v>1510</v>
      </c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1:36">
      <c r="A233" s="30" t="s">
        <v>97</v>
      </c>
      <c r="B233" s="30">
        <v>2015</v>
      </c>
      <c r="C233" s="30"/>
      <c r="D233" s="30" t="s">
        <v>82</v>
      </c>
      <c r="E233" s="30" t="s">
        <v>81</v>
      </c>
      <c r="F233" s="30"/>
      <c r="G233" s="30"/>
      <c r="H233" s="30" t="s">
        <v>104</v>
      </c>
      <c r="I233" s="61" t="s">
        <v>105</v>
      </c>
      <c r="J233" s="30">
        <v>580</v>
      </c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1:36">
      <c r="A234" s="30" t="s">
        <v>97</v>
      </c>
      <c r="B234" s="30">
        <v>2015</v>
      </c>
      <c r="C234" s="30"/>
      <c r="D234" s="30" t="s">
        <v>82</v>
      </c>
      <c r="E234" s="30" t="s">
        <v>81</v>
      </c>
      <c r="F234" s="30"/>
      <c r="G234" s="30"/>
      <c r="H234" s="30" t="s">
        <v>106</v>
      </c>
      <c r="I234" s="61" t="s">
        <v>107</v>
      </c>
      <c r="J234" s="30">
        <v>12680</v>
      </c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1:36">
      <c r="A235" s="30" t="s">
        <v>97</v>
      </c>
      <c r="B235" s="30">
        <v>2015</v>
      </c>
      <c r="C235" s="30"/>
      <c r="D235" s="30" t="s">
        <v>82</v>
      </c>
      <c r="E235" s="30" t="s">
        <v>81</v>
      </c>
      <c r="F235" s="30"/>
      <c r="G235" s="30"/>
      <c r="H235" s="30" t="s">
        <v>108</v>
      </c>
      <c r="I235" s="61" t="s">
        <v>109</v>
      </c>
      <c r="J235" s="30">
        <v>7850</v>
      </c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</row>
    <row r="236" spans="1:36">
      <c r="A236" s="30" t="s">
        <v>97</v>
      </c>
      <c r="B236" s="30">
        <v>2015</v>
      </c>
      <c r="C236" s="30"/>
      <c r="D236" s="30" t="s">
        <v>82</v>
      </c>
      <c r="E236" s="30" t="s">
        <v>81</v>
      </c>
      <c r="F236" s="30"/>
      <c r="G236" s="30"/>
      <c r="H236" s="30" t="s">
        <v>110</v>
      </c>
      <c r="I236" s="61" t="s">
        <v>111</v>
      </c>
      <c r="J236" s="30">
        <v>1630</v>
      </c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1:36">
      <c r="A237" s="30" t="s">
        <v>97</v>
      </c>
      <c r="B237" s="30">
        <v>2015</v>
      </c>
      <c r="C237" s="30"/>
      <c r="D237" s="30" t="s">
        <v>82</v>
      </c>
      <c r="E237" s="30" t="s">
        <v>81</v>
      </c>
      <c r="F237" s="30"/>
      <c r="G237" s="30"/>
      <c r="H237" s="30" t="s">
        <v>112</v>
      </c>
      <c r="I237" s="61" t="s">
        <v>113</v>
      </c>
      <c r="J237" s="30">
        <v>640</v>
      </c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1:36">
      <c r="A238" s="30" t="s">
        <v>97</v>
      </c>
      <c r="B238" s="30">
        <v>2015</v>
      </c>
      <c r="C238" s="30"/>
      <c r="D238" s="30" t="s">
        <v>82</v>
      </c>
      <c r="E238" s="30" t="s">
        <v>81</v>
      </c>
      <c r="F238" s="30"/>
      <c r="G238" s="30"/>
      <c r="H238" s="30" t="s">
        <v>114</v>
      </c>
      <c r="I238" s="61" t="s">
        <v>115</v>
      </c>
      <c r="J238" s="30">
        <v>11870</v>
      </c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1:36">
      <c r="A239" s="30" t="s">
        <v>97</v>
      </c>
      <c r="B239" s="30">
        <v>2015</v>
      </c>
      <c r="C239" s="30"/>
      <c r="D239" s="30" t="s">
        <v>82</v>
      </c>
      <c r="E239" s="30" t="s">
        <v>81</v>
      </c>
      <c r="F239" s="30"/>
      <c r="G239" s="30"/>
      <c r="H239" s="30" t="s">
        <v>116</v>
      </c>
      <c r="I239" s="61" t="s">
        <v>117</v>
      </c>
      <c r="J239" s="30">
        <v>8290</v>
      </c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0" spans="1:36">
      <c r="A240" s="30" t="s">
        <v>97</v>
      </c>
      <c r="B240" s="30">
        <v>2015</v>
      </c>
      <c r="C240" s="30"/>
      <c r="D240" s="30" t="s">
        <v>82</v>
      </c>
      <c r="E240" s="30" t="s">
        <v>81</v>
      </c>
      <c r="F240" s="30"/>
      <c r="G240" s="30"/>
      <c r="H240" s="30" t="s">
        <v>118</v>
      </c>
      <c r="I240" s="61" t="s">
        <v>119</v>
      </c>
      <c r="J240" s="30">
        <v>1730</v>
      </c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1:36">
      <c r="A241" s="30" t="s">
        <v>97</v>
      </c>
      <c r="B241" s="30">
        <v>2015</v>
      </c>
      <c r="C241" s="30"/>
      <c r="D241" s="30" t="s">
        <v>82</v>
      </c>
      <c r="E241" s="30" t="s">
        <v>81</v>
      </c>
      <c r="F241" s="30"/>
      <c r="G241" s="30"/>
      <c r="H241" s="30" t="s">
        <v>120</v>
      </c>
      <c r="I241" s="61" t="s">
        <v>121</v>
      </c>
      <c r="J241" s="30">
        <v>700</v>
      </c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1:36">
      <c r="A242" s="30" t="s">
        <v>97</v>
      </c>
      <c r="B242" s="30">
        <v>2015</v>
      </c>
      <c r="C242" s="30"/>
      <c r="D242" s="30" t="s">
        <v>82</v>
      </c>
      <c r="E242" s="30" t="s">
        <v>81</v>
      </c>
      <c r="F242" s="30"/>
      <c r="G242" s="30"/>
      <c r="H242" s="30" t="s">
        <v>122</v>
      </c>
      <c r="I242" s="61" t="s">
        <v>123</v>
      </c>
      <c r="J242" s="30">
        <v>11950</v>
      </c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1:36">
      <c r="A243" s="30" t="s">
        <v>97</v>
      </c>
      <c r="B243" s="30">
        <v>2015</v>
      </c>
      <c r="C243" s="30"/>
      <c r="D243" s="30" t="s">
        <v>82</v>
      </c>
      <c r="E243" s="30" t="s">
        <v>81</v>
      </c>
      <c r="F243" s="30"/>
      <c r="G243" s="30"/>
      <c r="H243" s="30" t="s">
        <v>124</v>
      </c>
      <c r="I243" s="61" t="s">
        <v>125</v>
      </c>
      <c r="J243" s="30">
        <v>8300</v>
      </c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</row>
    <row r="244" spans="1:36">
      <c r="A244" s="30" t="s">
        <v>97</v>
      </c>
      <c r="B244" s="30">
        <v>2015</v>
      </c>
      <c r="C244" s="30"/>
      <c r="D244" s="30" t="s">
        <v>82</v>
      </c>
      <c r="E244" s="30" t="s">
        <v>81</v>
      </c>
      <c r="F244" s="30"/>
      <c r="G244" s="30"/>
      <c r="H244" s="30" t="s">
        <v>126</v>
      </c>
      <c r="I244" s="61" t="s">
        <v>127</v>
      </c>
      <c r="J244" s="30">
        <v>2020</v>
      </c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1:36">
      <c r="A245" s="30" t="s">
        <v>97</v>
      </c>
      <c r="B245" s="30">
        <v>2015</v>
      </c>
      <c r="C245" s="30"/>
      <c r="D245" s="30" t="s">
        <v>82</v>
      </c>
      <c r="E245" s="30" t="s">
        <v>81</v>
      </c>
      <c r="F245" s="30"/>
      <c r="G245" s="30"/>
      <c r="H245" s="30" t="s">
        <v>128</v>
      </c>
      <c r="I245" s="61" t="s">
        <v>129</v>
      </c>
      <c r="J245" s="30">
        <v>740</v>
      </c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1:36">
      <c r="A246" s="30" t="s">
        <v>130</v>
      </c>
      <c r="B246" s="30" t="s">
        <v>131</v>
      </c>
      <c r="C246" s="30"/>
      <c r="D246" s="30" t="s">
        <v>82</v>
      </c>
      <c r="E246" s="30" t="s">
        <v>81</v>
      </c>
      <c r="F246" s="30"/>
      <c r="G246" s="30"/>
      <c r="H246" s="30" t="s">
        <v>132</v>
      </c>
      <c r="I246" s="30" t="s">
        <v>133</v>
      </c>
      <c r="J246" s="30">
        <v>6500</v>
      </c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1:36">
      <c r="A247" s="30" t="s">
        <v>130</v>
      </c>
      <c r="B247" s="30" t="s">
        <v>131</v>
      </c>
      <c r="C247" s="30"/>
      <c r="D247" s="30" t="s">
        <v>82</v>
      </c>
      <c r="E247" s="30" t="s">
        <v>81</v>
      </c>
      <c r="F247" s="30"/>
      <c r="G247" s="30"/>
      <c r="H247" s="30" t="s">
        <v>134</v>
      </c>
      <c r="I247" s="30" t="s">
        <v>135</v>
      </c>
      <c r="J247" s="30">
        <v>5800</v>
      </c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1:36">
      <c r="A248" s="30" t="s">
        <v>130</v>
      </c>
      <c r="B248" s="30" t="s">
        <v>131</v>
      </c>
      <c r="C248" s="30"/>
      <c r="D248" s="30" t="s">
        <v>82</v>
      </c>
      <c r="E248" s="30" t="s">
        <v>81</v>
      </c>
      <c r="F248" s="30"/>
      <c r="G248" s="30"/>
      <c r="H248" s="30" t="s">
        <v>136</v>
      </c>
      <c r="I248" s="30">
        <v>5400</v>
      </c>
      <c r="J248" s="30">
        <v>5400</v>
      </c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</row>
    <row r="249" spans="1:36">
      <c r="A249" s="30" t="s">
        <v>130</v>
      </c>
      <c r="B249" s="30" t="s">
        <v>131</v>
      </c>
      <c r="C249" s="30"/>
      <c r="D249" s="30" t="s">
        <v>82</v>
      </c>
      <c r="E249" s="30" t="s">
        <v>81</v>
      </c>
      <c r="F249" s="30"/>
      <c r="G249" s="30"/>
      <c r="H249" s="30">
        <v>5</v>
      </c>
      <c r="I249" s="30">
        <v>5000</v>
      </c>
      <c r="J249" s="30">
        <v>5000</v>
      </c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1:36">
      <c r="A250" s="30" t="s">
        <v>130</v>
      </c>
      <c r="B250" s="30" t="s">
        <v>131</v>
      </c>
      <c r="C250" s="30"/>
      <c r="D250" s="30" t="s">
        <v>82</v>
      </c>
      <c r="E250" s="30" t="s">
        <v>81</v>
      </c>
      <c r="F250" s="30"/>
      <c r="G250" s="30"/>
      <c r="H250" s="30" t="s">
        <v>137</v>
      </c>
      <c r="I250" s="30">
        <v>4500</v>
      </c>
      <c r="J250" s="30">
        <v>4500</v>
      </c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1:36">
      <c r="A251" s="30" t="s">
        <v>130</v>
      </c>
      <c r="B251" s="30" t="s">
        <v>131</v>
      </c>
      <c r="C251" s="30"/>
      <c r="D251" s="30" t="s">
        <v>82</v>
      </c>
      <c r="E251" s="30" t="s">
        <v>81</v>
      </c>
      <c r="F251" s="30"/>
      <c r="G251" s="30"/>
      <c r="H251" s="30" t="s">
        <v>138</v>
      </c>
      <c r="I251" s="30">
        <v>4200</v>
      </c>
      <c r="J251" s="30">
        <v>4200</v>
      </c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1:36">
      <c r="A252" s="30" t="s">
        <v>130</v>
      </c>
      <c r="B252" s="30" t="s">
        <v>131</v>
      </c>
      <c r="C252" s="30"/>
      <c r="D252" s="30" t="s">
        <v>82</v>
      </c>
      <c r="E252" s="30" t="s">
        <v>81</v>
      </c>
      <c r="F252" s="30"/>
      <c r="G252" s="30"/>
      <c r="H252" s="30" t="s">
        <v>139</v>
      </c>
      <c r="I252" s="30">
        <v>4100</v>
      </c>
      <c r="J252" s="30">
        <v>4100</v>
      </c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1:36">
      <c r="A253" s="30" t="s">
        <v>130</v>
      </c>
      <c r="B253" s="30" t="s">
        <v>131</v>
      </c>
      <c r="C253" s="30"/>
      <c r="D253" s="30" t="s">
        <v>82</v>
      </c>
      <c r="E253" s="30" t="s">
        <v>81</v>
      </c>
      <c r="F253" s="30"/>
      <c r="G253" s="30"/>
      <c r="H253" s="30">
        <v>4</v>
      </c>
      <c r="I253" s="30">
        <v>4000</v>
      </c>
      <c r="J253" s="30">
        <v>4000</v>
      </c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1:36">
      <c r="A254" s="30" t="s">
        <v>130</v>
      </c>
      <c r="B254" s="30" t="s">
        <v>131</v>
      </c>
      <c r="C254" s="30"/>
      <c r="D254" s="30" t="s">
        <v>82</v>
      </c>
      <c r="E254" s="30" t="s">
        <v>81</v>
      </c>
      <c r="F254" s="30"/>
      <c r="G254" s="30"/>
      <c r="H254" s="30" t="s">
        <v>140</v>
      </c>
      <c r="I254" s="30">
        <v>3900</v>
      </c>
      <c r="J254" s="30">
        <v>3900</v>
      </c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1:36">
      <c r="A255" s="30" t="s">
        <v>130</v>
      </c>
      <c r="B255" s="30" t="s">
        <v>131</v>
      </c>
      <c r="C255" s="30"/>
      <c r="D255" s="30" t="s">
        <v>82</v>
      </c>
      <c r="E255" s="30" t="s">
        <v>81</v>
      </c>
      <c r="F255" s="30"/>
      <c r="G255" s="30"/>
      <c r="H255" s="30">
        <v>4</v>
      </c>
      <c r="I255" s="30">
        <v>4000</v>
      </c>
      <c r="J255" s="30">
        <v>4000</v>
      </c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</row>
    <row r="256" spans="1:36">
      <c r="A256" s="30" t="s">
        <v>130</v>
      </c>
      <c r="B256" s="30" t="s">
        <v>131</v>
      </c>
      <c r="C256" s="30"/>
      <c r="D256" s="30" t="s">
        <v>82</v>
      </c>
      <c r="E256" s="30" t="s">
        <v>81</v>
      </c>
      <c r="F256" s="30"/>
      <c r="G256" s="30"/>
      <c r="H256" s="30" t="s">
        <v>141</v>
      </c>
      <c r="I256" s="30">
        <v>4300</v>
      </c>
      <c r="J256" s="30">
        <v>4300</v>
      </c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</row>
    <row r="257" spans="1:36">
      <c r="A257" s="30" t="s">
        <v>130</v>
      </c>
      <c r="B257" s="30" t="s">
        <v>131</v>
      </c>
      <c r="C257" s="30"/>
      <c r="D257" s="30" t="s">
        <v>82</v>
      </c>
      <c r="E257" s="30" t="s">
        <v>81</v>
      </c>
      <c r="F257" s="30"/>
      <c r="G257" s="30"/>
      <c r="H257" s="30" t="s">
        <v>142</v>
      </c>
      <c r="I257" s="30">
        <v>4400</v>
      </c>
      <c r="J257" s="30">
        <v>4400</v>
      </c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1:36">
      <c r="A258" s="30" t="s">
        <v>130</v>
      </c>
      <c r="B258" s="30" t="s">
        <v>131</v>
      </c>
      <c r="C258" s="30"/>
      <c r="D258" s="30" t="s">
        <v>82</v>
      </c>
      <c r="E258" s="30" t="s">
        <v>81</v>
      </c>
      <c r="F258" s="30"/>
      <c r="G258" s="30"/>
      <c r="H258" s="30" t="s">
        <v>142</v>
      </c>
      <c r="I258" s="30">
        <v>4400</v>
      </c>
      <c r="J258" s="30">
        <v>4400</v>
      </c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1:36">
      <c r="A259" s="30" t="s">
        <v>195</v>
      </c>
      <c r="B259" s="30">
        <v>2019</v>
      </c>
      <c r="C259" s="17" t="s">
        <v>196</v>
      </c>
      <c r="D259" s="30" t="s">
        <v>82</v>
      </c>
      <c r="E259" s="30" t="s">
        <v>81</v>
      </c>
      <c r="F259" s="30"/>
      <c r="G259" s="30"/>
      <c r="H259" s="30"/>
      <c r="I259" s="30"/>
      <c r="J259" s="30"/>
      <c r="K259" s="30"/>
      <c r="L259" s="30" t="s">
        <v>198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1:36">
      <c r="A260" s="30" t="s">
        <v>195</v>
      </c>
      <c r="B260" s="30">
        <v>2019</v>
      </c>
      <c r="C260" s="17" t="s">
        <v>196</v>
      </c>
      <c r="D260" s="30" t="s">
        <v>82</v>
      </c>
      <c r="E260" s="30" t="s">
        <v>81</v>
      </c>
      <c r="F260" s="30"/>
      <c r="G260" s="30"/>
      <c r="H260" s="30"/>
      <c r="I260" s="30"/>
      <c r="J260" s="30"/>
      <c r="K260" s="30"/>
      <c r="L260" s="30" t="s">
        <v>197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1:36">
      <c r="A261" s="30" t="s">
        <v>151</v>
      </c>
      <c r="B261" s="30">
        <v>1972</v>
      </c>
      <c r="C261" s="17" t="s">
        <v>152</v>
      </c>
      <c r="D261" s="30" t="s">
        <v>82</v>
      </c>
      <c r="E261" s="30" t="s">
        <v>81</v>
      </c>
      <c r="F261" s="30"/>
      <c r="G261" s="30"/>
      <c r="H261" s="30"/>
      <c r="I261" s="30"/>
      <c r="J261" s="30"/>
      <c r="K261" s="30">
        <v>75</v>
      </c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</row>
    <row r="262" spans="1:36">
      <c r="A262" s="30" t="s">
        <v>172</v>
      </c>
      <c r="B262" s="30">
        <v>2015</v>
      </c>
      <c r="C262" s="30"/>
      <c r="D262" s="30" t="s">
        <v>82</v>
      </c>
      <c r="E262" s="30" t="s">
        <v>81</v>
      </c>
      <c r="F262" s="30"/>
      <c r="G262" s="30"/>
      <c r="H262" s="30" t="s">
        <v>173</v>
      </c>
      <c r="I262" s="61" t="s">
        <v>174</v>
      </c>
      <c r="J262" s="30">
        <v>4600</v>
      </c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1:36">
      <c r="A263" s="30" t="s">
        <v>172</v>
      </c>
      <c r="B263" s="30">
        <v>2015</v>
      </c>
      <c r="C263" s="30"/>
      <c r="D263" s="30" t="s">
        <v>82</v>
      </c>
      <c r="E263" s="30" t="s">
        <v>81</v>
      </c>
      <c r="F263" s="30"/>
      <c r="G263" s="30"/>
      <c r="H263" s="30" t="s">
        <v>175</v>
      </c>
      <c r="I263" s="61" t="s">
        <v>176</v>
      </c>
      <c r="J263" s="30">
        <v>4000</v>
      </c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1:36">
      <c r="A264" s="30" t="s">
        <v>184</v>
      </c>
      <c r="B264" s="30">
        <v>2003</v>
      </c>
      <c r="C264" s="17" t="s">
        <v>185</v>
      </c>
      <c r="D264" s="30" t="s">
        <v>82</v>
      </c>
      <c r="E264" s="30" t="s">
        <v>81</v>
      </c>
      <c r="F264" s="30"/>
      <c r="G264" s="30"/>
      <c r="H264" s="30"/>
      <c r="I264" s="30"/>
      <c r="J264" s="30"/>
      <c r="K264" s="30">
        <v>80</v>
      </c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1:36">
      <c r="A265" s="30" t="s">
        <v>145</v>
      </c>
      <c r="B265" s="30">
        <v>2016</v>
      </c>
      <c r="C265" s="17" t="s">
        <v>146</v>
      </c>
      <c r="D265" s="30" t="s">
        <v>82</v>
      </c>
      <c r="E265" s="30" t="s">
        <v>81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>
        <v>93</v>
      </c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1:36">
      <c r="A266" s="30" t="s">
        <v>186</v>
      </c>
      <c r="B266" s="30">
        <v>1974</v>
      </c>
      <c r="C266" s="17" t="s">
        <v>187</v>
      </c>
      <c r="D266" s="30" t="s">
        <v>82</v>
      </c>
      <c r="E266" s="30" t="s">
        <v>81</v>
      </c>
      <c r="F266" s="30"/>
      <c r="G266" s="30"/>
      <c r="H266" s="30"/>
      <c r="I266" s="30"/>
      <c r="J266" s="30"/>
      <c r="K266" s="30">
        <v>63</v>
      </c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1:36">
      <c r="A267" s="30" t="s">
        <v>143</v>
      </c>
      <c r="B267" s="30">
        <v>2013</v>
      </c>
      <c r="C267" s="17" t="s">
        <v>144</v>
      </c>
      <c r="D267" s="30" t="s">
        <v>82</v>
      </c>
      <c r="E267" s="30" t="s">
        <v>81</v>
      </c>
      <c r="F267" s="30"/>
      <c r="G267" s="30"/>
      <c r="H267" s="30" t="s">
        <v>188</v>
      </c>
      <c r="I267" s="63">
        <v>1503288</v>
      </c>
      <c r="J267" s="30" t="s">
        <v>189</v>
      </c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1:36">
      <c r="A268" s="30" t="s">
        <v>143</v>
      </c>
      <c r="B268" s="30">
        <v>2013</v>
      </c>
      <c r="C268" s="17" t="s">
        <v>144</v>
      </c>
      <c r="D268" s="30" t="s">
        <v>82</v>
      </c>
      <c r="E268" s="30" t="s">
        <v>81</v>
      </c>
      <c r="F268" s="30"/>
      <c r="G268" s="30"/>
      <c r="H268" s="30" t="s">
        <v>190</v>
      </c>
      <c r="I268" s="63">
        <v>9296986</v>
      </c>
      <c r="J268" s="63">
        <v>9296986</v>
      </c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1:36">
      <c r="A269" s="30" t="s">
        <v>143</v>
      </c>
      <c r="B269" s="30">
        <v>2013</v>
      </c>
      <c r="C269" s="17" t="s">
        <v>144</v>
      </c>
      <c r="D269" s="30" t="s">
        <v>82</v>
      </c>
      <c r="E269" s="30" t="s">
        <v>81</v>
      </c>
      <c r="F269" s="30"/>
      <c r="G269" s="30"/>
      <c r="H269" s="30"/>
      <c r="I269" s="30"/>
      <c r="J269" s="30"/>
      <c r="K269" s="30">
        <v>60</v>
      </c>
      <c r="L269" s="30"/>
      <c r="M269" s="30"/>
      <c r="N269" s="30"/>
      <c r="O269" s="30"/>
      <c r="P269" s="30">
        <v>27</v>
      </c>
      <c r="Q269" s="30"/>
      <c r="R269" s="30"/>
      <c r="S269" s="30"/>
      <c r="T269" s="30">
        <v>88</v>
      </c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1:36">
      <c r="A270" s="30" t="s">
        <v>149</v>
      </c>
      <c r="B270" s="30">
        <v>2014</v>
      </c>
      <c r="C270" s="17" t="s">
        <v>150</v>
      </c>
      <c r="D270" s="30" t="s">
        <v>82</v>
      </c>
      <c r="E270" s="30" t="s">
        <v>81</v>
      </c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>
        <v>50</v>
      </c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</row>
    <row r="271" spans="1:36">
      <c r="A271" s="30" t="s">
        <v>147</v>
      </c>
      <c r="B271" s="30">
        <v>2014</v>
      </c>
      <c r="C271" s="30" t="s">
        <v>148</v>
      </c>
      <c r="D271" s="30" t="s">
        <v>82</v>
      </c>
      <c r="E271" s="30" t="s">
        <v>81</v>
      </c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>
        <v>35</v>
      </c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</row>
    <row r="272" spans="1:36">
      <c r="A272" s="64" t="s">
        <v>4190</v>
      </c>
      <c r="B272" s="30">
        <v>2021</v>
      </c>
      <c r="C272" s="41" t="s">
        <v>4192</v>
      </c>
      <c r="D272" s="30" t="s">
        <v>221</v>
      </c>
      <c r="E272" s="30" t="s">
        <v>752</v>
      </c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 t="s">
        <v>4193</v>
      </c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</row>
    <row r="273" spans="1:36">
      <c r="A273" s="64" t="s">
        <v>4190</v>
      </c>
      <c r="B273" s="30">
        <v>2021</v>
      </c>
      <c r="C273" s="41" t="s">
        <v>4194</v>
      </c>
      <c r="D273" s="30" t="s">
        <v>221</v>
      </c>
      <c r="E273" s="30" t="s">
        <v>1147</v>
      </c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 t="s">
        <v>4195</v>
      </c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</row>
    <row r="274" spans="1:36">
      <c r="A274" s="30" t="s">
        <v>779</v>
      </c>
      <c r="B274" s="30">
        <v>2007</v>
      </c>
      <c r="C274" s="17" t="s">
        <v>780</v>
      </c>
      <c r="D274" s="30" t="s">
        <v>221</v>
      </c>
      <c r="E274" s="30" t="s">
        <v>778</v>
      </c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>
        <v>95</v>
      </c>
      <c r="U274" s="30"/>
      <c r="V274" s="30"/>
      <c r="W274" s="30">
        <v>93</v>
      </c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</row>
    <row r="275" spans="1:36">
      <c r="A275" s="30" t="s">
        <v>287</v>
      </c>
      <c r="B275" s="30">
        <v>2016</v>
      </c>
      <c r="C275" s="41" t="s">
        <v>288</v>
      </c>
      <c r="D275" s="30" t="s">
        <v>221</v>
      </c>
      <c r="E275" s="30" t="s">
        <v>254</v>
      </c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</row>
    <row r="276" spans="1:36">
      <c r="A276" s="30" t="s">
        <v>287</v>
      </c>
      <c r="B276" s="30">
        <v>2016</v>
      </c>
      <c r="C276" s="41" t="s">
        <v>288</v>
      </c>
      <c r="D276" s="30" t="s">
        <v>221</v>
      </c>
      <c r="E276" s="30" t="s">
        <v>326</v>
      </c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</row>
    <row r="277" spans="1:36">
      <c r="A277" s="30" t="s">
        <v>287</v>
      </c>
      <c r="B277" s="30">
        <v>2016</v>
      </c>
      <c r="C277" s="17" t="s">
        <v>288</v>
      </c>
      <c r="D277" s="30" t="s">
        <v>221</v>
      </c>
      <c r="E277" s="30" t="s">
        <v>468</v>
      </c>
      <c r="F277" s="30"/>
      <c r="G277" s="30"/>
      <c r="H277" s="30"/>
      <c r="I277" s="30"/>
      <c r="J277" s="30"/>
      <c r="K277" s="30"/>
      <c r="L277" s="30">
        <v>22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1:36">
      <c r="A278" s="30" t="s">
        <v>287</v>
      </c>
      <c r="B278" s="30">
        <v>2016</v>
      </c>
      <c r="C278" s="41" t="s">
        <v>288</v>
      </c>
      <c r="D278" s="30" t="s">
        <v>221</v>
      </c>
      <c r="E278" s="30" t="s">
        <v>752</v>
      </c>
      <c r="F278" s="30"/>
      <c r="G278" s="30"/>
      <c r="H278" s="30"/>
      <c r="I278" s="30"/>
      <c r="J278" s="30"/>
      <c r="K278" s="30"/>
      <c r="L278" s="30">
        <v>23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</row>
    <row r="279" spans="1:36">
      <c r="A279" s="30" t="s">
        <v>287</v>
      </c>
      <c r="B279" s="30">
        <v>2016</v>
      </c>
      <c r="C279" s="41" t="s">
        <v>288</v>
      </c>
      <c r="D279" s="30" t="s">
        <v>221</v>
      </c>
      <c r="E279" s="30" t="s">
        <v>778</v>
      </c>
      <c r="F279" s="30"/>
      <c r="G279" s="30"/>
      <c r="H279" s="30"/>
      <c r="I279" s="30"/>
      <c r="J279" s="30"/>
      <c r="K279" s="30"/>
      <c r="L279" s="30">
        <v>52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</row>
    <row r="280" spans="1:36">
      <c r="A280" s="30" t="s">
        <v>287</v>
      </c>
      <c r="B280" s="30">
        <v>2016</v>
      </c>
      <c r="C280" s="41" t="s">
        <v>288</v>
      </c>
      <c r="D280" s="30" t="s">
        <v>221</v>
      </c>
      <c r="E280" s="30" t="s">
        <v>813</v>
      </c>
      <c r="F280" s="30"/>
      <c r="G280" s="30"/>
      <c r="H280" s="30"/>
      <c r="I280" s="30"/>
      <c r="J280" s="30"/>
      <c r="K280" s="30"/>
      <c r="L280" s="30">
        <v>22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65" t="s">
        <v>83</v>
      </c>
      <c r="AH280" s="65" t="s">
        <v>83</v>
      </c>
      <c r="AI280" s="65" t="s">
        <v>83</v>
      </c>
      <c r="AJ280" s="65" t="s">
        <v>83</v>
      </c>
    </row>
    <row r="281" spans="1:36">
      <c r="A281" s="30" t="s">
        <v>287</v>
      </c>
      <c r="B281" s="30">
        <v>2016</v>
      </c>
      <c r="C281" s="41" t="s">
        <v>288</v>
      </c>
      <c r="D281" s="30" t="s">
        <v>221</v>
      </c>
      <c r="E281" s="30" t="s">
        <v>1147</v>
      </c>
      <c r="F281" s="30"/>
      <c r="G281" s="30"/>
      <c r="H281" s="30"/>
      <c r="I281" s="30"/>
      <c r="J281" s="30"/>
      <c r="K281" s="30"/>
      <c r="L281" s="30">
        <v>20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</row>
    <row r="282" spans="1:36">
      <c r="A282" s="30" t="s">
        <v>784</v>
      </c>
      <c r="B282" s="30">
        <v>1995</v>
      </c>
      <c r="C282" s="50" t="s">
        <v>785</v>
      </c>
      <c r="D282" s="30" t="s">
        <v>221</v>
      </c>
      <c r="E282" s="30" t="s">
        <v>778</v>
      </c>
      <c r="F282" s="30"/>
      <c r="G282" s="30"/>
      <c r="H282" s="30"/>
      <c r="I282" s="30"/>
      <c r="J282" s="30"/>
      <c r="K282" s="30"/>
      <c r="L282" s="30">
        <v>96</v>
      </c>
      <c r="M282" s="30"/>
      <c r="N282" s="30"/>
      <c r="O282" s="30"/>
      <c r="P282" s="30">
        <v>79</v>
      </c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</row>
    <row r="283" spans="1:36">
      <c r="A283" s="30" t="s">
        <v>786</v>
      </c>
      <c r="B283" s="30">
        <v>2008</v>
      </c>
      <c r="C283" s="17" t="s">
        <v>787</v>
      </c>
      <c r="D283" s="30" t="s">
        <v>221</v>
      </c>
      <c r="E283" s="30" t="s">
        <v>778</v>
      </c>
      <c r="F283" s="30"/>
      <c r="G283" s="30"/>
      <c r="H283" s="30"/>
      <c r="I283" s="30"/>
      <c r="J283" s="30"/>
      <c r="K283" s="30"/>
      <c r="L283" s="30">
        <v>98</v>
      </c>
      <c r="M283" s="30"/>
      <c r="N283" s="30"/>
      <c r="O283" s="30"/>
      <c r="P283" s="30">
        <v>58</v>
      </c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</row>
    <row r="284" spans="1:36">
      <c r="A284" s="30" t="s">
        <v>280</v>
      </c>
      <c r="B284" s="30">
        <v>1974</v>
      </c>
      <c r="C284" s="17" t="s">
        <v>281</v>
      </c>
      <c r="D284" s="30" t="s">
        <v>221</v>
      </c>
      <c r="E284" s="30" t="s">
        <v>254</v>
      </c>
      <c r="F284" s="30"/>
      <c r="G284" s="30"/>
      <c r="H284" s="30"/>
      <c r="I284" s="30"/>
      <c r="J284" s="30"/>
      <c r="K284" s="30"/>
      <c r="L284" s="30">
        <v>50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</row>
    <row r="285" spans="1:36">
      <c r="A285" s="30" t="s">
        <v>207</v>
      </c>
      <c r="B285" s="30">
        <v>2001</v>
      </c>
      <c r="C285" s="17" t="s">
        <v>208</v>
      </c>
      <c r="D285" s="30" t="s">
        <v>206</v>
      </c>
      <c r="E285" s="30" t="s">
        <v>205</v>
      </c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>
        <v>80</v>
      </c>
      <c r="U285" s="30"/>
      <c r="V285" s="30"/>
      <c r="W285" s="30">
        <v>90</v>
      </c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</row>
    <row r="286" spans="1:36">
      <c r="A286" s="30" t="s">
        <v>280</v>
      </c>
      <c r="B286" s="30">
        <v>1974</v>
      </c>
      <c r="C286" s="41" t="s">
        <v>281</v>
      </c>
      <c r="D286" s="30" t="s">
        <v>221</v>
      </c>
      <c r="E286" s="30" t="s">
        <v>326</v>
      </c>
      <c r="F286" s="30"/>
      <c r="G286" s="30"/>
      <c r="H286" s="30"/>
      <c r="I286" s="30"/>
      <c r="J286" s="30"/>
      <c r="K286" s="30"/>
      <c r="L286" s="30">
        <v>55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</row>
    <row r="287" spans="1:36">
      <c r="A287" s="30" t="s">
        <v>280</v>
      </c>
      <c r="B287" s="30">
        <v>1974</v>
      </c>
      <c r="C287" s="17" t="s">
        <v>281</v>
      </c>
      <c r="D287" s="30" t="s">
        <v>221</v>
      </c>
      <c r="E287" s="30" t="s">
        <v>468</v>
      </c>
      <c r="F287" s="30"/>
      <c r="G287" s="30"/>
      <c r="H287" s="30"/>
      <c r="I287" s="30"/>
      <c r="J287" s="30"/>
      <c r="K287" s="30"/>
      <c r="L287" s="30">
        <v>32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</row>
    <row r="288" spans="1:36">
      <c r="A288" s="30" t="s">
        <v>280</v>
      </c>
      <c r="B288" s="30">
        <v>1974</v>
      </c>
      <c r="C288" s="41" t="s">
        <v>281</v>
      </c>
      <c r="D288" s="30" t="s">
        <v>221</v>
      </c>
      <c r="E288" s="30" t="s">
        <v>752</v>
      </c>
      <c r="F288" s="30"/>
      <c r="G288" s="30"/>
      <c r="H288" s="30"/>
      <c r="I288" s="30"/>
      <c r="J288" s="30"/>
      <c r="K288" s="30"/>
      <c r="L288" s="30">
        <v>61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</row>
    <row r="289" spans="1:36">
      <c r="A289" s="30" t="s">
        <v>280</v>
      </c>
      <c r="B289" s="30">
        <v>1974</v>
      </c>
      <c r="C289" s="41" t="s">
        <v>281</v>
      </c>
      <c r="D289" s="30" t="s">
        <v>221</v>
      </c>
      <c r="E289" s="30" t="s">
        <v>778</v>
      </c>
      <c r="F289" s="30"/>
      <c r="G289" s="30"/>
      <c r="H289" s="30"/>
      <c r="I289" s="30"/>
      <c r="J289" s="30"/>
      <c r="K289" s="30"/>
      <c r="L289" s="30">
        <v>57</v>
      </c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</row>
    <row r="290" spans="1:36">
      <c r="A290" s="30" t="s">
        <v>280</v>
      </c>
      <c r="B290" s="30">
        <v>1974</v>
      </c>
      <c r="C290" s="41" t="s">
        <v>281</v>
      </c>
      <c r="D290" s="30" t="s">
        <v>221</v>
      </c>
      <c r="E290" s="30" t="s">
        <v>813</v>
      </c>
      <c r="F290" s="30"/>
      <c r="G290" s="30"/>
      <c r="H290" s="30"/>
      <c r="I290" s="30"/>
      <c r="J290" s="30"/>
      <c r="K290" s="30"/>
      <c r="L290" s="30">
        <v>15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65" t="s">
        <v>83</v>
      </c>
      <c r="AH290" s="65" t="s">
        <v>83</v>
      </c>
      <c r="AI290" s="65" t="s">
        <v>83</v>
      </c>
      <c r="AJ290" s="65" t="s">
        <v>83</v>
      </c>
    </row>
    <row r="291" spans="1:36">
      <c r="A291" s="30" t="s">
        <v>280</v>
      </c>
      <c r="B291" s="30">
        <v>1974</v>
      </c>
      <c r="C291" s="41" t="s">
        <v>281</v>
      </c>
      <c r="D291" s="30" t="s">
        <v>221</v>
      </c>
      <c r="E291" s="30" t="s">
        <v>1147</v>
      </c>
      <c r="F291" s="30"/>
      <c r="G291" s="30"/>
      <c r="H291" s="30"/>
      <c r="I291" s="30"/>
      <c r="J291" s="30"/>
      <c r="K291" s="30"/>
      <c r="L291" s="30">
        <v>53</v>
      </c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</row>
    <row r="292" spans="1:36">
      <c r="A292" s="30" t="s">
        <v>788</v>
      </c>
      <c r="B292" s="30">
        <v>1998</v>
      </c>
      <c r="C292" s="17" t="s">
        <v>789</v>
      </c>
      <c r="D292" s="30" t="s">
        <v>221</v>
      </c>
      <c r="E292" s="30" t="s">
        <v>778</v>
      </c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>
        <v>88</v>
      </c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67" t="s">
        <v>83</v>
      </c>
      <c r="AH292" s="67" t="s">
        <v>83</v>
      </c>
      <c r="AI292" s="67" t="s">
        <v>83</v>
      </c>
      <c r="AJ292" s="67" t="s">
        <v>83</v>
      </c>
    </row>
    <row r="293" spans="1:36">
      <c r="A293" s="30" t="s">
        <v>260</v>
      </c>
      <c r="B293" s="30">
        <v>1973</v>
      </c>
      <c r="C293" s="17" t="s">
        <v>261</v>
      </c>
      <c r="D293" s="30" t="s">
        <v>221</v>
      </c>
      <c r="E293" s="30" t="s">
        <v>254</v>
      </c>
      <c r="F293" s="30"/>
      <c r="G293" s="30"/>
      <c r="H293" s="30" t="s">
        <v>4198</v>
      </c>
      <c r="I293" s="30"/>
      <c r="J293" s="30"/>
      <c r="K293" s="30"/>
      <c r="L293" s="30"/>
      <c r="M293" s="30"/>
      <c r="N293" s="30"/>
      <c r="O293" s="30">
        <v>25</v>
      </c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</row>
    <row r="294" spans="1:36">
      <c r="A294" s="30" t="s">
        <v>260</v>
      </c>
      <c r="B294" s="30">
        <v>1973</v>
      </c>
      <c r="C294" s="17" t="s">
        <v>261</v>
      </c>
      <c r="D294" s="30" t="s">
        <v>221</v>
      </c>
      <c r="E294" s="30" t="s">
        <v>254</v>
      </c>
      <c r="F294" s="30"/>
      <c r="G294" s="30"/>
      <c r="H294" s="30" t="s">
        <v>4199</v>
      </c>
      <c r="I294" s="30"/>
      <c r="J294" s="30"/>
      <c r="K294" s="30"/>
      <c r="L294" s="30"/>
      <c r="M294" s="30"/>
      <c r="N294" s="30"/>
      <c r="O294" s="30">
        <v>13</v>
      </c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</row>
    <row r="295" spans="1:36">
      <c r="A295" s="30" t="s">
        <v>260</v>
      </c>
      <c r="B295" s="30">
        <v>1973</v>
      </c>
      <c r="C295" s="17" t="s">
        <v>261</v>
      </c>
      <c r="D295" s="30" t="s">
        <v>221</v>
      </c>
      <c r="E295" s="30" t="s">
        <v>254</v>
      </c>
      <c r="F295" s="30"/>
      <c r="G295" s="30"/>
      <c r="H295" s="30" t="s">
        <v>4200</v>
      </c>
      <c r="I295" s="30"/>
      <c r="J295" s="30"/>
      <c r="K295" s="30"/>
      <c r="L295" s="30"/>
      <c r="M295" s="30"/>
      <c r="N295" s="30"/>
      <c r="O295" s="30"/>
      <c r="P295" s="30"/>
      <c r="Q295" s="30">
        <v>29</v>
      </c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</row>
    <row r="296" spans="1:36">
      <c r="A296" s="30" t="s">
        <v>260</v>
      </c>
      <c r="B296" s="30">
        <v>1973</v>
      </c>
      <c r="C296" s="17" t="s">
        <v>261</v>
      </c>
      <c r="D296" s="30" t="s">
        <v>221</v>
      </c>
      <c r="E296" s="30" t="s">
        <v>254</v>
      </c>
      <c r="F296" s="30"/>
      <c r="G296" s="30"/>
      <c r="H296" s="30" t="s">
        <v>4201</v>
      </c>
      <c r="I296" s="30"/>
      <c r="J296" s="30"/>
      <c r="K296" s="30"/>
      <c r="L296" s="30"/>
      <c r="M296" s="30"/>
      <c r="N296" s="30"/>
      <c r="O296" s="30"/>
      <c r="P296" s="30"/>
      <c r="Q296" s="30">
        <v>11</v>
      </c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</row>
    <row r="297" spans="1:36">
      <c r="A297" s="30" t="s">
        <v>260</v>
      </c>
      <c r="B297" s="30">
        <v>1973</v>
      </c>
      <c r="C297" s="17" t="s">
        <v>261</v>
      </c>
      <c r="D297" s="30" t="s">
        <v>221</v>
      </c>
      <c r="E297" s="30" t="s">
        <v>254</v>
      </c>
      <c r="F297" s="30"/>
      <c r="G297" s="30"/>
      <c r="H297" s="30" t="s">
        <v>4202</v>
      </c>
      <c r="I297" s="30"/>
      <c r="J297" s="30"/>
      <c r="K297" s="30"/>
      <c r="L297" s="30"/>
      <c r="M297" s="30"/>
      <c r="N297" s="30"/>
      <c r="O297" s="30">
        <v>20</v>
      </c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</row>
    <row r="298" spans="1:36">
      <c r="A298" s="30" t="s">
        <v>260</v>
      </c>
      <c r="B298" s="30">
        <v>1973</v>
      </c>
      <c r="C298" s="17" t="s">
        <v>261</v>
      </c>
      <c r="D298" s="30" t="s">
        <v>221</v>
      </c>
      <c r="E298" s="30" t="s">
        <v>326</v>
      </c>
      <c r="F298" s="30"/>
      <c r="G298" s="30"/>
      <c r="H298" s="30" t="s">
        <v>4198</v>
      </c>
      <c r="I298" s="30"/>
      <c r="J298" s="30"/>
      <c r="K298" s="30"/>
      <c r="L298" s="30"/>
      <c r="M298" s="30"/>
      <c r="N298" s="30"/>
      <c r="O298" s="30">
        <v>36</v>
      </c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</row>
    <row r="299" spans="1:36">
      <c r="A299" s="30" t="s">
        <v>260</v>
      </c>
      <c r="B299" s="30">
        <v>1973</v>
      </c>
      <c r="C299" s="17" t="s">
        <v>261</v>
      </c>
      <c r="D299" s="30" t="s">
        <v>221</v>
      </c>
      <c r="E299" s="30" t="s">
        <v>326</v>
      </c>
      <c r="F299" s="30"/>
      <c r="G299" s="30"/>
      <c r="H299" s="30" t="s">
        <v>4199</v>
      </c>
      <c r="I299" s="30"/>
      <c r="J299" s="30"/>
      <c r="K299" s="30"/>
      <c r="L299" s="30"/>
      <c r="M299" s="30"/>
      <c r="N299" s="30"/>
      <c r="O299" s="30">
        <v>17</v>
      </c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</row>
    <row r="300" spans="1:36">
      <c r="A300" s="30" t="s">
        <v>260</v>
      </c>
      <c r="B300" s="30">
        <v>1973</v>
      </c>
      <c r="C300" s="17" t="s">
        <v>261</v>
      </c>
      <c r="D300" s="30" t="s">
        <v>221</v>
      </c>
      <c r="E300" s="30" t="s">
        <v>326</v>
      </c>
      <c r="F300" s="30"/>
      <c r="G300" s="30"/>
      <c r="H300" s="30" t="s">
        <v>4200</v>
      </c>
      <c r="I300" s="30"/>
      <c r="J300" s="30"/>
      <c r="K300" s="30"/>
      <c r="L300" s="30"/>
      <c r="M300" s="30"/>
      <c r="N300" s="30"/>
      <c r="O300" s="30"/>
      <c r="P300" s="30"/>
      <c r="Q300" s="30">
        <v>38</v>
      </c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</row>
    <row r="301" spans="1:36">
      <c r="A301" s="30" t="s">
        <v>260</v>
      </c>
      <c r="B301" s="30">
        <v>1973</v>
      </c>
      <c r="C301" s="17" t="s">
        <v>261</v>
      </c>
      <c r="D301" s="30" t="s">
        <v>221</v>
      </c>
      <c r="E301" s="30" t="s">
        <v>326</v>
      </c>
      <c r="F301" s="30"/>
      <c r="G301" s="30"/>
      <c r="H301" s="30" t="s">
        <v>4201</v>
      </c>
      <c r="I301" s="30"/>
      <c r="J301" s="30"/>
      <c r="K301" s="30"/>
      <c r="L301" s="30"/>
      <c r="M301" s="30"/>
      <c r="N301" s="30"/>
      <c r="O301" s="30"/>
      <c r="P301" s="30"/>
      <c r="Q301" s="30">
        <v>78</v>
      </c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</row>
    <row r="302" spans="1:36">
      <c r="A302" s="30" t="s">
        <v>260</v>
      </c>
      <c r="B302" s="30">
        <v>1973</v>
      </c>
      <c r="C302" s="17" t="s">
        <v>261</v>
      </c>
      <c r="D302" s="30" t="s">
        <v>221</v>
      </c>
      <c r="E302" s="30" t="s">
        <v>326</v>
      </c>
      <c r="F302" s="30"/>
      <c r="G302" s="30"/>
      <c r="H302" s="30" t="s">
        <v>4202</v>
      </c>
      <c r="I302" s="30"/>
      <c r="J302" s="30"/>
      <c r="K302" s="30"/>
      <c r="L302" s="30"/>
      <c r="M302" s="30"/>
      <c r="N302" s="30"/>
      <c r="O302" s="30">
        <v>29</v>
      </c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</row>
    <row r="303" spans="1:36">
      <c r="A303" s="30" t="s">
        <v>260</v>
      </c>
      <c r="B303" s="30">
        <v>1973</v>
      </c>
      <c r="C303" s="17" t="s">
        <v>261</v>
      </c>
      <c r="D303" s="30" t="s">
        <v>221</v>
      </c>
      <c r="E303" s="30" t="s">
        <v>468</v>
      </c>
      <c r="F303" s="30"/>
      <c r="G303" s="30"/>
      <c r="H303" s="30" t="s">
        <v>4198</v>
      </c>
      <c r="I303" s="30"/>
      <c r="J303" s="30"/>
      <c r="K303" s="30"/>
      <c r="L303" s="30"/>
      <c r="M303" s="30"/>
      <c r="N303" s="30"/>
      <c r="O303" s="30">
        <v>70</v>
      </c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</row>
    <row r="304" spans="1:36">
      <c r="A304" s="30" t="s">
        <v>260</v>
      </c>
      <c r="B304" s="30">
        <v>1973</v>
      </c>
      <c r="C304" s="17" t="s">
        <v>261</v>
      </c>
      <c r="D304" s="30" t="s">
        <v>221</v>
      </c>
      <c r="E304" s="30" t="s">
        <v>468</v>
      </c>
      <c r="F304" s="30"/>
      <c r="G304" s="30"/>
      <c r="H304" s="30" t="s">
        <v>4199</v>
      </c>
      <c r="I304" s="30"/>
      <c r="J304" s="30"/>
      <c r="K304" s="30"/>
      <c r="L304" s="30"/>
      <c r="M304" s="30"/>
      <c r="N304" s="30"/>
      <c r="O304" s="30">
        <v>28</v>
      </c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</row>
    <row r="305" spans="1:35">
      <c r="A305" s="30" t="s">
        <v>260</v>
      </c>
      <c r="B305" s="30">
        <v>1973</v>
      </c>
      <c r="C305" s="17" t="s">
        <v>261</v>
      </c>
      <c r="D305" s="30" t="s">
        <v>221</v>
      </c>
      <c r="E305" s="30" t="s">
        <v>468</v>
      </c>
      <c r="F305" s="30"/>
      <c r="G305" s="30"/>
      <c r="H305" s="30" t="s">
        <v>4200</v>
      </c>
      <c r="I305" s="30"/>
      <c r="J305" s="30"/>
      <c r="K305" s="30"/>
      <c r="L305" s="30"/>
      <c r="M305" s="30"/>
      <c r="N305" s="30"/>
      <c r="O305" s="30"/>
      <c r="P305" s="30"/>
      <c r="Q305" s="30">
        <v>65</v>
      </c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</row>
    <row r="306" spans="1:35">
      <c r="A306" s="30" t="s">
        <v>260</v>
      </c>
      <c r="B306" s="30">
        <v>1973</v>
      </c>
      <c r="C306" s="17" t="s">
        <v>261</v>
      </c>
      <c r="D306" s="30" t="s">
        <v>221</v>
      </c>
      <c r="E306" s="30" t="s">
        <v>468</v>
      </c>
      <c r="F306" s="30"/>
      <c r="G306" s="30"/>
      <c r="H306" s="30" t="s">
        <v>4201</v>
      </c>
      <c r="I306" s="30"/>
      <c r="J306" s="30"/>
      <c r="K306" s="30"/>
      <c r="L306" s="30"/>
      <c r="M306" s="30"/>
      <c r="N306" s="30"/>
      <c r="O306" s="30"/>
      <c r="P306" s="30"/>
      <c r="Q306" s="30">
        <v>61</v>
      </c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</row>
    <row r="307" spans="1:35">
      <c r="A307" s="30" t="s">
        <v>260</v>
      </c>
      <c r="B307" s="30">
        <v>1973</v>
      </c>
      <c r="C307" s="17" t="s">
        <v>261</v>
      </c>
      <c r="D307" s="30" t="s">
        <v>221</v>
      </c>
      <c r="E307" s="30" t="s">
        <v>468</v>
      </c>
      <c r="F307" s="30"/>
      <c r="G307" s="30"/>
      <c r="H307" s="30" t="s">
        <v>4202</v>
      </c>
      <c r="I307" s="30"/>
      <c r="J307" s="30"/>
      <c r="K307" s="30"/>
      <c r="L307" s="30"/>
      <c r="M307" s="30"/>
      <c r="N307" s="30"/>
      <c r="O307" s="30">
        <v>12</v>
      </c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</row>
    <row r="308" spans="1:35">
      <c r="A308" s="30" t="s">
        <v>260</v>
      </c>
      <c r="B308" s="30">
        <v>1973</v>
      </c>
      <c r="C308" s="17" t="s">
        <v>261</v>
      </c>
      <c r="D308" s="30" t="s">
        <v>221</v>
      </c>
      <c r="E308" s="30" t="s">
        <v>752</v>
      </c>
      <c r="F308" s="30"/>
      <c r="G308" s="30"/>
      <c r="H308" s="30" t="s">
        <v>4198</v>
      </c>
      <c r="I308" s="30"/>
      <c r="J308" s="30"/>
      <c r="K308" s="30"/>
      <c r="L308" s="30"/>
      <c r="M308" s="30"/>
      <c r="N308" s="30"/>
      <c r="O308" s="30">
        <v>59</v>
      </c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</row>
    <row r="309" spans="1:35">
      <c r="A309" s="30" t="s">
        <v>260</v>
      </c>
      <c r="B309" s="30">
        <v>1973</v>
      </c>
      <c r="C309" s="17" t="s">
        <v>261</v>
      </c>
      <c r="D309" s="30" t="s">
        <v>221</v>
      </c>
      <c r="E309" s="30" t="s">
        <v>752</v>
      </c>
      <c r="F309" s="30"/>
      <c r="G309" s="30"/>
      <c r="H309" s="30" t="s">
        <v>4199</v>
      </c>
      <c r="I309" s="30"/>
      <c r="J309" s="30"/>
      <c r="K309" s="30"/>
      <c r="L309" s="30"/>
      <c r="M309" s="30"/>
      <c r="N309" s="30"/>
      <c r="O309" s="30">
        <v>67</v>
      </c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</row>
    <row r="310" spans="1:35">
      <c r="A310" s="30" t="s">
        <v>260</v>
      </c>
      <c r="B310" s="30">
        <v>1973</v>
      </c>
      <c r="C310" s="17" t="s">
        <v>261</v>
      </c>
      <c r="D310" s="30" t="s">
        <v>221</v>
      </c>
      <c r="E310" s="30" t="s">
        <v>752</v>
      </c>
      <c r="F310" s="30"/>
      <c r="G310" s="30"/>
      <c r="H310" s="30" t="s">
        <v>4200</v>
      </c>
      <c r="I310" s="30"/>
      <c r="J310" s="30"/>
      <c r="K310" s="30"/>
      <c r="L310" s="30"/>
      <c r="M310" s="30"/>
      <c r="N310" s="30"/>
      <c r="O310" s="30"/>
      <c r="P310" s="30"/>
      <c r="Q310" s="30">
        <v>66</v>
      </c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</row>
    <row r="311" spans="1:35">
      <c r="A311" s="30" t="s">
        <v>260</v>
      </c>
      <c r="B311" s="30">
        <v>1973</v>
      </c>
      <c r="C311" s="17" t="s">
        <v>261</v>
      </c>
      <c r="D311" s="30" t="s">
        <v>221</v>
      </c>
      <c r="E311" s="30" t="s">
        <v>752</v>
      </c>
      <c r="F311" s="30"/>
      <c r="G311" s="30"/>
      <c r="H311" s="30" t="s">
        <v>4201</v>
      </c>
      <c r="I311" s="30"/>
      <c r="J311" s="30"/>
      <c r="K311" s="30"/>
      <c r="L311" s="30"/>
      <c r="M311" s="30"/>
      <c r="N311" s="30"/>
      <c r="O311" s="30"/>
      <c r="P311" s="30"/>
      <c r="Q311" s="30">
        <v>43</v>
      </c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</row>
    <row r="312" spans="1:35">
      <c r="A312" s="30" t="s">
        <v>260</v>
      </c>
      <c r="B312" s="30">
        <v>1973</v>
      </c>
      <c r="C312" s="17" t="s">
        <v>261</v>
      </c>
      <c r="D312" s="30" t="s">
        <v>221</v>
      </c>
      <c r="E312" s="30" t="s">
        <v>752</v>
      </c>
      <c r="F312" s="30"/>
      <c r="G312" s="30"/>
      <c r="H312" s="30" t="s">
        <v>4202</v>
      </c>
      <c r="I312" s="30"/>
      <c r="J312" s="30"/>
      <c r="K312" s="30"/>
      <c r="L312" s="30"/>
      <c r="M312" s="30"/>
      <c r="N312" s="30"/>
      <c r="O312" s="30">
        <v>28</v>
      </c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</row>
    <row r="313" spans="1:35">
      <c r="A313" s="30" t="s">
        <v>260</v>
      </c>
      <c r="B313" s="30">
        <v>1973</v>
      </c>
      <c r="C313" s="17" t="s">
        <v>261</v>
      </c>
      <c r="D313" s="30" t="s">
        <v>221</v>
      </c>
      <c r="E313" s="30" t="s">
        <v>778</v>
      </c>
      <c r="F313" s="30"/>
      <c r="G313" s="30"/>
      <c r="H313" s="30" t="s">
        <v>4198</v>
      </c>
      <c r="I313" s="30"/>
      <c r="J313" s="30"/>
      <c r="K313" s="30"/>
      <c r="L313" s="30"/>
      <c r="M313" s="30"/>
      <c r="N313" s="30"/>
      <c r="O313" s="30">
        <v>54</v>
      </c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67" t="s">
        <v>83</v>
      </c>
      <c r="AG313" s="67" t="s">
        <v>83</v>
      </c>
      <c r="AH313" s="67" t="s">
        <v>83</v>
      </c>
      <c r="AI313" s="67" t="s">
        <v>83</v>
      </c>
    </row>
    <row r="314" spans="1:35">
      <c r="A314" s="30" t="s">
        <v>260</v>
      </c>
      <c r="B314" s="30">
        <v>1973</v>
      </c>
      <c r="C314" s="17" t="s">
        <v>261</v>
      </c>
      <c r="D314" s="30" t="s">
        <v>221</v>
      </c>
      <c r="E314" s="30" t="s">
        <v>778</v>
      </c>
      <c r="F314" s="30"/>
      <c r="G314" s="30"/>
      <c r="H314" s="30" t="s">
        <v>4199</v>
      </c>
      <c r="I314" s="30"/>
      <c r="J314" s="30"/>
      <c r="K314" s="30"/>
      <c r="L314" s="30"/>
      <c r="M314" s="30"/>
      <c r="N314" s="30"/>
      <c r="O314" s="30">
        <v>13</v>
      </c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67" t="s">
        <v>83</v>
      </c>
      <c r="AG314" s="67" t="s">
        <v>83</v>
      </c>
      <c r="AH314" s="67" t="s">
        <v>83</v>
      </c>
      <c r="AI314" s="67" t="s">
        <v>83</v>
      </c>
    </row>
    <row r="315" spans="1:35">
      <c r="A315" s="30" t="s">
        <v>260</v>
      </c>
      <c r="B315" s="30">
        <v>1973</v>
      </c>
      <c r="C315" s="17" t="s">
        <v>261</v>
      </c>
      <c r="D315" s="30" t="s">
        <v>221</v>
      </c>
      <c r="E315" s="30" t="s">
        <v>778</v>
      </c>
      <c r="F315" s="30"/>
      <c r="G315" s="30"/>
      <c r="H315" s="30" t="s">
        <v>4200</v>
      </c>
      <c r="I315" s="30"/>
      <c r="J315" s="30"/>
      <c r="K315" s="30"/>
      <c r="L315" s="30"/>
      <c r="M315" s="30"/>
      <c r="N315" s="30"/>
      <c r="O315" s="30"/>
      <c r="P315" s="30"/>
      <c r="Q315" s="30">
        <v>47</v>
      </c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67" t="s">
        <v>83</v>
      </c>
      <c r="AG315" s="67" t="s">
        <v>83</v>
      </c>
      <c r="AH315" s="67" t="s">
        <v>83</v>
      </c>
      <c r="AI315" s="67" t="s">
        <v>83</v>
      </c>
    </row>
    <row r="316" spans="1:35">
      <c r="A316" s="30" t="s">
        <v>260</v>
      </c>
      <c r="B316" s="30">
        <v>1973</v>
      </c>
      <c r="C316" s="17" t="s">
        <v>261</v>
      </c>
      <c r="D316" s="30" t="s">
        <v>221</v>
      </c>
      <c r="E316" s="30" t="s">
        <v>778</v>
      </c>
      <c r="F316" s="30"/>
      <c r="G316" s="30"/>
      <c r="H316" s="30" t="s">
        <v>4201</v>
      </c>
      <c r="I316" s="30"/>
      <c r="J316" s="30"/>
      <c r="K316" s="30"/>
      <c r="L316" s="30"/>
      <c r="M316" s="30"/>
      <c r="N316" s="30"/>
      <c r="O316" s="30"/>
      <c r="P316" s="30"/>
      <c r="Q316" s="30">
        <v>17</v>
      </c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67" t="s">
        <v>83</v>
      </c>
      <c r="AG316" s="67" t="s">
        <v>83</v>
      </c>
      <c r="AH316" s="67" t="s">
        <v>83</v>
      </c>
      <c r="AI316" s="67" t="s">
        <v>83</v>
      </c>
    </row>
    <row r="317" spans="1:35">
      <c r="A317" s="30" t="s">
        <v>260</v>
      </c>
      <c r="B317" s="30">
        <v>1973</v>
      </c>
      <c r="C317" s="17" t="s">
        <v>261</v>
      </c>
      <c r="D317" s="30" t="s">
        <v>221</v>
      </c>
      <c r="E317" s="30" t="s">
        <v>778</v>
      </c>
      <c r="F317" s="30"/>
      <c r="G317" s="30"/>
      <c r="H317" s="30" t="s">
        <v>4202</v>
      </c>
      <c r="I317" s="30"/>
      <c r="J317" s="30"/>
      <c r="K317" s="30"/>
      <c r="L317" s="30"/>
      <c r="M317" s="30"/>
      <c r="N317" s="30"/>
      <c r="O317" s="30">
        <v>36</v>
      </c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67" t="s">
        <v>83</v>
      </c>
      <c r="AG317" s="67" t="s">
        <v>83</v>
      </c>
      <c r="AH317" s="67" t="s">
        <v>83</v>
      </c>
      <c r="AI317" s="67" t="s">
        <v>83</v>
      </c>
    </row>
    <row r="318" spans="1:35">
      <c r="A318" s="30" t="s">
        <v>260</v>
      </c>
      <c r="B318" s="30">
        <v>1973</v>
      </c>
      <c r="C318" s="17" t="s">
        <v>261</v>
      </c>
      <c r="D318" s="30" t="s">
        <v>221</v>
      </c>
      <c r="E318" s="30" t="s">
        <v>1147</v>
      </c>
      <c r="F318" s="30"/>
      <c r="G318" s="30"/>
      <c r="H318" s="30" t="s">
        <v>4198</v>
      </c>
      <c r="I318" s="30"/>
      <c r="J318" s="30"/>
      <c r="K318" s="30"/>
      <c r="L318" s="30"/>
      <c r="M318" s="30"/>
      <c r="N318" s="30"/>
      <c r="O318" s="30">
        <v>68</v>
      </c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</row>
    <row r="319" spans="1:35">
      <c r="A319" s="30" t="s">
        <v>260</v>
      </c>
      <c r="B319" s="30">
        <v>1973</v>
      </c>
      <c r="C319" s="17" t="s">
        <v>261</v>
      </c>
      <c r="D319" s="30" t="s">
        <v>221</v>
      </c>
      <c r="E319" s="30" t="s">
        <v>1147</v>
      </c>
      <c r="F319" s="30"/>
      <c r="G319" s="30"/>
      <c r="H319" s="30" t="s">
        <v>4199</v>
      </c>
      <c r="I319" s="30"/>
      <c r="J319" s="30"/>
      <c r="K319" s="30"/>
      <c r="L319" s="30"/>
      <c r="M319" s="30"/>
      <c r="N319" s="30"/>
      <c r="O319" s="30">
        <v>43</v>
      </c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</row>
    <row r="320" spans="1:35">
      <c r="A320" s="30" t="s">
        <v>260</v>
      </c>
      <c r="B320" s="30">
        <v>1973</v>
      </c>
      <c r="C320" s="17" t="s">
        <v>261</v>
      </c>
      <c r="D320" s="30" t="s">
        <v>221</v>
      </c>
      <c r="E320" s="30" t="s">
        <v>1147</v>
      </c>
      <c r="F320" s="30"/>
      <c r="G320" s="30"/>
      <c r="H320" s="30" t="s">
        <v>4200</v>
      </c>
      <c r="I320" s="30"/>
      <c r="J320" s="30"/>
      <c r="K320" s="30"/>
      <c r="L320" s="30"/>
      <c r="M320" s="30"/>
      <c r="N320" s="30"/>
      <c r="O320" s="30"/>
      <c r="P320" s="30"/>
      <c r="Q320" s="30">
        <v>51</v>
      </c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</row>
    <row r="321" spans="1:36">
      <c r="A321" s="30" t="s">
        <v>260</v>
      </c>
      <c r="B321" s="30">
        <v>1973</v>
      </c>
      <c r="C321" s="17" t="s">
        <v>261</v>
      </c>
      <c r="D321" s="30" t="s">
        <v>221</v>
      </c>
      <c r="E321" s="30" t="s">
        <v>1147</v>
      </c>
      <c r="F321" s="30"/>
      <c r="G321" s="30"/>
      <c r="H321" s="30" t="s">
        <v>4201</v>
      </c>
      <c r="I321" s="30"/>
      <c r="J321" s="30"/>
      <c r="K321" s="30"/>
      <c r="L321" s="30"/>
      <c r="M321" s="30"/>
      <c r="N321" s="30"/>
      <c r="O321" s="30"/>
      <c r="P321" s="30"/>
      <c r="Q321" s="30">
        <v>48</v>
      </c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</row>
    <row r="322" spans="1:36">
      <c r="A322" s="30" t="s">
        <v>260</v>
      </c>
      <c r="B322" s="30">
        <v>1973</v>
      </c>
      <c r="C322" s="17" t="s">
        <v>261</v>
      </c>
      <c r="D322" s="30" t="s">
        <v>221</v>
      </c>
      <c r="E322" s="30" t="s">
        <v>1147</v>
      </c>
      <c r="F322" s="30"/>
      <c r="G322" s="30"/>
      <c r="H322" s="30" t="s">
        <v>4202</v>
      </c>
      <c r="I322" s="30"/>
      <c r="J322" s="30"/>
      <c r="K322" s="30"/>
      <c r="L322" s="30"/>
      <c r="M322" s="30"/>
      <c r="N322" s="30"/>
      <c r="O322" s="30">
        <v>22</v>
      </c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</row>
    <row r="323" spans="1:36">
      <c r="A323" s="30" t="s">
        <v>211</v>
      </c>
      <c r="B323" s="30">
        <v>2005</v>
      </c>
      <c r="C323" s="17" t="s">
        <v>212</v>
      </c>
      <c r="D323" s="30" t="s">
        <v>326</v>
      </c>
      <c r="E323" s="30" t="s">
        <v>326</v>
      </c>
      <c r="F323" s="30"/>
      <c r="G323" s="30"/>
      <c r="H323" s="30"/>
      <c r="I323" s="30"/>
      <c r="J323" s="30"/>
      <c r="K323" s="30">
        <v>55</v>
      </c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</row>
    <row r="324" spans="1:36">
      <c r="A324" s="30" t="s">
        <v>211</v>
      </c>
      <c r="B324" s="30">
        <v>2005</v>
      </c>
      <c r="C324" s="17" t="s">
        <v>212</v>
      </c>
      <c r="D324" s="30" t="s">
        <v>221</v>
      </c>
      <c r="E324" s="30" t="s">
        <v>752</v>
      </c>
      <c r="F324" s="30"/>
      <c r="G324" s="30"/>
      <c r="H324" s="30"/>
      <c r="I324" s="30"/>
      <c r="J324" s="30"/>
      <c r="K324" s="30"/>
      <c r="L324" s="30">
        <v>61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</row>
    <row r="325" spans="1:36">
      <c r="A325" s="30" t="s">
        <v>211</v>
      </c>
      <c r="B325" s="30">
        <v>2005</v>
      </c>
      <c r="C325" s="17" t="s">
        <v>212</v>
      </c>
      <c r="D325" s="30" t="s">
        <v>221</v>
      </c>
      <c r="E325" s="30" t="s">
        <v>752</v>
      </c>
      <c r="F325" s="30"/>
      <c r="G325" s="30"/>
      <c r="H325" s="30"/>
      <c r="I325" s="30"/>
      <c r="J325" s="30"/>
      <c r="K325" s="30"/>
      <c r="L325" s="30" t="s">
        <v>777</v>
      </c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</row>
    <row r="326" spans="1:36">
      <c r="A326" s="30" t="s">
        <v>211</v>
      </c>
      <c r="B326" s="30">
        <v>2005</v>
      </c>
      <c r="C326" s="17" t="s">
        <v>212</v>
      </c>
      <c r="E326" s="30" t="s">
        <v>254</v>
      </c>
      <c r="F326" s="30"/>
      <c r="G326" s="30"/>
      <c r="H326" s="30"/>
      <c r="I326" s="30"/>
      <c r="J326" s="30"/>
      <c r="K326" s="30">
        <v>75</v>
      </c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</row>
    <row r="327" spans="1:36">
      <c r="A327" s="30" t="s">
        <v>211</v>
      </c>
      <c r="B327" s="30">
        <v>2005</v>
      </c>
      <c r="C327" s="17" t="s">
        <v>212</v>
      </c>
      <c r="E327" s="30" t="s">
        <v>254</v>
      </c>
      <c r="F327" s="30"/>
      <c r="G327" s="30"/>
      <c r="H327" s="30"/>
      <c r="I327" s="30"/>
      <c r="J327" s="30"/>
      <c r="K327" s="30">
        <v>30</v>
      </c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</row>
    <row r="328" spans="1:36">
      <c r="A328" s="30" t="s">
        <v>211</v>
      </c>
      <c r="B328" s="30">
        <v>2005</v>
      </c>
      <c r="C328" s="17" t="s">
        <v>212</v>
      </c>
      <c r="E328" s="30" t="s">
        <v>326</v>
      </c>
      <c r="F328" s="30"/>
      <c r="G328" s="30"/>
      <c r="H328" s="30"/>
      <c r="I328" s="30"/>
      <c r="J328" s="30"/>
      <c r="K328" s="30">
        <v>30</v>
      </c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</row>
    <row r="329" spans="1:36">
      <c r="A329" s="30" t="s">
        <v>211</v>
      </c>
      <c r="B329" s="30">
        <v>2005</v>
      </c>
      <c r="C329" s="17" t="s">
        <v>212</v>
      </c>
      <c r="D329" s="30" t="s">
        <v>221</v>
      </c>
      <c r="E329" s="30" t="s">
        <v>778</v>
      </c>
      <c r="F329" s="30"/>
      <c r="G329" s="30"/>
      <c r="H329" s="30"/>
      <c r="I329" s="30"/>
      <c r="J329" s="30"/>
      <c r="K329" s="30"/>
      <c r="L329" s="30">
        <v>83</v>
      </c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67" t="s">
        <v>83</v>
      </c>
      <c r="AH329" s="67" t="s">
        <v>83</v>
      </c>
      <c r="AI329" s="67" t="s">
        <v>83</v>
      </c>
      <c r="AJ329" s="67" t="s">
        <v>83</v>
      </c>
    </row>
    <row r="330" spans="1:36">
      <c r="A330" s="30" t="s">
        <v>211</v>
      </c>
      <c r="B330" s="30">
        <v>2005</v>
      </c>
      <c r="C330" s="17" t="s">
        <v>212</v>
      </c>
      <c r="D330" s="30" t="s">
        <v>221</v>
      </c>
      <c r="E330" s="30" t="s">
        <v>778</v>
      </c>
      <c r="F330" s="30"/>
      <c r="G330" s="30"/>
      <c r="H330" s="30"/>
      <c r="I330" s="30"/>
      <c r="J330" s="30"/>
      <c r="K330" s="30"/>
      <c r="L330" s="30">
        <v>94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67" t="s">
        <v>83</v>
      </c>
      <c r="AH330" s="67" t="s">
        <v>83</v>
      </c>
      <c r="AI330" s="67" t="s">
        <v>83</v>
      </c>
      <c r="AJ330" s="67" t="s">
        <v>83</v>
      </c>
    </row>
    <row r="331" spans="1:36">
      <c r="A331" s="30" t="s">
        <v>211</v>
      </c>
      <c r="B331" s="30">
        <v>2005</v>
      </c>
      <c r="C331" s="17" t="s">
        <v>212</v>
      </c>
      <c r="D331" s="30" t="s">
        <v>813</v>
      </c>
      <c r="E331" s="30" t="s">
        <v>813</v>
      </c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</row>
    <row r="332" spans="1:36">
      <c r="A332" s="30" t="s">
        <v>211</v>
      </c>
      <c r="B332" s="30">
        <v>2005</v>
      </c>
      <c r="C332" s="17" t="s">
        <v>212</v>
      </c>
      <c r="D332" s="30" t="s">
        <v>813</v>
      </c>
      <c r="E332" s="30" t="s">
        <v>813</v>
      </c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</row>
    <row r="333" spans="1:36">
      <c r="A333" s="30" t="s">
        <v>211</v>
      </c>
      <c r="B333" s="30">
        <v>2005</v>
      </c>
      <c r="C333" s="17" t="s">
        <v>212</v>
      </c>
      <c r="D333" s="30" t="s">
        <v>1147</v>
      </c>
      <c r="E333" s="30" t="s">
        <v>1147</v>
      </c>
      <c r="F333" s="30"/>
      <c r="G333" s="30"/>
      <c r="H333" s="30"/>
      <c r="I333" s="30"/>
      <c r="J333" s="30"/>
      <c r="K333" s="30">
        <v>71</v>
      </c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</row>
    <row r="334" spans="1:36">
      <c r="A334" s="30" t="s">
        <v>336</v>
      </c>
      <c r="B334" s="30">
        <v>2005</v>
      </c>
      <c r="C334" s="17" t="s">
        <v>337</v>
      </c>
      <c r="D334" s="30" t="s">
        <v>221</v>
      </c>
      <c r="E334" s="30" t="s">
        <v>326</v>
      </c>
      <c r="F334" s="30"/>
      <c r="G334" s="30"/>
      <c r="H334" s="30"/>
      <c r="I334" s="30"/>
      <c r="J334" s="30"/>
      <c r="K334" s="30"/>
      <c r="L334" s="30"/>
      <c r="M334" s="30" t="s">
        <v>354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</row>
    <row r="335" spans="1:36">
      <c r="A335" s="30" t="s">
        <v>211</v>
      </c>
      <c r="B335" s="30">
        <v>2005</v>
      </c>
      <c r="C335" s="17" t="s">
        <v>212</v>
      </c>
      <c r="D335" s="30" t="s">
        <v>468</v>
      </c>
      <c r="E335" s="30" t="s">
        <v>468</v>
      </c>
      <c r="F335" s="30"/>
      <c r="G335" s="30"/>
      <c r="H335" s="30"/>
      <c r="I335" s="30"/>
      <c r="J335" s="30"/>
      <c r="K335" s="30">
        <v>79</v>
      </c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</row>
    <row r="336" spans="1:36">
      <c r="A336" s="30" t="s">
        <v>760</v>
      </c>
      <c r="B336" s="30">
        <v>2016</v>
      </c>
      <c r="C336" s="17" t="s">
        <v>761</v>
      </c>
      <c r="D336" s="30" t="s">
        <v>254</v>
      </c>
      <c r="E336" s="30" t="s">
        <v>254</v>
      </c>
      <c r="F336" s="30"/>
      <c r="G336" s="30"/>
      <c r="H336" s="30"/>
      <c r="I336" s="30"/>
      <c r="J336" s="30"/>
      <c r="K336" s="30"/>
      <c r="L336" s="30"/>
      <c r="M336" s="30"/>
      <c r="N336" s="30"/>
      <c r="O336" s="30" t="s">
        <v>4204</v>
      </c>
      <c r="P336" s="30"/>
      <c r="Q336" s="30"/>
      <c r="R336" s="30"/>
      <c r="S336" s="30" t="s">
        <v>4205</v>
      </c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</row>
    <row r="337" spans="1:36">
      <c r="A337" s="30" t="s">
        <v>760</v>
      </c>
      <c r="B337" s="30">
        <v>2016</v>
      </c>
      <c r="C337" s="17" t="s">
        <v>761</v>
      </c>
      <c r="D337" s="30" t="s">
        <v>221</v>
      </c>
      <c r="E337" s="30" t="s">
        <v>752</v>
      </c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 t="s">
        <v>762</v>
      </c>
      <c r="Q337" s="30"/>
      <c r="R337" s="30"/>
      <c r="S337" s="30"/>
      <c r="T337" s="30" t="s">
        <v>763</v>
      </c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</row>
    <row r="338" spans="1:36">
      <c r="A338" s="30" t="s">
        <v>760</v>
      </c>
      <c r="B338" s="30">
        <v>2016</v>
      </c>
      <c r="C338" s="17" t="s">
        <v>761</v>
      </c>
      <c r="D338" s="30" t="s">
        <v>221</v>
      </c>
      <c r="E338" s="30" t="s">
        <v>778</v>
      </c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 t="s">
        <v>795</v>
      </c>
      <c r="Q338" s="30"/>
      <c r="R338" s="30"/>
      <c r="S338" s="30"/>
      <c r="T338" s="30" t="s">
        <v>796</v>
      </c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67" t="s">
        <v>83</v>
      </c>
      <c r="AH338" s="67" t="s">
        <v>83</v>
      </c>
      <c r="AI338" s="67" t="s">
        <v>83</v>
      </c>
      <c r="AJ338" s="67" t="s">
        <v>83</v>
      </c>
    </row>
    <row r="339" spans="1:36">
      <c r="A339" s="30" t="s">
        <v>760</v>
      </c>
      <c r="B339" s="30">
        <v>2016</v>
      </c>
      <c r="C339" s="17" t="s">
        <v>761</v>
      </c>
      <c r="D339" s="30" t="s">
        <v>1147</v>
      </c>
      <c r="E339" s="30" t="s">
        <v>1147</v>
      </c>
      <c r="F339" s="30"/>
      <c r="G339" s="30"/>
      <c r="H339" s="30"/>
      <c r="I339" s="30"/>
      <c r="J339" s="30"/>
      <c r="K339" s="30"/>
      <c r="L339" s="30"/>
      <c r="M339" s="30"/>
      <c r="N339" s="30"/>
      <c r="O339" s="30">
        <v>34</v>
      </c>
      <c r="P339" s="30"/>
      <c r="Q339" s="30"/>
      <c r="R339" s="30"/>
      <c r="S339" s="30" t="s">
        <v>4206</v>
      </c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</row>
    <row r="340" spans="1:36">
      <c r="A340" s="30" t="s">
        <v>213</v>
      </c>
      <c r="B340" s="30">
        <v>2011</v>
      </c>
      <c r="C340" s="30" t="s">
        <v>214</v>
      </c>
      <c r="D340" s="30" t="s">
        <v>254</v>
      </c>
      <c r="E340" s="30" t="s">
        <v>254</v>
      </c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>
        <v>24</v>
      </c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>
        <v>55</v>
      </c>
      <c r="AF340" s="30"/>
      <c r="AG340" s="30"/>
      <c r="AH340" s="30"/>
      <c r="AI340" s="30"/>
    </row>
    <row r="341" spans="1:36">
      <c r="A341" s="30" t="s">
        <v>213</v>
      </c>
      <c r="B341" s="30">
        <v>2011</v>
      </c>
      <c r="C341" s="30" t="s">
        <v>214</v>
      </c>
      <c r="D341" s="30" t="s">
        <v>254</v>
      </c>
      <c r="E341" s="30" t="s">
        <v>254</v>
      </c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>
        <v>42</v>
      </c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</row>
    <row r="342" spans="1:36">
      <c r="A342" s="30" t="s">
        <v>213</v>
      </c>
      <c r="B342" s="30">
        <v>2011</v>
      </c>
      <c r="C342" s="30" t="s">
        <v>214</v>
      </c>
      <c r="D342" s="30" t="s">
        <v>326</v>
      </c>
      <c r="E342" s="30" t="s">
        <v>326</v>
      </c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>
        <v>24</v>
      </c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>
        <v>45</v>
      </c>
      <c r="AF342" s="30"/>
      <c r="AG342" s="30"/>
      <c r="AH342" s="30"/>
      <c r="AI342" s="30"/>
    </row>
    <row r="343" spans="1:36">
      <c r="A343" s="30" t="s">
        <v>760</v>
      </c>
      <c r="B343" s="30">
        <v>2016</v>
      </c>
      <c r="C343" s="17" t="s">
        <v>761</v>
      </c>
      <c r="D343" s="30" t="s">
        <v>468</v>
      </c>
      <c r="E343" s="30" t="s">
        <v>468</v>
      </c>
      <c r="F343" s="30"/>
      <c r="G343" s="30"/>
      <c r="H343" s="30"/>
      <c r="I343" s="30"/>
      <c r="J343" s="30"/>
      <c r="K343" s="30"/>
      <c r="L343" s="30"/>
      <c r="M343" s="30"/>
      <c r="N343" s="30"/>
      <c r="O343" s="30" t="s">
        <v>4208</v>
      </c>
      <c r="P343" s="30"/>
      <c r="Q343" s="30"/>
      <c r="R343" s="30"/>
      <c r="S343" s="30" t="s">
        <v>4209</v>
      </c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</row>
    <row r="344" spans="1:36">
      <c r="A344" s="30" t="s">
        <v>760</v>
      </c>
      <c r="B344" s="30">
        <v>2016</v>
      </c>
      <c r="C344" s="17" t="s">
        <v>761</v>
      </c>
      <c r="D344" s="30" t="s">
        <v>468</v>
      </c>
      <c r="E344" s="30" t="s">
        <v>468</v>
      </c>
      <c r="F344" s="30"/>
      <c r="G344" s="30"/>
      <c r="H344" s="30"/>
      <c r="I344" s="30"/>
      <c r="J344" s="30"/>
      <c r="K344" s="30"/>
      <c r="L344" s="30"/>
      <c r="M344" s="30"/>
      <c r="N344" s="30"/>
      <c r="O344" s="30" t="s">
        <v>4210</v>
      </c>
      <c r="P344" s="30"/>
      <c r="Q344" s="30"/>
      <c r="R344" s="30"/>
      <c r="S344" s="30" t="s">
        <v>4211</v>
      </c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</row>
    <row r="345" spans="1:36">
      <c r="A345" s="30" t="s">
        <v>213</v>
      </c>
      <c r="B345" s="30">
        <v>2011</v>
      </c>
      <c r="C345" s="30" t="s">
        <v>214</v>
      </c>
      <c r="D345" s="30" t="s">
        <v>326</v>
      </c>
      <c r="E345" s="30" t="s">
        <v>326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>
        <v>17</v>
      </c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</row>
    <row r="346" spans="1:36">
      <c r="A346" s="30" t="s">
        <v>213</v>
      </c>
      <c r="B346" s="30">
        <v>2011</v>
      </c>
      <c r="C346" s="30" t="s">
        <v>214</v>
      </c>
      <c r="D346" s="30" t="s">
        <v>221</v>
      </c>
      <c r="E346" s="30" t="s">
        <v>752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>
        <v>18</v>
      </c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>
        <v>53</v>
      </c>
      <c r="AG346" s="30"/>
      <c r="AH346" s="30"/>
      <c r="AI346" s="30"/>
      <c r="AJ346" s="30"/>
    </row>
    <row r="347" spans="1:36">
      <c r="A347" s="30" t="s">
        <v>213</v>
      </c>
      <c r="B347" s="30">
        <v>2011</v>
      </c>
      <c r="C347" s="30" t="s">
        <v>214</v>
      </c>
      <c r="D347" s="30" t="s">
        <v>221</v>
      </c>
      <c r="E347" s="30" t="s">
        <v>752</v>
      </c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>
        <v>25</v>
      </c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</row>
    <row r="348" spans="1:36">
      <c r="A348" s="30" t="s">
        <v>213</v>
      </c>
      <c r="B348" s="30">
        <v>2011</v>
      </c>
      <c r="C348" s="30" t="s">
        <v>214</v>
      </c>
      <c r="D348" s="30" t="s">
        <v>813</v>
      </c>
      <c r="E348" s="30" t="s">
        <v>813</v>
      </c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>
        <v>57</v>
      </c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>
        <v>16</v>
      </c>
      <c r="AF348" s="30"/>
      <c r="AG348" s="30"/>
      <c r="AH348" s="30"/>
      <c r="AI348" s="30"/>
    </row>
    <row r="349" spans="1:36">
      <c r="A349" s="30" t="s">
        <v>211</v>
      </c>
      <c r="B349" s="30">
        <v>2005</v>
      </c>
      <c r="C349" s="17" t="s">
        <v>212</v>
      </c>
      <c r="D349" s="30" t="s">
        <v>206</v>
      </c>
      <c r="E349" s="30" t="s">
        <v>205</v>
      </c>
      <c r="F349" s="30"/>
      <c r="G349" s="30"/>
      <c r="H349" s="30"/>
      <c r="I349" s="30"/>
      <c r="J349" s="30"/>
      <c r="K349" s="30"/>
      <c r="L349" s="30">
        <v>70</v>
      </c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</row>
    <row r="350" spans="1:36">
      <c r="A350" s="30" t="s">
        <v>213</v>
      </c>
      <c r="B350" s="30">
        <v>2011</v>
      </c>
      <c r="C350" s="30" t="s">
        <v>214</v>
      </c>
      <c r="D350" s="30" t="s">
        <v>813</v>
      </c>
      <c r="E350" s="30" t="s">
        <v>813</v>
      </c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 t="s">
        <v>4207</v>
      </c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</row>
    <row r="351" spans="1:36">
      <c r="A351" s="30" t="s">
        <v>213</v>
      </c>
      <c r="B351" s="30">
        <v>2011</v>
      </c>
      <c r="C351" s="30" t="s">
        <v>214</v>
      </c>
      <c r="D351" s="30" t="s">
        <v>1147</v>
      </c>
      <c r="E351" s="30" t="s">
        <v>1147</v>
      </c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>
        <v>25</v>
      </c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>
        <v>39</v>
      </c>
      <c r="AF351" s="30"/>
      <c r="AG351" s="30"/>
      <c r="AH351" s="30"/>
      <c r="AI351" s="30"/>
    </row>
    <row r="352" spans="1:36">
      <c r="A352" s="30" t="s">
        <v>213</v>
      </c>
      <c r="B352" s="30">
        <v>2011</v>
      </c>
      <c r="C352" s="30" t="s">
        <v>214</v>
      </c>
      <c r="D352" s="30" t="s">
        <v>1147</v>
      </c>
      <c r="E352" s="30" t="s">
        <v>1147</v>
      </c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>
        <v>17</v>
      </c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</row>
    <row r="353" spans="1:36">
      <c r="A353" s="30" t="s">
        <v>213</v>
      </c>
      <c r="B353" s="30">
        <v>2011</v>
      </c>
      <c r="C353" s="30" t="s">
        <v>214</v>
      </c>
      <c r="D353" s="30" t="s">
        <v>468</v>
      </c>
      <c r="E353" s="30" t="s">
        <v>468</v>
      </c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>
        <v>24</v>
      </c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>
        <v>0</v>
      </c>
      <c r="AF353" s="30"/>
      <c r="AG353" s="30"/>
      <c r="AH353" s="30"/>
      <c r="AI353" s="30"/>
    </row>
    <row r="354" spans="1:36">
      <c r="A354" s="30" t="s">
        <v>213</v>
      </c>
      <c r="B354" s="30">
        <v>2011</v>
      </c>
      <c r="C354" s="30" t="s">
        <v>214</v>
      </c>
      <c r="D354" s="30" t="s">
        <v>468</v>
      </c>
      <c r="E354" s="30" t="s">
        <v>468</v>
      </c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>
        <v>24</v>
      </c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</row>
    <row r="355" spans="1:36">
      <c r="A355" s="30" t="s">
        <v>282</v>
      </c>
      <c r="B355" s="30">
        <v>2007</v>
      </c>
      <c r="C355" s="17" t="s">
        <v>283</v>
      </c>
      <c r="D355" s="30" t="s">
        <v>326</v>
      </c>
      <c r="E355" s="30" t="s">
        <v>326</v>
      </c>
      <c r="F355" s="30"/>
      <c r="G355" s="30"/>
      <c r="H355" s="30"/>
      <c r="I355" s="30"/>
      <c r="J355" s="30"/>
      <c r="K355" s="30" t="s">
        <v>338</v>
      </c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</row>
    <row r="356" spans="1:36">
      <c r="A356" s="30" t="s">
        <v>282</v>
      </c>
      <c r="B356" s="30">
        <v>2007</v>
      </c>
      <c r="C356" s="17" t="s">
        <v>283</v>
      </c>
      <c r="D356" s="30" t="s">
        <v>221</v>
      </c>
      <c r="E356" s="30" t="s">
        <v>752</v>
      </c>
      <c r="F356" s="30"/>
      <c r="G356" s="30"/>
      <c r="H356" s="30"/>
      <c r="I356" s="30"/>
      <c r="J356" s="30"/>
      <c r="K356" s="30"/>
      <c r="L356" s="30">
        <v>40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</row>
    <row r="357" spans="1:36">
      <c r="A357" s="30" t="s">
        <v>282</v>
      </c>
      <c r="B357" s="30">
        <v>2007</v>
      </c>
      <c r="C357" s="17" t="s">
        <v>283</v>
      </c>
      <c r="D357" s="30" t="s">
        <v>221</v>
      </c>
      <c r="E357" s="30" t="s">
        <v>778</v>
      </c>
      <c r="F357" s="30"/>
      <c r="G357" s="30"/>
      <c r="H357" s="30"/>
      <c r="I357" s="30"/>
      <c r="J357" s="30"/>
      <c r="K357" s="30"/>
      <c r="L357" s="30" t="s">
        <v>483</v>
      </c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67" t="s">
        <v>83</v>
      </c>
      <c r="AH357" s="67" t="s">
        <v>83</v>
      </c>
      <c r="AI357" s="67" t="s">
        <v>83</v>
      </c>
      <c r="AJ357" s="67" t="s">
        <v>83</v>
      </c>
    </row>
    <row r="358" spans="1:36">
      <c r="A358" s="30" t="s">
        <v>282</v>
      </c>
      <c r="B358" s="30">
        <v>2007</v>
      </c>
      <c r="C358" s="17" t="s">
        <v>283</v>
      </c>
      <c r="D358" s="30" t="s">
        <v>1147</v>
      </c>
      <c r="E358" s="30" t="s">
        <v>1147</v>
      </c>
      <c r="F358" s="30"/>
      <c r="G358" s="30"/>
      <c r="H358" s="30"/>
      <c r="I358" s="30"/>
      <c r="J358" s="30"/>
      <c r="K358" s="30">
        <v>45</v>
      </c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</row>
    <row r="359" spans="1:36">
      <c r="A359" s="30" t="s">
        <v>282</v>
      </c>
      <c r="B359" s="30">
        <v>2007</v>
      </c>
      <c r="C359" s="17" t="s">
        <v>283</v>
      </c>
      <c r="D359" s="30" t="s">
        <v>60</v>
      </c>
      <c r="E359" s="30" t="s">
        <v>254</v>
      </c>
      <c r="F359" s="30"/>
      <c r="G359" s="30"/>
      <c r="H359" s="30"/>
      <c r="I359" s="30"/>
      <c r="J359" s="30"/>
      <c r="K359" s="30"/>
      <c r="L359" s="30">
        <v>60</v>
      </c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</row>
    <row r="360" spans="1:36">
      <c r="A360" s="30" t="s">
        <v>756</v>
      </c>
      <c r="B360" s="30">
        <v>1998</v>
      </c>
      <c r="C360" s="17" t="s">
        <v>757</v>
      </c>
      <c r="D360" s="30" t="s">
        <v>752</v>
      </c>
      <c r="E360" s="30" t="s">
        <v>752</v>
      </c>
      <c r="F360" s="30"/>
      <c r="G360" s="30"/>
      <c r="H360" s="30"/>
      <c r="I360" s="30"/>
      <c r="J360" s="30">
        <v>98</v>
      </c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</row>
    <row r="361" spans="1:36">
      <c r="A361" s="30" t="s">
        <v>339</v>
      </c>
      <c r="B361" s="30">
        <v>2015</v>
      </c>
      <c r="C361" s="17" t="s">
        <v>340</v>
      </c>
      <c r="D361" s="30" t="s">
        <v>326</v>
      </c>
      <c r="E361" s="30" t="s">
        <v>326</v>
      </c>
      <c r="F361" s="30"/>
      <c r="G361" s="30"/>
      <c r="H361" s="30"/>
      <c r="I361" s="30"/>
      <c r="J361" s="30"/>
      <c r="K361" s="30">
        <v>31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</row>
    <row r="362" spans="1:36">
      <c r="A362" s="30" t="s">
        <v>282</v>
      </c>
      <c r="B362" s="30">
        <v>2007</v>
      </c>
      <c r="C362" s="17" t="s">
        <v>283</v>
      </c>
      <c r="D362" s="30" t="s">
        <v>468</v>
      </c>
      <c r="E362" s="30" t="s">
        <v>468</v>
      </c>
      <c r="F362" s="30"/>
      <c r="G362" s="30"/>
      <c r="H362" s="30"/>
      <c r="I362" s="30"/>
      <c r="J362" s="30"/>
      <c r="K362" s="30" t="s">
        <v>475</v>
      </c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</row>
    <row r="363" spans="1:36">
      <c r="A363" s="30" t="s">
        <v>213</v>
      </c>
      <c r="B363" s="30">
        <v>2011</v>
      </c>
      <c r="C363" s="30" t="s">
        <v>214</v>
      </c>
      <c r="D363" s="30" t="s">
        <v>206</v>
      </c>
      <c r="E363" s="30" t="s">
        <v>205</v>
      </c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>
        <v>71</v>
      </c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</row>
    <row r="364" spans="1:36">
      <c r="A364" s="30" t="s">
        <v>213</v>
      </c>
      <c r="B364" s="30">
        <v>2011</v>
      </c>
      <c r="C364" s="30" t="s">
        <v>214</v>
      </c>
      <c r="D364" s="30" t="s">
        <v>206</v>
      </c>
      <c r="E364" s="30" t="s">
        <v>205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>
        <v>45</v>
      </c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</row>
    <row r="365" spans="1:36">
      <c r="A365" s="30" t="s">
        <v>339</v>
      </c>
      <c r="B365" s="30">
        <v>2015</v>
      </c>
      <c r="C365" s="17" t="s">
        <v>340</v>
      </c>
      <c r="D365" s="30" t="s">
        <v>221</v>
      </c>
      <c r="E365" s="30" t="s">
        <v>752</v>
      </c>
      <c r="F365" s="30"/>
      <c r="G365" s="30"/>
      <c r="H365" s="30"/>
      <c r="I365" s="30"/>
      <c r="J365" s="30"/>
      <c r="K365" s="30"/>
      <c r="L365" s="30">
        <v>42</v>
      </c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1:36">
      <c r="A366" s="30" t="s">
        <v>339</v>
      </c>
      <c r="B366" s="30">
        <v>2015</v>
      </c>
      <c r="C366" s="17" t="s">
        <v>340</v>
      </c>
      <c r="D366" s="30" t="s">
        <v>1147</v>
      </c>
      <c r="E366" s="30" t="s">
        <v>1147</v>
      </c>
      <c r="F366" s="30"/>
      <c r="G366" s="30"/>
      <c r="H366" s="30"/>
      <c r="I366" s="30"/>
      <c r="J366" s="30"/>
      <c r="K366" s="30">
        <v>50</v>
      </c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</row>
    <row r="367" spans="1:36">
      <c r="A367" s="30" t="s">
        <v>339</v>
      </c>
      <c r="B367" s="30">
        <v>2015</v>
      </c>
      <c r="C367" s="17" t="s">
        <v>340</v>
      </c>
      <c r="D367" s="30" t="s">
        <v>468</v>
      </c>
      <c r="E367" s="30" t="s">
        <v>468</v>
      </c>
      <c r="F367" s="30"/>
      <c r="G367" s="30"/>
      <c r="H367" s="30"/>
      <c r="I367" s="30"/>
      <c r="J367" s="30"/>
      <c r="K367" s="30" t="s">
        <v>476</v>
      </c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</row>
    <row r="368" spans="1:36">
      <c r="A368" s="30" t="s">
        <v>90</v>
      </c>
      <c r="B368" s="30"/>
      <c r="C368" s="30"/>
      <c r="D368" s="30" t="s">
        <v>82</v>
      </c>
      <c r="E368" s="30" t="s">
        <v>356</v>
      </c>
      <c r="F368" s="30"/>
      <c r="G368" s="30"/>
      <c r="H368" s="30" t="s">
        <v>357</v>
      </c>
      <c r="I368" s="61" t="s">
        <v>358</v>
      </c>
      <c r="J368" s="30">
        <v>2000</v>
      </c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1:36">
      <c r="A369" s="30" t="s">
        <v>90</v>
      </c>
      <c r="B369" s="30"/>
      <c r="C369" s="30"/>
      <c r="D369" s="30" t="s">
        <v>82</v>
      </c>
      <c r="E369" s="30" t="s">
        <v>356</v>
      </c>
      <c r="F369" s="30"/>
      <c r="G369" s="30"/>
      <c r="H369" s="30" t="s">
        <v>359</v>
      </c>
      <c r="I369" s="61" t="s">
        <v>121</v>
      </c>
      <c r="J369" s="30">
        <v>700</v>
      </c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1:36">
      <c r="A370" s="30" t="s">
        <v>90</v>
      </c>
      <c r="B370" s="30"/>
      <c r="C370" s="30"/>
      <c r="D370" s="30" t="s">
        <v>82</v>
      </c>
      <c r="E370" s="30" t="s">
        <v>356</v>
      </c>
      <c r="F370" s="30"/>
      <c r="G370" s="30"/>
      <c r="H370" s="30" t="s">
        <v>360</v>
      </c>
      <c r="I370" s="61" t="s">
        <v>361</v>
      </c>
      <c r="J370" s="30">
        <v>3000</v>
      </c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1:36">
      <c r="A371" s="30" t="s">
        <v>195</v>
      </c>
      <c r="B371" s="30">
        <v>2019</v>
      </c>
      <c r="C371" s="17" t="s">
        <v>196</v>
      </c>
      <c r="D371" s="30" t="s">
        <v>82</v>
      </c>
      <c r="E371" s="30" t="s">
        <v>356</v>
      </c>
      <c r="F371" s="30"/>
      <c r="G371" s="30"/>
      <c r="H371" s="30"/>
      <c r="I371" s="30"/>
      <c r="J371" s="30"/>
      <c r="K371" s="30"/>
      <c r="L371" s="30" t="s">
        <v>451</v>
      </c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1:36">
      <c r="A372" s="30" t="s">
        <v>195</v>
      </c>
      <c r="B372" s="30">
        <v>2019</v>
      </c>
      <c r="C372" s="17" t="s">
        <v>196</v>
      </c>
      <c r="D372" s="30" t="s">
        <v>82</v>
      </c>
      <c r="E372" s="30" t="s">
        <v>356</v>
      </c>
      <c r="F372" s="30"/>
      <c r="G372" s="30"/>
      <c r="H372" s="30"/>
      <c r="I372" s="30"/>
      <c r="J372" s="30"/>
      <c r="K372" s="30"/>
      <c r="L372" s="30">
        <v>26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1:36">
      <c r="A373" s="30" t="s">
        <v>366</v>
      </c>
      <c r="B373" s="30">
        <v>2015</v>
      </c>
      <c r="C373" s="30" t="s">
        <v>391</v>
      </c>
      <c r="D373" s="30" t="s">
        <v>82</v>
      </c>
      <c r="E373" s="30" t="s">
        <v>356</v>
      </c>
      <c r="F373" s="30"/>
      <c r="G373" s="30"/>
      <c r="H373" s="30"/>
      <c r="I373" s="30"/>
      <c r="J373" s="30"/>
      <c r="K373" s="30">
        <v>35</v>
      </c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</row>
    <row r="374" spans="1:36">
      <c r="A374" s="30" t="s">
        <v>446</v>
      </c>
      <c r="B374" s="30">
        <v>2011</v>
      </c>
      <c r="C374" s="30"/>
      <c r="D374" s="30" t="s">
        <v>82</v>
      </c>
      <c r="E374" s="30" t="s">
        <v>356</v>
      </c>
      <c r="F374" s="30"/>
      <c r="G374" s="30"/>
      <c r="H374" s="30"/>
      <c r="I374" s="30"/>
      <c r="J374" s="30"/>
      <c r="K374" s="30"/>
      <c r="L374" s="30" t="s">
        <v>447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</row>
    <row r="375" spans="1:36">
      <c r="A375" s="30" t="s">
        <v>172</v>
      </c>
      <c r="B375" s="30">
        <v>2015</v>
      </c>
      <c r="C375" s="30"/>
      <c r="D375" s="30" t="s">
        <v>82</v>
      </c>
      <c r="E375" s="30" t="s">
        <v>356</v>
      </c>
      <c r="F375" s="30"/>
      <c r="G375" s="30"/>
      <c r="H375" s="30" t="s">
        <v>426</v>
      </c>
      <c r="I375" s="61" t="s">
        <v>427</v>
      </c>
      <c r="J375" s="30">
        <v>1100</v>
      </c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1:36">
      <c r="A376" s="30" t="s">
        <v>172</v>
      </c>
      <c r="B376" s="30">
        <v>2015</v>
      </c>
      <c r="C376" s="30"/>
      <c r="D376" s="30" t="s">
        <v>82</v>
      </c>
      <c r="E376" s="30" t="s">
        <v>356</v>
      </c>
      <c r="F376" s="30"/>
      <c r="G376" s="30"/>
      <c r="H376" s="30" t="s">
        <v>428</v>
      </c>
      <c r="I376" s="61" t="s">
        <v>429</v>
      </c>
      <c r="J376" s="30">
        <v>800</v>
      </c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1:36">
      <c r="A377" s="30" t="s">
        <v>430</v>
      </c>
      <c r="B377" s="30">
        <v>2010</v>
      </c>
      <c r="C377" s="17" t="s">
        <v>431</v>
      </c>
      <c r="D377" s="30" t="s">
        <v>82</v>
      </c>
      <c r="E377" s="30" t="s">
        <v>356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>
        <v>16</v>
      </c>
      <c r="AB377" s="30"/>
      <c r="AC377" s="30"/>
      <c r="AD377" s="30"/>
      <c r="AE377" s="30"/>
      <c r="AF377" s="30"/>
      <c r="AG377" s="30"/>
      <c r="AH377" s="30"/>
      <c r="AI377" s="30"/>
      <c r="AJ377" s="30"/>
    </row>
    <row r="378" spans="1:36">
      <c r="A378" s="30" t="s">
        <v>184</v>
      </c>
      <c r="B378" s="30">
        <v>2000</v>
      </c>
      <c r="C378" s="17" t="s">
        <v>438</v>
      </c>
      <c r="D378" s="30" t="s">
        <v>82</v>
      </c>
      <c r="E378" s="30" t="s">
        <v>356</v>
      </c>
      <c r="F378" s="30"/>
      <c r="G378" s="30"/>
      <c r="H378" s="30"/>
      <c r="I378" s="30"/>
      <c r="J378" s="30"/>
      <c r="K378" s="30">
        <v>40</v>
      </c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1:36">
      <c r="A379" s="30" t="s">
        <v>184</v>
      </c>
      <c r="B379" s="30">
        <v>2003</v>
      </c>
      <c r="C379" s="17" t="s">
        <v>185</v>
      </c>
      <c r="D379" s="30" t="s">
        <v>82</v>
      </c>
      <c r="E379" s="30" t="s">
        <v>356</v>
      </c>
      <c r="F379" s="30"/>
      <c r="G379" s="30"/>
      <c r="H379" s="30"/>
      <c r="I379" s="30"/>
      <c r="J379" s="30"/>
      <c r="K379" s="30">
        <v>40</v>
      </c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1:36">
      <c r="A380" s="30" t="s">
        <v>434</v>
      </c>
      <c r="B380" s="30">
        <v>2019</v>
      </c>
      <c r="C380" s="17" t="s">
        <v>435</v>
      </c>
      <c r="D380" s="30" t="s">
        <v>356</v>
      </c>
      <c r="E380" s="30" t="s">
        <v>356</v>
      </c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>
        <v>75</v>
      </c>
      <c r="AC380" s="30"/>
      <c r="AD380" s="30"/>
      <c r="AE380" s="30"/>
      <c r="AF380" s="30"/>
      <c r="AG380" s="30"/>
      <c r="AH380" s="30"/>
      <c r="AI380" s="30"/>
    </row>
    <row r="381" spans="1:36">
      <c r="A381" s="30" t="s">
        <v>143</v>
      </c>
      <c r="B381" s="30">
        <v>2013</v>
      </c>
      <c r="C381" s="17" t="s">
        <v>144</v>
      </c>
      <c r="D381" s="30" t="s">
        <v>82</v>
      </c>
      <c r="E381" s="30" t="s">
        <v>356</v>
      </c>
      <c r="F381" s="30"/>
      <c r="G381" s="30"/>
      <c r="H381" s="30" t="s">
        <v>443</v>
      </c>
      <c r="I381" s="64" t="s">
        <v>427</v>
      </c>
      <c r="J381" s="30">
        <v>1100</v>
      </c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70" t="s">
        <v>83</v>
      </c>
      <c r="AH381" s="30"/>
      <c r="AI381" s="30"/>
      <c r="AJ381" s="70" t="s">
        <v>83</v>
      </c>
    </row>
    <row r="382" spans="1:36">
      <c r="A382" s="30" t="s">
        <v>143</v>
      </c>
      <c r="B382" s="30">
        <v>2013</v>
      </c>
      <c r="C382" s="17" t="s">
        <v>144</v>
      </c>
      <c r="D382" s="30" t="s">
        <v>82</v>
      </c>
      <c r="E382" s="30" t="s">
        <v>356</v>
      </c>
      <c r="F382" s="30"/>
      <c r="G382" s="30"/>
      <c r="H382" s="30"/>
      <c r="I382" s="30"/>
      <c r="J382" s="30"/>
      <c r="K382" s="30">
        <v>70</v>
      </c>
      <c r="L382" s="30"/>
      <c r="M382" s="30"/>
      <c r="N382" s="30"/>
      <c r="O382" s="30"/>
      <c r="P382" s="30">
        <v>25</v>
      </c>
      <c r="Q382" s="30"/>
      <c r="R382" s="30"/>
      <c r="S382" s="30"/>
      <c r="T382" s="30">
        <v>85</v>
      </c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70" t="s">
        <v>83</v>
      </c>
      <c r="AH382" s="30"/>
      <c r="AI382" s="30"/>
      <c r="AJ382" s="70" t="s">
        <v>83</v>
      </c>
    </row>
    <row r="383" spans="1:36">
      <c r="A383" s="30" t="s">
        <v>436</v>
      </c>
      <c r="B383" s="30">
        <v>2018</v>
      </c>
      <c r="C383" s="17" t="s">
        <v>437</v>
      </c>
      <c r="D383" s="30" t="s">
        <v>356</v>
      </c>
      <c r="E383" s="30" t="s">
        <v>356</v>
      </c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>
        <v>80</v>
      </c>
      <c r="AC383" s="30"/>
      <c r="AD383" s="30"/>
      <c r="AE383" s="30"/>
      <c r="AF383" s="70" t="s">
        <v>83</v>
      </c>
      <c r="AG383" s="30"/>
      <c r="AH383" s="30"/>
      <c r="AI383" s="70" t="s">
        <v>83</v>
      </c>
    </row>
    <row r="384" spans="1:36">
      <c r="A384" s="30" t="s">
        <v>448</v>
      </c>
      <c r="B384" s="30">
        <v>2013</v>
      </c>
      <c r="C384" s="17" t="s">
        <v>449</v>
      </c>
      <c r="D384" s="30" t="s">
        <v>82</v>
      </c>
      <c r="E384" s="30" t="s">
        <v>356</v>
      </c>
      <c r="F384" s="30"/>
      <c r="G384" s="30"/>
      <c r="H384" s="30"/>
      <c r="I384" s="30"/>
      <c r="J384" s="30"/>
      <c r="K384" s="30"/>
      <c r="L384" s="30" t="s">
        <v>450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1:36">
      <c r="A385" s="30" t="s">
        <v>147</v>
      </c>
      <c r="B385" s="30">
        <v>2014</v>
      </c>
      <c r="C385" s="30" t="s">
        <v>365</v>
      </c>
      <c r="D385" s="30" t="s">
        <v>82</v>
      </c>
      <c r="E385" s="30" t="s">
        <v>356</v>
      </c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>
        <v>82</v>
      </c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</row>
    <row r="386" spans="1:36">
      <c r="A386" s="30" t="s">
        <v>223</v>
      </c>
      <c r="B386" s="30"/>
      <c r="C386" s="30" t="s">
        <v>224</v>
      </c>
      <c r="D386" s="30" t="s">
        <v>206</v>
      </c>
      <c r="E386" s="30" t="s">
        <v>205</v>
      </c>
      <c r="F386" s="30"/>
      <c r="G386" s="30"/>
      <c r="H386" s="30" t="s">
        <v>225</v>
      </c>
      <c r="I386" s="30">
        <v>627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</row>
    <row r="387" spans="1:36">
      <c r="A387" s="30" t="s">
        <v>223</v>
      </c>
      <c r="B387" s="30"/>
      <c r="C387" s="30" t="s">
        <v>224</v>
      </c>
      <c r="D387" s="30" t="s">
        <v>206</v>
      </c>
      <c r="E387" s="30" t="s">
        <v>254</v>
      </c>
      <c r="F387" s="30"/>
      <c r="G387" s="30"/>
      <c r="H387" s="26" t="s">
        <v>297</v>
      </c>
      <c r="I387" s="30"/>
      <c r="J387" s="30" t="s">
        <v>298</v>
      </c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</row>
    <row r="388" spans="1:36">
      <c r="A388" s="30" t="s">
        <v>223</v>
      </c>
      <c r="B388" s="30"/>
      <c r="C388" s="30" t="s">
        <v>224</v>
      </c>
      <c r="D388" s="30" t="s">
        <v>206</v>
      </c>
      <c r="E388" s="30" t="s">
        <v>326</v>
      </c>
      <c r="F388" s="30"/>
      <c r="G388" s="30"/>
      <c r="H388" s="30" t="s">
        <v>341</v>
      </c>
      <c r="I388" s="30">
        <v>446</v>
      </c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</row>
    <row r="389" spans="1:36">
      <c r="A389" s="30" t="s">
        <v>223</v>
      </c>
      <c r="B389" s="30"/>
      <c r="C389" s="30" t="s">
        <v>224</v>
      </c>
      <c r="D389" s="30" t="s">
        <v>206</v>
      </c>
      <c r="E389" s="30" t="s">
        <v>1147</v>
      </c>
      <c r="F389" s="30"/>
      <c r="G389" s="30"/>
      <c r="H389" s="30" t="s">
        <v>1153</v>
      </c>
      <c r="I389" s="30"/>
      <c r="J389" s="30">
        <v>23300</v>
      </c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</row>
    <row r="390" spans="1:36">
      <c r="A390" s="30" t="s">
        <v>215</v>
      </c>
      <c r="B390" s="30">
        <v>2018</v>
      </c>
      <c r="C390" s="17" t="s">
        <v>216</v>
      </c>
      <c r="D390" s="30" t="s">
        <v>206</v>
      </c>
      <c r="E390" s="30" t="s">
        <v>205</v>
      </c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 t="s">
        <v>217</v>
      </c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1:36">
      <c r="A391" s="30" t="s">
        <v>215</v>
      </c>
      <c r="B391" s="30">
        <v>2018</v>
      </c>
      <c r="C391" s="17" t="s">
        <v>216</v>
      </c>
      <c r="D391" s="30" t="s">
        <v>468</v>
      </c>
      <c r="E391" s="30" t="s">
        <v>468</v>
      </c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 t="s">
        <v>474</v>
      </c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</row>
    <row r="392" spans="1:36">
      <c r="A392" s="30" t="s">
        <v>223</v>
      </c>
      <c r="B392" s="30"/>
      <c r="C392" s="30" t="s">
        <v>224</v>
      </c>
      <c r="D392" s="30" t="s">
        <v>60</v>
      </c>
      <c r="E392" s="30" t="s">
        <v>752</v>
      </c>
      <c r="F392" s="30"/>
      <c r="G392" s="30"/>
      <c r="H392" s="30" t="s">
        <v>758</v>
      </c>
      <c r="I392" s="30">
        <v>1180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</row>
    <row r="393" spans="1:36">
      <c r="A393" s="30" t="s">
        <v>342</v>
      </c>
      <c r="B393" s="30">
        <v>2016</v>
      </c>
      <c r="C393" s="17" t="s">
        <v>343</v>
      </c>
      <c r="D393" s="30" t="s">
        <v>468</v>
      </c>
      <c r="E393" s="30" t="s">
        <v>468</v>
      </c>
      <c r="F393" s="30"/>
      <c r="G393" s="30"/>
      <c r="H393" s="30"/>
      <c r="I393" s="30"/>
      <c r="J393" s="30"/>
      <c r="K393" s="30" t="s">
        <v>477</v>
      </c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</row>
    <row r="394" spans="1:36">
      <c r="A394" s="30" t="s">
        <v>223</v>
      </c>
      <c r="B394" s="30"/>
      <c r="C394" s="30" t="s">
        <v>224</v>
      </c>
      <c r="D394" s="30" t="s">
        <v>60</v>
      </c>
      <c r="E394" s="30" t="s">
        <v>778</v>
      </c>
      <c r="F394" s="30"/>
      <c r="G394" s="30"/>
      <c r="H394" s="26" t="s">
        <v>790</v>
      </c>
      <c r="I394" s="30"/>
      <c r="J394" s="30">
        <v>911</v>
      </c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67" t="s">
        <v>83</v>
      </c>
      <c r="AH394" s="67" t="s">
        <v>83</v>
      </c>
      <c r="AI394" s="67" t="s">
        <v>83</v>
      </c>
      <c r="AJ394" s="67" t="s">
        <v>83</v>
      </c>
    </row>
    <row r="395" spans="1:36">
      <c r="A395" s="30" t="s">
        <v>223</v>
      </c>
      <c r="B395" s="30"/>
      <c r="C395" s="30" t="s">
        <v>224</v>
      </c>
      <c r="D395" s="30" t="s">
        <v>60</v>
      </c>
      <c r="E395" s="30" t="s">
        <v>813</v>
      </c>
      <c r="F395" s="30"/>
      <c r="G395" s="30"/>
      <c r="H395" s="30" t="s">
        <v>816</v>
      </c>
      <c r="I395" s="30">
        <v>685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</row>
    <row r="396" spans="1:36">
      <c r="A396" s="30" t="s">
        <v>223</v>
      </c>
      <c r="B396" s="30"/>
      <c r="C396" s="30" t="s">
        <v>224</v>
      </c>
      <c r="D396" s="30" t="s">
        <v>60</v>
      </c>
      <c r="E396" s="30" t="s">
        <v>849</v>
      </c>
      <c r="F396" s="30"/>
      <c r="G396" s="30"/>
      <c r="H396" s="30" t="s">
        <v>850</v>
      </c>
      <c r="I396" s="30" t="s">
        <v>851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64" t="s">
        <v>83</v>
      </c>
      <c r="AG396" s="30"/>
      <c r="AH396" s="30"/>
      <c r="AI396" s="64" t="s">
        <v>83</v>
      </c>
    </row>
    <row r="397" spans="1:36">
      <c r="A397" s="30" t="s">
        <v>215</v>
      </c>
      <c r="B397" s="30">
        <v>2018</v>
      </c>
      <c r="C397" s="17" t="s">
        <v>216</v>
      </c>
      <c r="D397" s="30" t="s">
        <v>254</v>
      </c>
      <c r="E397" s="30" t="s">
        <v>254</v>
      </c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>
        <v>45</v>
      </c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</row>
    <row r="398" spans="1:36">
      <c r="A398" s="30" t="s">
        <v>215</v>
      </c>
      <c r="B398" s="30">
        <v>2018</v>
      </c>
      <c r="C398" s="17" t="s">
        <v>216</v>
      </c>
      <c r="D398" s="30" t="s">
        <v>326</v>
      </c>
      <c r="E398" s="30" t="s">
        <v>326</v>
      </c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>
        <v>92</v>
      </c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</row>
    <row r="399" spans="1:36">
      <c r="A399" s="30" t="s">
        <v>199</v>
      </c>
      <c r="B399" s="30">
        <v>2010</v>
      </c>
      <c r="C399" s="30" t="s">
        <v>200</v>
      </c>
      <c r="E399" s="30" t="s">
        <v>813</v>
      </c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 t="s">
        <v>296</v>
      </c>
      <c r="AF399" s="30"/>
      <c r="AG399" s="30"/>
      <c r="AH399" s="30"/>
      <c r="AI399" s="30"/>
    </row>
    <row r="400" spans="1:36">
      <c r="A400" s="30" t="s">
        <v>215</v>
      </c>
      <c r="B400" s="30">
        <v>2018</v>
      </c>
      <c r="C400" s="17" t="s">
        <v>216</v>
      </c>
      <c r="D400" s="30" t="s">
        <v>221</v>
      </c>
      <c r="E400" s="30" t="s">
        <v>752</v>
      </c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 t="s">
        <v>759</v>
      </c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</row>
    <row r="401" spans="1:36">
      <c r="A401" s="30" t="s">
        <v>481</v>
      </c>
      <c r="B401" s="30">
        <v>1998</v>
      </c>
      <c r="C401" s="17" t="s">
        <v>482</v>
      </c>
      <c r="E401" s="30" t="s">
        <v>468</v>
      </c>
      <c r="F401" s="30"/>
      <c r="G401" s="30"/>
      <c r="H401" s="30"/>
      <c r="I401" s="30"/>
      <c r="J401" s="30"/>
      <c r="K401" s="30" t="s">
        <v>483</v>
      </c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</row>
    <row r="402" spans="1:36">
      <c r="A402" s="30" t="s">
        <v>215</v>
      </c>
      <c r="B402" s="30">
        <v>2018</v>
      </c>
      <c r="C402" s="17" t="s">
        <v>216</v>
      </c>
      <c r="D402" s="30" t="s">
        <v>221</v>
      </c>
      <c r="E402" s="30" t="s">
        <v>778</v>
      </c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 t="s">
        <v>794</v>
      </c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</row>
    <row r="403" spans="1:36">
      <c r="A403" s="30" t="s">
        <v>481</v>
      </c>
      <c r="B403" s="30">
        <v>1998</v>
      </c>
      <c r="C403" s="17" t="s">
        <v>482</v>
      </c>
      <c r="E403" s="30" t="s">
        <v>1147</v>
      </c>
      <c r="F403" s="30"/>
      <c r="G403" s="30"/>
      <c r="H403" s="30"/>
      <c r="I403" s="30"/>
      <c r="J403" s="30"/>
      <c r="K403" s="30" t="s">
        <v>1154</v>
      </c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</row>
    <row r="404" spans="1:36">
      <c r="A404" s="30" t="s">
        <v>215</v>
      </c>
      <c r="B404" s="30">
        <v>2018</v>
      </c>
      <c r="C404" s="17" t="s">
        <v>216</v>
      </c>
      <c r="D404" s="30" t="s">
        <v>813</v>
      </c>
      <c r="E404" s="30" t="s">
        <v>813</v>
      </c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 t="s">
        <v>4096</v>
      </c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</row>
    <row r="405" spans="1:36">
      <c r="A405" s="30" t="s">
        <v>215</v>
      </c>
      <c r="B405" s="30">
        <v>2018</v>
      </c>
      <c r="C405" s="17" t="s">
        <v>216</v>
      </c>
      <c r="D405" s="30" t="s">
        <v>1147</v>
      </c>
      <c r="E405" s="30" t="s">
        <v>1147</v>
      </c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>
        <v>77</v>
      </c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</row>
    <row r="406" spans="1:36">
      <c r="A406" s="30" t="s">
        <v>342</v>
      </c>
      <c r="B406" s="30">
        <v>2016</v>
      </c>
      <c r="C406" s="17" t="s">
        <v>343</v>
      </c>
      <c r="D406" s="30" t="s">
        <v>326</v>
      </c>
      <c r="E406" s="30" t="s">
        <v>326</v>
      </c>
      <c r="F406" s="30"/>
      <c r="G406" s="30"/>
      <c r="H406" s="30"/>
      <c r="I406" s="30"/>
      <c r="J406" s="30"/>
      <c r="K406" s="30">
        <v>55</v>
      </c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</row>
    <row r="407" spans="1:36">
      <c r="A407" s="30" t="s">
        <v>342</v>
      </c>
      <c r="B407" s="30">
        <v>2016</v>
      </c>
      <c r="C407" s="17" t="s">
        <v>343</v>
      </c>
      <c r="D407" s="30" t="s">
        <v>221</v>
      </c>
      <c r="E407" s="30" t="s">
        <v>752</v>
      </c>
      <c r="F407" s="30"/>
      <c r="G407" s="30"/>
      <c r="H407" s="30"/>
      <c r="I407" s="30"/>
      <c r="J407" s="30"/>
      <c r="K407" s="30"/>
      <c r="L407" s="30" t="s">
        <v>775</v>
      </c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</row>
    <row r="408" spans="1:36">
      <c r="A408" s="30" t="s">
        <v>342</v>
      </c>
      <c r="B408" s="30">
        <v>2016</v>
      </c>
      <c r="C408" s="17" t="s">
        <v>343</v>
      </c>
      <c r="D408" s="30" t="s">
        <v>813</v>
      </c>
      <c r="E408" s="30" t="s">
        <v>813</v>
      </c>
      <c r="F408" s="30"/>
      <c r="G408" s="30"/>
      <c r="H408" s="30"/>
      <c r="I408" s="30"/>
      <c r="J408" s="30"/>
      <c r="K408" s="30" t="s">
        <v>817</v>
      </c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</row>
    <row r="409" spans="1:36">
      <c r="A409" s="30" t="s">
        <v>342</v>
      </c>
      <c r="B409" s="30">
        <v>2016</v>
      </c>
      <c r="C409" s="17" t="s">
        <v>343</v>
      </c>
      <c r="D409" s="30" t="s">
        <v>1147</v>
      </c>
      <c r="E409" s="30" t="s">
        <v>1147</v>
      </c>
      <c r="F409" s="30"/>
      <c r="G409" s="30"/>
      <c r="H409" s="30"/>
      <c r="I409" s="30"/>
      <c r="J409" s="30"/>
      <c r="K409" s="30">
        <v>71</v>
      </c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</row>
    <row r="410" spans="1:36">
      <c r="A410" s="30" t="s">
        <v>199</v>
      </c>
      <c r="B410" s="30">
        <v>2010</v>
      </c>
      <c r="C410" s="30" t="s">
        <v>200</v>
      </c>
      <c r="D410" s="30" t="s">
        <v>60</v>
      </c>
      <c r="E410" s="30" t="s">
        <v>201</v>
      </c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 t="s">
        <v>202</v>
      </c>
      <c r="AG410" s="30"/>
      <c r="AH410" s="30"/>
      <c r="AI410" s="30"/>
      <c r="AJ410" s="30"/>
    </row>
    <row r="411" spans="1:36">
      <c r="A411" s="30" t="s">
        <v>209</v>
      </c>
      <c r="B411" s="30">
        <v>1992</v>
      </c>
      <c r="C411" s="17" t="s">
        <v>210</v>
      </c>
      <c r="D411" s="30" t="s">
        <v>206</v>
      </c>
      <c r="E411" s="30" t="s">
        <v>205</v>
      </c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>
        <v>90</v>
      </c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1:36">
      <c r="A412" s="30" t="s">
        <v>199</v>
      </c>
      <c r="B412" s="30">
        <v>2010</v>
      </c>
      <c r="C412" s="30" t="s">
        <v>295</v>
      </c>
      <c r="D412" s="30" t="s">
        <v>254</v>
      </c>
      <c r="E412" s="30" t="s">
        <v>254</v>
      </c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 t="s">
        <v>296</v>
      </c>
      <c r="AF412" s="30"/>
      <c r="AG412" s="30"/>
      <c r="AH412" s="30"/>
      <c r="AI412" s="30"/>
    </row>
    <row r="413" spans="1:36">
      <c r="A413" s="30" t="s">
        <v>4212</v>
      </c>
      <c r="B413" s="30">
        <v>2007</v>
      </c>
      <c r="C413" s="17" t="s">
        <v>4213</v>
      </c>
      <c r="E413" s="30" t="s">
        <v>254</v>
      </c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>
        <v>50</v>
      </c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</row>
    <row r="414" spans="1:36">
      <c r="A414" s="30" t="s">
        <v>4212</v>
      </c>
      <c r="B414" s="30">
        <v>2007</v>
      </c>
      <c r="C414" s="17" t="s">
        <v>4213</v>
      </c>
      <c r="E414" s="30" t="s">
        <v>752</v>
      </c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 t="s">
        <v>4214</v>
      </c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</row>
    <row r="415" spans="1:36">
      <c r="A415" s="30" t="s">
        <v>199</v>
      </c>
      <c r="B415" s="30">
        <v>2010</v>
      </c>
      <c r="C415" s="30" t="s">
        <v>200</v>
      </c>
      <c r="D415" s="30" t="s">
        <v>221</v>
      </c>
      <c r="E415" s="30" t="s">
        <v>778</v>
      </c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1:36">
      <c r="A416" s="30" t="s">
        <v>199</v>
      </c>
      <c r="B416" s="30">
        <v>2010</v>
      </c>
      <c r="C416" s="30" t="s">
        <v>200</v>
      </c>
      <c r="D416" s="30" t="s">
        <v>60</v>
      </c>
      <c r="E416" s="30" t="s">
        <v>529</v>
      </c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>
        <v>100</v>
      </c>
      <c r="AG416" s="30"/>
      <c r="AH416" s="30"/>
      <c r="AI416" s="30"/>
      <c r="AJ416" s="30"/>
    </row>
    <row r="417" spans="1:36">
      <c r="A417" s="30" t="s">
        <v>199</v>
      </c>
      <c r="B417" s="30">
        <v>2010</v>
      </c>
      <c r="C417" s="30" t="s">
        <v>200</v>
      </c>
      <c r="D417" s="30" t="s">
        <v>60</v>
      </c>
      <c r="E417" s="30" t="s">
        <v>849</v>
      </c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64" t="s">
        <v>83</v>
      </c>
      <c r="AH417" s="30"/>
      <c r="AI417" s="30"/>
      <c r="AJ417" s="64" t="s">
        <v>83</v>
      </c>
    </row>
    <row r="418" spans="1:36">
      <c r="A418" s="30" t="s">
        <v>289</v>
      </c>
      <c r="B418" s="30">
        <v>1975</v>
      </c>
      <c r="C418" s="17" t="s">
        <v>290</v>
      </c>
      <c r="E418" s="30" t="s">
        <v>326</v>
      </c>
      <c r="F418" s="30"/>
      <c r="G418" s="30"/>
      <c r="H418" s="30"/>
      <c r="I418" s="30"/>
      <c r="J418" s="30"/>
      <c r="K418" s="30">
        <v>83</v>
      </c>
      <c r="L418" s="30"/>
      <c r="M418" s="30"/>
      <c r="N418" s="30"/>
      <c r="O418" s="30" t="s">
        <v>4222</v>
      </c>
      <c r="P418" s="30"/>
      <c r="Q418" s="30"/>
      <c r="R418" s="30"/>
      <c r="S418" s="30">
        <v>67</v>
      </c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</row>
    <row r="419" spans="1:36">
      <c r="A419" s="30" t="s">
        <v>783</v>
      </c>
      <c r="B419" s="30">
        <v>1990</v>
      </c>
      <c r="C419" s="17" t="s">
        <v>279</v>
      </c>
      <c r="D419" s="30" t="s">
        <v>221</v>
      </c>
      <c r="E419" s="30" t="s">
        <v>778</v>
      </c>
      <c r="F419" s="30"/>
      <c r="G419" s="30"/>
      <c r="H419" s="30"/>
      <c r="I419" s="30"/>
      <c r="J419" s="30"/>
      <c r="K419" s="30"/>
      <c r="L419" s="30"/>
      <c r="M419" s="30">
        <v>50</v>
      </c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1:36">
      <c r="A420" s="30" t="s">
        <v>481</v>
      </c>
      <c r="B420" s="30">
        <v>1998</v>
      </c>
      <c r="C420" s="17" t="s">
        <v>482</v>
      </c>
      <c r="D420" s="30" t="s">
        <v>221</v>
      </c>
      <c r="E420" s="30" t="s">
        <v>752</v>
      </c>
      <c r="F420" s="30"/>
      <c r="G420" s="30"/>
      <c r="H420" s="30"/>
      <c r="I420" s="30"/>
      <c r="J420" s="30"/>
      <c r="K420" s="30"/>
      <c r="L420" s="30">
        <v>60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</row>
    <row r="421" spans="1:36">
      <c r="A421" s="30" t="s">
        <v>285</v>
      </c>
      <c r="B421" s="30">
        <v>2015</v>
      </c>
      <c r="C421" s="41" t="s">
        <v>286</v>
      </c>
      <c r="D421" s="30" t="s">
        <v>221</v>
      </c>
      <c r="E421" s="30" t="s">
        <v>254</v>
      </c>
      <c r="F421" s="30"/>
      <c r="G421" s="30"/>
      <c r="H421" s="30"/>
      <c r="I421" s="30"/>
      <c r="J421" s="30"/>
      <c r="K421" s="30"/>
      <c r="L421" s="30">
        <v>68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</row>
    <row r="422" spans="1:36">
      <c r="A422" s="30" t="s">
        <v>285</v>
      </c>
      <c r="B422" s="30">
        <v>2015</v>
      </c>
      <c r="C422" s="41" t="s">
        <v>286</v>
      </c>
      <c r="D422" s="30" t="s">
        <v>221</v>
      </c>
      <c r="E422" s="30" t="s">
        <v>326</v>
      </c>
      <c r="F422" s="30"/>
      <c r="G422" s="30"/>
      <c r="H422" s="30"/>
      <c r="I422" s="30"/>
      <c r="J422" s="30"/>
      <c r="K422" s="30"/>
      <c r="L422" s="30">
        <v>47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</row>
    <row r="423" spans="1:36">
      <c r="A423" s="30" t="s">
        <v>285</v>
      </c>
      <c r="B423" s="30">
        <v>2015</v>
      </c>
      <c r="C423" s="17" t="s">
        <v>286</v>
      </c>
      <c r="D423" s="30" t="s">
        <v>221</v>
      </c>
      <c r="E423" s="30" t="s">
        <v>468</v>
      </c>
      <c r="F423" s="30"/>
      <c r="G423" s="30"/>
      <c r="H423" s="30"/>
      <c r="I423" s="30"/>
      <c r="J423" s="30"/>
      <c r="K423" s="30"/>
      <c r="L423" s="30">
        <v>61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1:36">
      <c r="A424" s="30" t="s">
        <v>285</v>
      </c>
      <c r="B424" s="30">
        <v>2015</v>
      </c>
      <c r="C424" s="41" t="s">
        <v>286</v>
      </c>
      <c r="D424" s="30" t="s">
        <v>221</v>
      </c>
      <c r="E424" s="30" t="s">
        <v>752</v>
      </c>
      <c r="F424" s="30"/>
      <c r="G424" s="30"/>
      <c r="H424" s="30"/>
      <c r="I424" s="30"/>
      <c r="J424" s="30"/>
      <c r="K424" s="30"/>
      <c r="L424" s="30">
        <v>65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1:36">
      <c r="A425" s="30" t="s">
        <v>285</v>
      </c>
      <c r="B425" s="30">
        <v>2015</v>
      </c>
      <c r="C425" s="41" t="s">
        <v>286</v>
      </c>
      <c r="D425" s="30" t="s">
        <v>221</v>
      </c>
      <c r="E425" s="30" t="s">
        <v>778</v>
      </c>
      <c r="F425" s="30"/>
      <c r="G425" s="30"/>
      <c r="H425" s="30"/>
      <c r="I425" s="30"/>
      <c r="J425" s="30"/>
      <c r="K425" s="30"/>
      <c r="L425" s="30">
        <v>61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1:36">
      <c r="A426" s="30" t="s">
        <v>285</v>
      </c>
      <c r="B426" s="30">
        <v>2015</v>
      </c>
      <c r="C426" s="41" t="s">
        <v>286</v>
      </c>
      <c r="D426" s="30" t="s">
        <v>221</v>
      </c>
      <c r="E426" s="30" t="s">
        <v>813</v>
      </c>
      <c r="F426" s="30"/>
      <c r="G426" s="30"/>
      <c r="H426" s="30"/>
      <c r="I426" s="30"/>
      <c r="J426" s="30"/>
      <c r="K426" s="30"/>
      <c r="L426" s="30">
        <v>22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1:36">
      <c r="A427" s="30" t="s">
        <v>285</v>
      </c>
      <c r="B427" s="30">
        <v>2015</v>
      </c>
      <c r="C427" s="41" t="s">
        <v>286</v>
      </c>
      <c r="D427" s="30" t="s">
        <v>221</v>
      </c>
      <c r="E427" s="30" t="s">
        <v>1147</v>
      </c>
      <c r="F427" s="30"/>
      <c r="G427" s="30"/>
      <c r="H427" s="30"/>
      <c r="I427" s="30"/>
      <c r="J427" s="30"/>
      <c r="K427" s="30"/>
      <c r="L427" s="30">
        <v>60</v>
      </c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1:36">
      <c r="A428" s="30" t="s">
        <v>57</v>
      </c>
      <c r="B428" s="30">
        <v>1986</v>
      </c>
      <c r="C428" s="17" t="s">
        <v>58</v>
      </c>
      <c r="D428" s="30" t="s">
        <v>60</v>
      </c>
      <c r="E428" s="30" t="s">
        <v>59</v>
      </c>
      <c r="F428" s="30"/>
      <c r="G428" s="30"/>
      <c r="H428" s="30"/>
      <c r="I428" s="30"/>
      <c r="J428" s="30"/>
      <c r="K428" s="30"/>
      <c r="L428" s="30">
        <v>84</v>
      </c>
      <c r="M428" s="30"/>
      <c r="N428" s="30"/>
      <c r="O428" s="30" t="s">
        <v>4189</v>
      </c>
      <c r="P428" s="30"/>
      <c r="Q428" s="30"/>
      <c r="R428" s="30"/>
      <c r="S428" s="30"/>
      <c r="T428" s="30"/>
      <c r="U428" s="30"/>
      <c r="V428" s="30">
        <v>22</v>
      </c>
      <c r="W428" s="30">
        <v>33</v>
      </c>
      <c r="X428" s="30">
        <v>70</v>
      </c>
      <c r="Y428" s="30">
        <v>90</v>
      </c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</row>
    <row r="429" spans="1:36">
      <c r="A429" s="30" t="s">
        <v>57</v>
      </c>
      <c r="B429" s="30">
        <v>1986</v>
      </c>
      <c r="C429" s="17" t="s">
        <v>58</v>
      </c>
      <c r="D429" s="30" t="s">
        <v>60</v>
      </c>
      <c r="E429" s="30" t="s">
        <v>254</v>
      </c>
      <c r="F429" s="30"/>
      <c r="G429" s="30"/>
      <c r="H429" s="30"/>
      <c r="I429" s="30"/>
      <c r="J429" s="30"/>
      <c r="K429" s="30"/>
      <c r="L429" s="30"/>
      <c r="M429" s="30">
        <v>24</v>
      </c>
      <c r="N429" s="30"/>
      <c r="O429" s="30"/>
      <c r="P429" s="30">
        <v>12</v>
      </c>
      <c r="Q429" s="30"/>
      <c r="R429" s="30"/>
      <c r="S429" s="30"/>
      <c r="T429" s="30"/>
      <c r="U429" s="30"/>
      <c r="V429" s="30"/>
      <c r="W429" s="30"/>
      <c r="X429" s="30">
        <v>28</v>
      </c>
      <c r="Y429" s="30"/>
      <c r="Z429" s="30">
        <v>32</v>
      </c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</row>
    <row r="430" spans="1:36">
      <c r="A430" s="30" t="s">
        <v>57</v>
      </c>
      <c r="B430" s="30">
        <v>1986</v>
      </c>
      <c r="C430" s="17" t="s">
        <v>58</v>
      </c>
      <c r="D430" s="30" t="s">
        <v>60</v>
      </c>
      <c r="E430" s="30" t="s">
        <v>326</v>
      </c>
      <c r="F430" s="30"/>
      <c r="G430" s="30"/>
      <c r="H430" s="30"/>
      <c r="I430" s="30"/>
      <c r="J430" s="30"/>
      <c r="K430" s="30"/>
      <c r="L430" s="30"/>
      <c r="M430" s="30">
        <v>82</v>
      </c>
      <c r="N430" s="30"/>
      <c r="O430" s="30"/>
      <c r="P430" s="30">
        <v>7</v>
      </c>
      <c r="Q430" s="30"/>
      <c r="R430" s="30"/>
      <c r="S430" s="30"/>
      <c r="T430" s="30"/>
      <c r="U430" s="30"/>
      <c r="V430" s="30"/>
      <c r="W430" s="30"/>
      <c r="X430" s="30">
        <v>52</v>
      </c>
      <c r="Y430" s="30">
        <v>71</v>
      </c>
      <c r="Z430" s="30">
        <v>79</v>
      </c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</row>
    <row r="431" spans="1:36">
      <c r="A431" s="30" t="s">
        <v>57</v>
      </c>
      <c r="B431" s="30">
        <v>1986</v>
      </c>
      <c r="C431" s="17" t="s">
        <v>58</v>
      </c>
      <c r="D431" s="30" t="s">
        <v>60</v>
      </c>
      <c r="E431" s="30" t="s">
        <v>468</v>
      </c>
      <c r="F431" s="30"/>
      <c r="G431" s="30"/>
      <c r="H431" s="30"/>
      <c r="I431" s="30"/>
      <c r="J431" s="30"/>
      <c r="K431" s="30"/>
      <c r="L431" s="30"/>
      <c r="M431" s="30">
        <v>82</v>
      </c>
      <c r="N431" s="30"/>
      <c r="O431" s="30"/>
      <c r="P431" s="30">
        <v>19</v>
      </c>
      <c r="Q431" s="30"/>
      <c r="R431" s="30"/>
      <c r="S431" s="30"/>
      <c r="T431" s="30"/>
      <c r="U431" s="30"/>
      <c r="V431" s="30"/>
      <c r="W431" s="30"/>
      <c r="X431" s="30">
        <v>60</v>
      </c>
      <c r="Y431" s="30">
        <v>74</v>
      </c>
      <c r="Z431" s="30">
        <v>79</v>
      </c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</row>
    <row r="432" spans="1:36">
      <c r="A432" s="30" t="s">
        <v>57</v>
      </c>
      <c r="B432" s="30">
        <v>1986</v>
      </c>
      <c r="C432" s="17" t="s">
        <v>58</v>
      </c>
      <c r="D432" s="30" t="s">
        <v>60</v>
      </c>
      <c r="E432" s="30" t="s">
        <v>752</v>
      </c>
      <c r="F432" s="30"/>
      <c r="G432" s="30"/>
      <c r="H432" s="30"/>
      <c r="I432" s="30"/>
      <c r="J432" s="30"/>
      <c r="K432" s="30"/>
      <c r="L432" s="30"/>
      <c r="M432" s="30">
        <v>65</v>
      </c>
      <c r="N432" s="30"/>
      <c r="O432" s="30"/>
      <c r="P432" s="30">
        <v>30</v>
      </c>
      <c r="Q432" s="30"/>
      <c r="R432" s="30"/>
      <c r="S432" s="30"/>
      <c r="T432" s="30"/>
      <c r="U432" s="30"/>
      <c r="V432" s="30"/>
      <c r="W432" s="30"/>
      <c r="X432" s="30">
        <v>48</v>
      </c>
      <c r="Y432" s="30">
        <v>58</v>
      </c>
      <c r="Z432" s="30">
        <v>50</v>
      </c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</row>
    <row r="433" spans="1:36">
      <c r="A433" s="30" t="s">
        <v>57</v>
      </c>
      <c r="B433" s="30">
        <v>1986</v>
      </c>
      <c r="C433" s="17" t="s">
        <v>58</v>
      </c>
      <c r="D433" s="30" t="s">
        <v>60</v>
      </c>
      <c r="E433" s="30" t="s">
        <v>813</v>
      </c>
      <c r="F433" s="30"/>
      <c r="G433" s="30"/>
      <c r="H433" s="30"/>
      <c r="I433" s="30"/>
      <c r="J433" s="30"/>
      <c r="K433" s="30"/>
      <c r="L433" s="30"/>
      <c r="M433" s="30">
        <v>43</v>
      </c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>
        <v>30</v>
      </c>
      <c r="Y433" s="30">
        <v>35</v>
      </c>
      <c r="Z433" s="30">
        <v>43</v>
      </c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</row>
    <row r="434" spans="1:36">
      <c r="A434" s="30" t="s">
        <v>57</v>
      </c>
      <c r="B434" s="30">
        <v>1986</v>
      </c>
      <c r="C434" s="17" t="s">
        <v>58</v>
      </c>
      <c r="D434" s="30" t="s">
        <v>60</v>
      </c>
      <c r="E434" s="30" t="s">
        <v>529</v>
      </c>
      <c r="F434" s="30"/>
      <c r="G434" s="30"/>
      <c r="H434" s="30"/>
      <c r="I434" s="30"/>
      <c r="J434" s="30"/>
      <c r="K434" s="30"/>
      <c r="L434" s="30"/>
      <c r="M434" s="30">
        <v>95</v>
      </c>
      <c r="N434" s="30"/>
      <c r="O434" s="30"/>
      <c r="P434" s="30" t="s">
        <v>531</v>
      </c>
      <c r="Q434" s="30"/>
      <c r="R434" s="30"/>
      <c r="S434" s="30"/>
      <c r="T434" s="30"/>
      <c r="U434" s="30"/>
      <c r="V434" s="30"/>
      <c r="W434" s="30">
        <v>87</v>
      </c>
      <c r="X434" s="30">
        <v>53</v>
      </c>
      <c r="Y434" s="30">
        <v>64</v>
      </c>
      <c r="Z434" s="30">
        <v>77</v>
      </c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</row>
    <row r="435" spans="1:36">
      <c r="A435" s="30" t="s">
        <v>276</v>
      </c>
      <c r="B435" s="30">
        <v>1979</v>
      </c>
      <c r="C435" s="17" t="s">
        <v>277</v>
      </c>
      <c r="D435" s="30" t="s">
        <v>221</v>
      </c>
      <c r="E435" s="30" t="s">
        <v>254</v>
      </c>
      <c r="F435" s="30"/>
      <c r="G435" s="30"/>
      <c r="H435" s="30"/>
      <c r="I435" s="30"/>
      <c r="J435" s="30"/>
      <c r="K435" s="30"/>
      <c r="L435" s="30">
        <v>72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</row>
    <row r="436" spans="1:36">
      <c r="A436" s="30" t="s">
        <v>588</v>
      </c>
      <c r="B436" s="30">
        <v>2014</v>
      </c>
      <c r="C436" s="17" t="s">
        <v>589</v>
      </c>
      <c r="E436" s="30" t="s">
        <v>543</v>
      </c>
      <c r="F436" s="30"/>
      <c r="G436" s="30"/>
      <c r="H436" s="30"/>
      <c r="I436" s="30"/>
      <c r="J436" s="30">
        <v>95</v>
      </c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</row>
    <row r="437" spans="1:36">
      <c r="A437" s="30" t="s">
        <v>541</v>
      </c>
      <c r="B437" s="30">
        <v>2016</v>
      </c>
      <c r="C437" s="17" t="s">
        <v>542</v>
      </c>
      <c r="E437" s="30" t="s">
        <v>543</v>
      </c>
      <c r="F437" s="30"/>
      <c r="G437" s="30"/>
      <c r="H437" s="30"/>
      <c r="I437" s="30"/>
      <c r="J437" s="30"/>
      <c r="K437" s="30">
        <v>60</v>
      </c>
      <c r="L437" s="30"/>
      <c r="M437" s="30"/>
      <c r="N437" s="30">
        <v>78</v>
      </c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</row>
    <row r="438" spans="1:36">
      <c r="A438" s="30" t="s">
        <v>541</v>
      </c>
      <c r="B438" s="30">
        <v>2018</v>
      </c>
      <c r="C438" s="17" t="s">
        <v>590</v>
      </c>
      <c r="E438" s="30" t="s">
        <v>543</v>
      </c>
      <c r="F438" s="30"/>
      <c r="G438" s="30"/>
      <c r="H438" s="30"/>
      <c r="I438" s="30"/>
      <c r="J438" s="30">
        <v>71</v>
      </c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</row>
    <row r="439" spans="1:36">
      <c r="A439" s="30" t="s">
        <v>591</v>
      </c>
      <c r="B439" s="30">
        <v>2020</v>
      </c>
      <c r="C439" s="30"/>
      <c r="D439" s="30"/>
      <c r="E439" s="30" t="s">
        <v>543</v>
      </c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</row>
    <row r="440" spans="1:36">
      <c r="A440" s="30" t="s">
        <v>592</v>
      </c>
      <c r="B440" s="30">
        <v>2014</v>
      </c>
      <c r="C440" s="17" t="s">
        <v>589</v>
      </c>
      <c r="E440" s="30" t="s">
        <v>543</v>
      </c>
      <c r="F440" s="30"/>
      <c r="G440" s="30"/>
      <c r="H440" s="30"/>
      <c r="I440" s="30"/>
      <c r="J440" s="30">
        <v>90</v>
      </c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</row>
    <row r="441" spans="1:36">
      <c r="A441" s="30" t="s">
        <v>276</v>
      </c>
      <c r="B441" s="30">
        <v>1979</v>
      </c>
      <c r="C441" s="41" t="s">
        <v>277</v>
      </c>
      <c r="D441" s="30" t="s">
        <v>221</v>
      </c>
      <c r="E441" s="30" t="s">
        <v>254</v>
      </c>
      <c r="F441" s="30"/>
      <c r="G441" s="30"/>
      <c r="H441" s="30"/>
      <c r="I441" s="30"/>
      <c r="J441" s="30"/>
      <c r="K441" s="30"/>
      <c r="L441" s="30">
        <v>39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</row>
    <row r="442" spans="1:36">
      <c r="A442" s="30" t="s">
        <v>276</v>
      </c>
      <c r="B442" s="30">
        <v>1979</v>
      </c>
      <c r="C442" s="41" t="s">
        <v>277</v>
      </c>
      <c r="D442" s="30" t="s">
        <v>221</v>
      </c>
      <c r="E442" s="30" t="s">
        <v>326</v>
      </c>
      <c r="F442" s="30"/>
      <c r="G442" s="30"/>
      <c r="H442" s="30"/>
      <c r="I442" s="30"/>
      <c r="J442" s="30"/>
      <c r="K442" s="30"/>
      <c r="L442" s="30">
        <v>68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</row>
    <row r="443" spans="1:36">
      <c r="A443" s="30" t="s">
        <v>276</v>
      </c>
      <c r="B443" s="30">
        <v>1979</v>
      </c>
      <c r="C443" s="17" t="s">
        <v>277</v>
      </c>
      <c r="D443" s="30" t="s">
        <v>221</v>
      </c>
      <c r="E443" s="30" t="s">
        <v>468</v>
      </c>
      <c r="F443" s="30"/>
      <c r="G443" s="30"/>
      <c r="H443" s="30"/>
      <c r="I443" s="30"/>
      <c r="J443" s="30"/>
      <c r="K443" s="30"/>
      <c r="L443" s="30">
        <v>70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</row>
    <row r="444" spans="1:36">
      <c r="A444" s="30" t="s">
        <v>276</v>
      </c>
      <c r="B444" s="30">
        <v>1979</v>
      </c>
      <c r="C444" s="41" t="s">
        <v>277</v>
      </c>
      <c r="D444" s="30" t="s">
        <v>221</v>
      </c>
      <c r="E444" s="30" t="s">
        <v>468</v>
      </c>
      <c r="F444" s="30"/>
      <c r="G444" s="30"/>
      <c r="H444" s="30"/>
      <c r="I444" s="30"/>
      <c r="J444" s="30"/>
      <c r="K444" s="30"/>
      <c r="L444" s="30">
        <v>60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</row>
    <row r="445" spans="1:36">
      <c r="A445" s="30" t="s">
        <v>586</v>
      </c>
      <c r="B445" s="30">
        <v>2019</v>
      </c>
      <c r="C445" s="17" t="s">
        <v>587</v>
      </c>
      <c r="E445" s="30" t="s">
        <v>543</v>
      </c>
      <c r="F445" s="30"/>
      <c r="G445" s="30"/>
      <c r="H445" s="30"/>
      <c r="I445" s="30"/>
      <c r="J445" s="30">
        <v>98</v>
      </c>
      <c r="K445" s="30"/>
      <c r="L445" s="30"/>
      <c r="M445" s="30"/>
      <c r="N445" s="30"/>
      <c r="O445" s="30"/>
      <c r="P445" s="30">
        <v>95</v>
      </c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>
        <v>95</v>
      </c>
      <c r="AE445" s="30"/>
      <c r="AF445" s="30"/>
      <c r="AG445" s="30"/>
      <c r="AH445" s="30"/>
    </row>
    <row r="446" spans="1:36">
      <c r="A446" s="30" t="s">
        <v>276</v>
      </c>
      <c r="B446" s="30">
        <v>1979</v>
      </c>
      <c r="C446" s="17" t="s">
        <v>277</v>
      </c>
      <c r="D446" s="30" t="s">
        <v>221</v>
      </c>
      <c r="E446" s="30" t="s">
        <v>752</v>
      </c>
      <c r="F446" s="30"/>
      <c r="G446" s="30"/>
      <c r="H446" s="30"/>
      <c r="I446" s="30"/>
      <c r="J446" s="30"/>
      <c r="K446" s="30"/>
      <c r="L446" s="30">
        <v>73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</row>
    <row r="447" spans="1:36">
      <c r="A447" s="30" t="s">
        <v>276</v>
      </c>
      <c r="B447" s="30">
        <v>1979</v>
      </c>
      <c r="C447" s="41" t="s">
        <v>277</v>
      </c>
      <c r="D447" s="30" t="s">
        <v>221</v>
      </c>
      <c r="E447" s="30" t="s">
        <v>752</v>
      </c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</row>
    <row r="448" spans="1:36">
      <c r="A448" s="30" t="s">
        <v>276</v>
      </c>
      <c r="B448" s="30">
        <v>1979</v>
      </c>
      <c r="C448" s="17" t="s">
        <v>277</v>
      </c>
      <c r="D448" s="30" t="s">
        <v>221</v>
      </c>
      <c r="E448" s="30" t="s">
        <v>778</v>
      </c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</row>
    <row r="449" spans="1:36">
      <c r="A449" s="30" t="s">
        <v>276</v>
      </c>
      <c r="B449" s="30">
        <v>1979</v>
      </c>
      <c r="C449" s="41" t="s">
        <v>277</v>
      </c>
      <c r="D449" s="30" t="s">
        <v>221</v>
      </c>
      <c r="E449" s="30" t="s">
        <v>778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</row>
    <row r="450" spans="1:36">
      <c r="A450" s="30" t="s">
        <v>276</v>
      </c>
      <c r="B450" s="30">
        <v>1979</v>
      </c>
      <c r="C450" s="41" t="s">
        <v>277</v>
      </c>
      <c r="D450" s="30" t="s">
        <v>221</v>
      </c>
      <c r="E450" s="30" t="s">
        <v>813</v>
      </c>
      <c r="F450" s="30"/>
      <c r="G450" s="30"/>
      <c r="H450" s="30"/>
      <c r="I450" s="30"/>
      <c r="J450" s="30"/>
      <c r="K450" s="30"/>
      <c r="L450" s="30">
        <v>50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</row>
    <row r="451" spans="1:36">
      <c r="A451" s="30" t="s">
        <v>276</v>
      </c>
      <c r="B451" s="30">
        <v>1979</v>
      </c>
      <c r="C451" s="41" t="s">
        <v>277</v>
      </c>
      <c r="D451" s="30" t="s">
        <v>221</v>
      </c>
      <c r="E451" s="30" t="s">
        <v>1147</v>
      </c>
      <c r="F451" s="30"/>
      <c r="G451" s="30"/>
      <c r="H451" s="30"/>
      <c r="I451" s="30"/>
      <c r="J451" s="30"/>
      <c r="K451" s="30"/>
      <c r="L451" s="30">
        <v>44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</row>
    <row r="452" spans="1:36">
      <c r="A452" s="30" t="s">
        <v>289</v>
      </c>
      <c r="B452" s="30">
        <v>1975</v>
      </c>
      <c r="C452" s="17" t="s">
        <v>290</v>
      </c>
      <c r="D452" s="30" t="s">
        <v>60</v>
      </c>
      <c r="E452" s="30" t="s">
        <v>254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>
        <v>14</v>
      </c>
      <c r="Q452" s="30"/>
      <c r="R452" s="30"/>
      <c r="S452" s="30"/>
      <c r="T452" s="30">
        <v>66</v>
      </c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</row>
    <row r="453" spans="1:36">
      <c r="A453" s="30" t="s">
        <v>289</v>
      </c>
      <c r="B453" s="30">
        <v>1975</v>
      </c>
      <c r="C453" s="17" t="s">
        <v>290</v>
      </c>
      <c r="D453" s="30" t="s">
        <v>221</v>
      </c>
      <c r="E453" s="30" t="s">
        <v>468</v>
      </c>
      <c r="F453" s="30"/>
      <c r="G453" s="30"/>
      <c r="H453" s="30"/>
      <c r="I453" s="30"/>
      <c r="J453" s="30"/>
      <c r="K453" s="30"/>
      <c r="L453" s="30">
        <v>76</v>
      </c>
      <c r="M453" s="30"/>
      <c r="N453" s="30"/>
      <c r="O453" s="30"/>
      <c r="P453" s="30">
        <v>23</v>
      </c>
      <c r="Q453" s="30"/>
      <c r="R453" s="30"/>
      <c r="S453" s="30"/>
      <c r="T453" s="30">
        <v>66</v>
      </c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</row>
    <row r="454" spans="1:36">
      <c r="A454" s="30" t="s">
        <v>289</v>
      </c>
      <c r="B454" s="30">
        <v>1975</v>
      </c>
      <c r="C454" s="17" t="s">
        <v>290</v>
      </c>
      <c r="D454" s="30" t="s">
        <v>221</v>
      </c>
      <c r="E454" s="30" t="s">
        <v>752</v>
      </c>
      <c r="F454" s="30"/>
      <c r="G454" s="30"/>
      <c r="H454" s="30"/>
      <c r="I454" s="30"/>
      <c r="J454" s="30"/>
      <c r="K454" s="30"/>
      <c r="L454" s="30">
        <v>30</v>
      </c>
      <c r="M454" s="30"/>
      <c r="N454" s="30"/>
      <c r="O454" s="30"/>
      <c r="P454" s="30">
        <v>72</v>
      </c>
      <c r="Q454" s="30"/>
      <c r="R454" s="30"/>
      <c r="S454" s="30"/>
      <c r="T454" s="30" t="s">
        <v>754</v>
      </c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</row>
    <row r="455" spans="1:36">
      <c r="A455" s="30" t="s">
        <v>266</v>
      </c>
      <c r="B455" s="30">
        <v>1975</v>
      </c>
      <c r="C455" s="41" t="s">
        <v>267</v>
      </c>
      <c r="D455" s="30" t="s">
        <v>221</v>
      </c>
      <c r="E455" s="30" t="s">
        <v>254</v>
      </c>
      <c r="F455" s="30"/>
      <c r="G455" s="30"/>
      <c r="H455" s="30"/>
      <c r="I455" s="30"/>
      <c r="J455" s="30"/>
      <c r="K455" s="30"/>
      <c r="L455" s="30">
        <v>14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</row>
    <row r="456" spans="1:36">
      <c r="A456" s="30" t="s">
        <v>266</v>
      </c>
      <c r="B456" s="30">
        <v>1975</v>
      </c>
      <c r="C456" s="41" t="s">
        <v>267</v>
      </c>
      <c r="D456" s="30" t="s">
        <v>221</v>
      </c>
      <c r="E456" s="30" t="s">
        <v>326</v>
      </c>
      <c r="F456" s="30"/>
      <c r="G456" s="30"/>
      <c r="H456" s="30"/>
      <c r="I456" s="30"/>
      <c r="J456" s="30"/>
      <c r="K456" s="30"/>
      <c r="L456" s="30">
        <v>17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</row>
    <row r="457" spans="1:36">
      <c r="A457" s="30" t="s">
        <v>266</v>
      </c>
      <c r="B457" s="30">
        <v>1975</v>
      </c>
      <c r="C457" s="41" t="s">
        <v>267</v>
      </c>
      <c r="D457" s="30" t="s">
        <v>221</v>
      </c>
      <c r="E457" s="30" t="s">
        <v>468</v>
      </c>
      <c r="F457" s="30"/>
      <c r="G457" s="30"/>
      <c r="H457" s="30"/>
      <c r="I457" s="30"/>
      <c r="J457" s="30"/>
      <c r="K457" s="30"/>
      <c r="L457" s="30">
        <v>23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</row>
    <row r="458" spans="1:36">
      <c r="A458" s="30" t="s">
        <v>266</v>
      </c>
      <c r="B458" s="30">
        <v>1975</v>
      </c>
      <c r="C458" s="41" t="s">
        <v>267</v>
      </c>
      <c r="D458" s="30" t="s">
        <v>221</v>
      </c>
      <c r="E458" s="30" t="s">
        <v>752</v>
      </c>
      <c r="F458" s="30"/>
      <c r="G458" s="30"/>
      <c r="H458" s="30"/>
      <c r="I458" s="30"/>
      <c r="J458" s="30"/>
      <c r="K458" s="30"/>
      <c r="L458" s="30">
        <v>54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</row>
    <row r="459" spans="1:36">
      <c r="A459" s="30" t="s">
        <v>266</v>
      </c>
      <c r="B459" s="30">
        <v>1975</v>
      </c>
      <c r="C459" s="41" t="s">
        <v>267</v>
      </c>
      <c r="D459" s="30" t="s">
        <v>221</v>
      </c>
      <c r="E459" s="30" t="s">
        <v>1147</v>
      </c>
      <c r="F459" s="30"/>
      <c r="G459" s="30"/>
      <c r="H459" s="30"/>
      <c r="I459" s="30"/>
      <c r="J459" s="30"/>
      <c r="K459" s="30"/>
      <c r="L459" s="30">
        <v>19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</row>
    <row r="460" spans="1:36">
      <c r="A460" s="30" t="s">
        <v>226</v>
      </c>
      <c r="B460" s="30">
        <v>2018</v>
      </c>
      <c r="C460" s="17" t="s">
        <v>227</v>
      </c>
      <c r="D460" s="30" t="s">
        <v>60</v>
      </c>
      <c r="E460" s="30" t="s">
        <v>254</v>
      </c>
      <c r="F460" s="30"/>
      <c r="G460" s="30"/>
      <c r="H460" s="30" t="s">
        <v>301</v>
      </c>
      <c r="I460" s="30"/>
      <c r="J460" s="30">
        <v>130</v>
      </c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</row>
    <row r="461" spans="1:36">
      <c r="A461" s="30" t="s">
        <v>226</v>
      </c>
      <c r="B461" s="30">
        <v>2018</v>
      </c>
      <c r="C461" s="17" t="s">
        <v>227</v>
      </c>
      <c r="D461" s="30" t="s">
        <v>60</v>
      </c>
      <c r="E461" s="30" t="s">
        <v>254</v>
      </c>
      <c r="F461" s="30"/>
      <c r="G461" s="30"/>
      <c r="H461" s="30" t="s">
        <v>302</v>
      </c>
      <c r="I461" s="30"/>
      <c r="J461" s="30">
        <v>100</v>
      </c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</row>
    <row r="462" spans="1:36">
      <c r="A462" s="30" t="s">
        <v>226</v>
      </c>
      <c r="B462" s="30">
        <v>2018</v>
      </c>
      <c r="C462" s="17" t="s">
        <v>227</v>
      </c>
      <c r="D462" s="30" t="s">
        <v>60</v>
      </c>
      <c r="E462" s="30" t="s">
        <v>254</v>
      </c>
      <c r="F462" s="30"/>
      <c r="G462" s="30"/>
      <c r="H462" s="30" t="s">
        <v>301</v>
      </c>
      <c r="I462" s="30"/>
      <c r="J462" s="30">
        <v>130</v>
      </c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</row>
    <row r="463" spans="1:36">
      <c r="A463" s="30" t="s">
        <v>226</v>
      </c>
      <c r="B463" s="30">
        <v>2018</v>
      </c>
      <c r="C463" s="17" t="s">
        <v>227</v>
      </c>
      <c r="D463" s="30" t="s">
        <v>221</v>
      </c>
      <c r="E463" s="30" t="s">
        <v>468</v>
      </c>
      <c r="F463" s="30"/>
      <c r="G463" s="30"/>
      <c r="H463" s="30" t="s">
        <v>487</v>
      </c>
      <c r="I463" s="30"/>
      <c r="J463" s="30">
        <v>2630</v>
      </c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</row>
    <row r="464" spans="1:36">
      <c r="A464" s="30" t="s">
        <v>226</v>
      </c>
      <c r="B464" s="30">
        <v>2018</v>
      </c>
      <c r="C464" s="17" t="s">
        <v>227</v>
      </c>
      <c r="D464" s="30" t="s">
        <v>221</v>
      </c>
      <c r="E464" s="30" t="s">
        <v>468</v>
      </c>
      <c r="F464" s="30"/>
      <c r="G464" s="30"/>
      <c r="H464" s="30" t="s">
        <v>489</v>
      </c>
      <c r="I464" s="30"/>
      <c r="J464" s="30">
        <v>8500</v>
      </c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</row>
    <row r="465" spans="1:36">
      <c r="A465" s="30" t="s">
        <v>688</v>
      </c>
      <c r="B465" s="30">
        <v>2016</v>
      </c>
      <c r="C465" s="17" t="s">
        <v>542</v>
      </c>
      <c r="E465" s="30" t="s">
        <v>543</v>
      </c>
      <c r="F465" s="30"/>
      <c r="G465" s="30"/>
      <c r="H465" s="30"/>
      <c r="I465" s="30"/>
      <c r="J465" s="30"/>
      <c r="K465" s="30">
        <v>60</v>
      </c>
      <c r="L465" s="30" t="s">
        <v>689</v>
      </c>
      <c r="M465" s="30" t="s">
        <v>690</v>
      </c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</row>
    <row r="466" spans="1:36">
      <c r="A466" s="30" t="s">
        <v>226</v>
      </c>
      <c r="B466" s="30">
        <v>2018</v>
      </c>
      <c r="C466" s="17" t="s">
        <v>227</v>
      </c>
      <c r="D466" s="30" t="s">
        <v>221</v>
      </c>
      <c r="E466" s="30" t="s">
        <v>468</v>
      </c>
      <c r="F466" s="30"/>
      <c r="G466" s="30"/>
      <c r="H466" s="30" t="s">
        <v>490</v>
      </c>
      <c r="I466" s="30"/>
      <c r="J466" s="30">
        <v>32600</v>
      </c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</row>
    <row r="467" spans="1:36">
      <c r="A467" s="30" t="s">
        <v>226</v>
      </c>
      <c r="B467" s="30">
        <v>2018</v>
      </c>
      <c r="C467" s="17" t="s">
        <v>227</v>
      </c>
      <c r="D467" s="30" t="s">
        <v>221</v>
      </c>
      <c r="E467" s="30" t="s">
        <v>468</v>
      </c>
      <c r="F467" s="30"/>
      <c r="G467" s="30"/>
      <c r="H467" s="30" t="s">
        <v>491</v>
      </c>
      <c r="I467" s="30"/>
      <c r="J467" s="30">
        <v>29450</v>
      </c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</row>
    <row r="468" spans="1:36">
      <c r="A468" s="30" t="s">
        <v>674</v>
      </c>
      <c r="B468" s="30">
        <v>2008</v>
      </c>
      <c r="C468" s="39" t="s">
        <v>675</v>
      </c>
      <c r="E468" s="30" t="s">
        <v>543</v>
      </c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>
        <v>75</v>
      </c>
      <c r="AE468" s="30"/>
      <c r="AF468" s="30"/>
      <c r="AG468" s="30"/>
      <c r="AH468" s="30"/>
    </row>
    <row r="469" spans="1:36">
      <c r="A469" s="30" t="s">
        <v>226</v>
      </c>
      <c r="B469" s="30">
        <v>2018</v>
      </c>
      <c r="C469" s="17" t="s">
        <v>227</v>
      </c>
      <c r="D469" s="30" t="s">
        <v>221</v>
      </c>
      <c r="E469" s="30" t="s">
        <v>752</v>
      </c>
      <c r="F469" s="30"/>
      <c r="G469" s="30"/>
      <c r="H469" s="30" t="s">
        <v>764</v>
      </c>
      <c r="I469" s="30"/>
      <c r="J469" s="30">
        <v>740</v>
      </c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</row>
    <row r="470" spans="1:36">
      <c r="A470" s="30" t="s">
        <v>226</v>
      </c>
      <c r="B470" s="30">
        <v>2018</v>
      </c>
      <c r="C470" s="17" t="s">
        <v>227</v>
      </c>
      <c r="D470" s="30" t="s">
        <v>221</v>
      </c>
      <c r="E470" s="30" t="s">
        <v>752</v>
      </c>
      <c r="F470" s="30"/>
      <c r="G470" s="30"/>
      <c r="H470" s="30" t="s">
        <v>765</v>
      </c>
      <c r="I470" s="30"/>
      <c r="J470" s="30">
        <v>3040</v>
      </c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</row>
    <row r="471" spans="1:36">
      <c r="A471" s="30" t="s">
        <v>226</v>
      </c>
      <c r="B471" s="30">
        <v>2018</v>
      </c>
      <c r="C471" s="17" t="s">
        <v>227</v>
      </c>
      <c r="D471" s="30" t="s">
        <v>221</v>
      </c>
      <c r="E471" s="30" t="s">
        <v>752</v>
      </c>
      <c r="F471" s="30"/>
      <c r="G471" s="30"/>
      <c r="H471" s="30" t="s">
        <v>766</v>
      </c>
      <c r="I471" s="30"/>
      <c r="J471" s="30">
        <v>1400</v>
      </c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</row>
    <row r="472" spans="1:36">
      <c r="A472" s="30" t="s">
        <v>226</v>
      </c>
      <c r="B472" s="30">
        <v>2018</v>
      </c>
      <c r="C472" s="17" t="s">
        <v>227</v>
      </c>
      <c r="D472" s="30" t="s">
        <v>221</v>
      </c>
      <c r="E472" s="30" t="s">
        <v>752</v>
      </c>
      <c r="F472" s="30"/>
      <c r="G472" s="30"/>
      <c r="H472" s="30" t="s">
        <v>767</v>
      </c>
      <c r="I472" s="30"/>
      <c r="J472" s="30">
        <v>30</v>
      </c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</row>
    <row r="473" spans="1:36">
      <c r="A473" s="30" t="s">
        <v>226</v>
      </c>
      <c r="B473" s="30">
        <v>2018</v>
      </c>
      <c r="C473" s="17" t="s">
        <v>227</v>
      </c>
      <c r="D473" s="30" t="s">
        <v>221</v>
      </c>
      <c r="E473" s="30" t="s">
        <v>752</v>
      </c>
      <c r="F473" s="30"/>
      <c r="G473" s="30"/>
      <c r="H473" s="30" t="s">
        <v>768</v>
      </c>
      <c r="I473" s="30"/>
      <c r="J473" s="30">
        <v>980</v>
      </c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</row>
    <row r="474" spans="1:36">
      <c r="A474" s="30" t="s">
        <v>226</v>
      </c>
      <c r="B474" s="30">
        <v>2018</v>
      </c>
      <c r="C474" s="17" t="s">
        <v>227</v>
      </c>
      <c r="D474" s="30" t="s">
        <v>221</v>
      </c>
      <c r="E474" s="30" t="s">
        <v>752</v>
      </c>
      <c r="F474" s="30"/>
      <c r="G474" s="30"/>
      <c r="H474" s="30" t="s">
        <v>769</v>
      </c>
      <c r="I474" s="30"/>
      <c r="J474" s="30">
        <v>3630</v>
      </c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</row>
    <row r="475" spans="1:36">
      <c r="A475" s="30" t="s">
        <v>226</v>
      </c>
      <c r="B475" s="30">
        <v>2018</v>
      </c>
      <c r="C475" s="17" t="s">
        <v>227</v>
      </c>
      <c r="D475" s="30" t="s">
        <v>221</v>
      </c>
      <c r="E475" s="30" t="s">
        <v>778</v>
      </c>
      <c r="F475" s="30"/>
      <c r="G475" s="30"/>
      <c r="H475" s="30" t="s">
        <v>791</v>
      </c>
      <c r="I475" s="30"/>
      <c r="J475" s="30">
        <v>10370</v>
      </c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</row>
    <row r="476" spans="1:36">
      <c r="A476" s="30" t="s">
        <v>700</v>
      </c>
      <c r="B476" s="30">
        <v>2014</v>
      </c>
      <c r="C476" s="30" t="s">
        <v>701</v>
      </c>
      <c r="D476" s="30" t="s">
        <v>82</v>
      </c>
      <c r="E476" s="30" t="s">
        <v>699</v>
      </c>
      <c r="F476" s="30"/>
      <c r="G476" s="30"/>
      <c r="H476" s="30" t="s">
        <v>702</v>
      </c>
      <c r="I476" s="30" t="s">
        <v>703</v>
      </c>
      <c r="J476" s="30">
        <v>376</v>
      </c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</row>
    <row r="477" spans="1:36">
      <c r="A477" s="30" t="s">
        <v>704</v>
      </c>
      <c r="B477" s="30">
        <v>2006</v>
      </c>
      <c r="C477" s="30" t="s">
        <v>705</v>
      </c>
      <c r="D477" s="30" t="s">
        <v>82</v>
      </c>
      <c r="E477" s="30" t="s">
        <v>699</v>
      </c>
      <c r="F477" s="30"/>
      <c r="G477" s="30"/>
      <c r="H477" s="30" t="s">
        <v>706</v>
      </c>
      <c r="I477" s="30" t="s">
        <v>707</v>
      </c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</row>
    <row r="478" spans="1:36">
      <c r="A478" s="30" t="s">
        <v>704</v>
      </c>
      <c r="B478" s="30">
        <v>2006</v>
      </c>
      <c r="C478" s="30" t="s">
        <v>705</v>
      </c>
      <c r="D478" s="30" t="s">
        <v>82</v>
      </c>
      <c r="E478" s="30" t="s">
        <v>699</v>
      </c>
      <c r="F478" s="30"/>
      <c r="G478" s="30"/>
      <c r="H478" s="30" t="s">
        <v>708</v>
      </c>
      <c r="I478" s="63">
        <v>161448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</row>
    <row r="479" spans="1:36">
      <c r="A479" s="30" t="s">
        <v>711</v>
      </c>
      <c r="B479" s="30">
        <v>2002</v>
      </c>
      <c r="C479" s="17" t="s">
        <v>712</v>
      </c>
      <c r="D479" s="30" t="s">
        <v>82</v>
      </c>
      <c r="E479" s="30" t="s">
        <v>699</v>
      </c>
      <c r="F479" s="30"/>
      <c r="G479" s="30"/>
      <c r="H479" s="76" t="s">
        <v>713</v>
      </c>
      <c r="I479" s="30"/>
      <c r="J479" s="30" t="s">
        <v>714</v>
      </c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</row>
    <row r="480" spans="1:36">
      <c r="A480" s="30" t="s">
        <v>697</v>
      </c>
      <c r="B480" s="30">
        <v>2008</v>
      </c>
      <c r="C480" s="17" t="s">
        <v>698</v>
      </c>
      <c r="D480" s="30" t="s">
        <v>82</v>
      </c>
      <c r="E480" s="30" t="s">
        <v>699</v>
      </c>
      <c r="F480" s="30"/>
      <c r="G480" s="30"/>
      <c r="H480" s="30"/>
      <c r="I480" s="30"/>
      <c r="J480" s="30"/>
      <c r="K480" s="30"/>
      <c r="L480" s="30">
        <v>61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</row>
    <row r="481" spans="1:36">
      <c r="A481" s="30" t="s">
        <v>260</v>
      </c>
      <c r="B481" s="30">
        <v>1973</v>
      </c>
      <c r="C481" s="17" t="s">
        <v>261</v>
      </c>
      <c r="D481" s="30" t="s">
        <v>221</v>
      </c>
      <c r="E481" s="30" t="s">
        <v>468</v>
      </c>
      <c r="F481" s="30"/>
      <c r="G481" s="30"/>
      <c r="H481" s="30" t="s">
        <v>262</v>
      </c>
      <c r="I481" s="30"/>
      <c r="J481" s="30"/>
      <c r="K481" s="30"/>
      <c r="L481" s="30"/>
      <c r="M481" s="30"/>
      <c r="N481" s="30">
        <v>59</v>
      </c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6">
      <c r="A482" s="30" t="s">
        <v>260</v>
      </c>
      <c r="B482" s="30">
        <v>1973</v>
      </c>
      <c r="C482" s="17" t="s">
        <v>261</v>
      </c>
      <c r="D482" s="30" t="s">
        <v>221</v>
      </c>
      <c r="E482" s="30" t="s">
        <v>1147</v>
      </c>
      <c r="F482" s="30"/>
      <c r="G482" s="30"/>
      <c r="H482" s="30" t="s">
        <v>262</v>
      </c>
      <c r="I482" s="30"/>
      <c r="J482" s="30"/>
      <c r="K482" s="30"/>
      <c r="L482" s="30"/>
      <c r="M482" s="30"/>
      <c r="N482" s="30">
        <v>52</v>
      </c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6">
      <c r="A483" s="30" t="s">
        <v>260</v>
      </c>
      <c r="B483" s="30">
        <v>1973</v>
      </c>
      <c r="C483" s="17" t="s">
        <v>261</v>
      </c>
      <c r="D483" s="30" t="s">
        <v>221</v>
      </c>
      <c r="E483" s="30" t="s">
        <v>752</v>
      </c>
      <c r="F483" s="30"/>
      <c r="G483" s="30"/>
      <c r="H483" s="30" t="s">
        <v>262</v>
      </c>
      <c r="I483" s="30"/>
      <c r="J483" s="30"/>
      <c r="K483" s="30"/>
      <c r="L483" s="30"/>
      <c r="M483" s="30"/>
      <c r="N483" s="30">
        <v>28</v>
      </c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</row>
    <row r="484" spans="1:36">
      <c r="A484" s="30" t="s">
        <v>709</v>
      </c>
      <c r="B484" s="30">
        <v>2013</v>
      </c>
      <c r="C484" s="17" t="s">
        <v>710</v>
      </c>
      <c r="E484" s="30" t="s">
        <v>699</v>
      </c>
      <c r="F484" s="30"/>
      <c r="G484" s="30"/>
      <c r="H484" s="30"/>
      <c r="I484" s="30"/>
      <c r="J484" s="30"/>
      <c r="K484" s="30">
        <v>50</v>
      </c>
      <c r="L484" s="30"/>
      <c r="M484" s="30"/>
      <c r="N484" s="30"/>
      <c r="O484" s="30"/>
      <c r="P484" s="30"/>
      <c r="Q484" s="30">
        <v>60</v>
      </c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</row>
    <row r="485" spans="1:36">
      <c r="A485" s="30" t="s">
        <v>722</v>
      </c>
      <c r="B485" s="30">
        <v>2014</v>
      </c>
      <c r="C485" s="17" t="s">
        <v>723</v>
      </c>
      <c r="E485" s="30" t="s">
        <v>699</v>
      </c>
      <c r="F485" s="30"/>
      <c r="G485" s="30"/>
      <c r="H485" s="30"/>
      <c r="I485" s="30"/>
      <c r="J485" s="30"/>
      <c r="K485" s="30">
        <v>60</v>
      </c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</row>
    <row r="486" spans="1:36">
      <c r="A486" s="30" t="s">
        <v>226</v>
      </c>
      <c r="B486" s="30">
        <v>2018</v>
      </c>
      <c r="C486" s="17" t="s">
        <v>227</v>
      </c>
      <c r="D486" s="30" t="s">
        <v>221</v>
      </c>
      <c r="E486" s="30" t="s">
        <v>778</v>
      </c>
      <c r="F486" s="30"/>
      <c r="G486" s="30"/>
      <c r="H486" s="30" t="s">
        <v>792</v>
      </c>
      <c r="I486" s="30"/>
      <c r="J486" s="30">
        <v>12900</v>
      </c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</row>
    <row r="487" spans="1:36">
      <c r="A487" s="30" t="s">
        <v>226</v>
      </c>
      <c r="B487" s="30">
        <v>2018</v>
      </c>
      <c r="C487" s="17" t="s">
        <v>227</v>
      </c>
      <c r="D487" s="30" t="s">
        <v>206</v>
      </c>
      <c r="E487" s="30" t="s">
        <v>205</v>
      </c>
      <c r="F487" s="30"/>
      <c r="G487" s="30"/>
      <c r="H487" s="30" t="s">
        <v>228</v>
      </c>
      <c r="I487" s="30"/>
      <c r="J487" s="30">
        <v>80</v>
      </c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</row>
    <row r="488" spans="1:36">
      <c r="A488" s="30" t="s">
        <v>289</v>
      </c>
      <c r="B488" s="30">
        <v>1975</v>
      </c>
      <c r="C488" s="17" t="s">
        <v>290</v>
      </c>
      <c r="E488" s="30" t="s">
        <v>813</v>
      </c>
      <c r="F488" s="30"/>
      <c r="G488" s="30"/>
      <c r="H488" s="30"/>
      <c r="I488" s="30"/>
      <c r="J488" s="30"/>
      <c r="K488" s="30">
        <v>76</v>
      </c>
      <c r="L488" s="30"/>
      <c r="M488" s="30"/>
      <c r="N488" s="30"/>
      <c r="O488" s="30"/>
      <c r="P488" s="30"/>
      <c r="Q488" s="30"/>
      <c r="R488" s="30"/>
      <c r="S488" s="30">
        <v>11</v>
      </c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</row>
    <row r="489" spans="1:36">
      <c r="A489" s="30" t="s">
        <v>289</v>
      </c>
      <c r="B489" s="30">
        <v>1975</v>
      </c>
      <c r="C489" s="17" t="s">
        <v>290</v>
      </c>
      <c r="E489" s="30" t="s">
        <v>1147</v>
      </c>
      <c r="F489" s="30"/>
      <c r="G489" s="30"/>
      <c r="H489" s="30"/>
      <c r="I489" s="30"/>
      <c r="J489" s="30"/>
      <c r="K489" s="63">
        <v>2347826</v>
      </c>
      <c r="L489" s="30"/>
      <c r="M489" s="30"/>
      <c r="N489" s="30"/>
      <c r="O489" s="30" t="s">
        <v>526</v>
      </c>
      <c r="P489" s="30"/>
      <c r="Q489" s="30"/>
      <c r="R489" s="30"/>
      <c r="S489" s="30" t="s">
        <v>4216</v>
      </c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</row>
    <row r="490" spans="1:36">
      <c r="A490" s="30" t="s">
        <v>484</v>
      </c>
      <c r="B490" s="30">
        <v>2008</v>
      </c>
      <c r="C490" s="17" t="s">
        <v>485</v>
      </c>
      <c r="D490" s="30" t="s">
        <v>221</v>
      </c>
      <c r="E490" s="30" t="s">
        <v>468</v>
      </c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>
        <v>79</v>
      </c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</row>
    <row r="491" spans="1:36">
      <c r="A491" s="30" t="s">
        <v>484</v>
      </c>
      <c r="B491" s="30">
        <v>2008</v>
      </c>
      <c r="C491" s="17" t="s">
        <v>485</v>
      </c>
      <c r="D491" s="30" t="s">
        <v>221</v>
      </c>
      <c r="E491" s="30" t="s">
        <v>752</v>
      </c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>
        <v>95</v>
      </c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</row>
    <row r="492" spans="1:36">
      <c r="A492" s="30" t="s">
        <v>291</v>
      </c>
      <c r="B492" s="30">
        <v>1983</v>
      </c>
      <c r="C492" s="17" t="s">
        <v>292</v>
      </c>
      <c r="D492" s="30" t="s">
        <v>221</v>
      </c>
      <c r="E492" s="30" t="s">
        <v>254</v>
      </c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>
        <v>72</v>
      </c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</row>
    <row r="493" spans="1:36">
      <c r="A493" s="30" t="s">
        <v>291</v>
      </c>
      <c r="B493" s="30">
        <v>1983</v>
      </c>
      <c r="C493" s="17" t="s">
        <v>292</v>
      </c>
      <c r="D493" s="30" t="s">
        <v>221</v>
      </c>
      <c r="E493" s="30" t="s">
        <v>326</v>
      </c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>
        <v>51</v>
      </c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</row>
    <row r="494" spans="1:36">
      <c r="A494" s="30" t="s">
        <v>291</v>
      </c>
      <c r="B494" s="30">
        <v>1983</v>
      </c>
      <c r="C494" s="17" t="s">
        <v>292</v>
      </c>
      <c r="D494" s="30" t="s">
        <v>221</v>
      </c>
      <c r="E494" s="30" t="s">
        <v>468</v>
      </c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>
        <v>71</v>
      </c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</row>
    <row r="495" spans="1:36">
      <c r="A495" s="30" t="s">
        <v>291</v>
      </c>
      <c r="B495" s="30">
        <v>1979</v>
      </c>
      <c r="C495" s="17" t="s">
        <v>277</v>
      </c>
      <c r="D495" s="30" t="s">
        <v>221</v>
      </c>
      <c r="E495" s="30" t="s">
        <v>468</v>
      </c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>
        <v>70</v>
      </c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</row>
    <row r="496" spans="1:36">
      <c r="A496" s="30" t="s">
        <v>291</v>
      </c>
      <c r="B496" s="30">
        <v>1983</v>
      </c>
      <c r="C496" s="17" t="s">
        <v>292</v>
      </c>
      <c r="D496" s="30" t="s">
        <v>221</v>
      </c>
      <c r="E496" s="30" t="s">
        <v>752</v>
      </c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>
        <v>73</v>
      </c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</row>
    <row r="497" spans="1:36">
      <c r="A497" s="30" t="s">
        <v>291</v>
      </c>
      <c r="B497" s="30">
        <v>1979</v>
      </c>
      <c r="C497" s="17" t="s">
        <v>277</v>
      </c>
      <c r="D497" s="30" t="s">
        <v>221</v>
      </c>
      <c r="E497" s="30" t="s">
        <v>752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>
        <v>73</v>
      </c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</row>
    <row r="498" spans="1:36">
      <c r="A498" s="30" t="s">
        <v>291</v>
      </c>
      <c r="B498" s="30">
        <v>1983</v>
      </c>
      <c r="C498" s="17" t="s">
        <v>292</v>
      </c>
      <c r="D498" s="30" t="s">
        <v>221</v>
      </c>
      <c r="E498" s="30" t="s">
        <v>813</v>
      </c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>
        <v>23</v>
      </c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</row>
    <row r="499" spans="1:36">
      <c r="A499" s="30" t="s">
        <v>291</v>
      </c>
      <c r="B499" s="30">
        <v>1983</v>
      </c>
      <c r="C499" s="17" t="s">
        <v>292</v>
      </c>
      <c r="D499" s="30" t="s">
        <v>221</v>
      </c>
      <c r="E499" s="30" t="s">
        <v>1147</v>
      </c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>
        <v>74</v>
      </c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</row>
    <row r="500" spans="1:36">
      <c r="A500" s="30" t="s">
        <v>278</v>
      </c>
      <c r="B500" s="30">
        <v>1990</v>
      </c>
      <c r="C500" s="41" t="s">
        <v>284</v>
      </c>
      <c r="D500" s="30" t="s">
        <v>221</v>
      </c>
      <c r="E500" s="30" t="s">
        <v>254</v>
      </c>
      <c r="F500" s="30"/>
      <c r="G500" s="30"/>
      <c r="H500" s="30"/>
      <c r="I500" s="30"/>
      <c r="J500" s="30"/>
      <c r="K500" s="30"/>
      <c r="L500" s="30">
        <v>67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</row>
    <row r="501" spans="1:36">
      <c r="A501" s="30" t="s">
        <v>278</v>
      </c>
      <c r="B501" s="30">
        <v>1990</v>
      </c>
      <c r="C501" s="41" t="s">
        <v>279</v>
      </c>
      <c r="D501" s="30" t="s">
        <v>221</v>
      </c>
      <c r="E501" s="30" t="s">
        <v>254</v>
      </c>
      <c r="F501" s="30"/>
      <c r="G501" s="30"/>
      <c r="H501" s="30"/>
      <c r="I501" s="30"/>
      <c r="J501" s="30"/>
      <c r="K501" s="30"/>
      <c r="L501" s="30">
        <v>41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</row>
    <row r="502" spans="1:36">
      <c r="A502" s="30" t="s">
        <v>278</v>
      </c>
      <c r="B502" s="30">
        <v>1990</v>
      </c>
      <c r="C502" s="41" t="s">
        <v>284</v>
      </c>
      <c r="D502" s="30" t="s">
        <v>221</v>
      </c>
      <c r="E502" s="30" t="s">
        <v>326</v>
      </c>
      <c r="F502" s="30"/>
      <c r="G502" s="30"/>
      <c r="H502" s="30"/>
      <c r="I502" s="30"/>
      <c r="J502" s="30"/>
      <c r="K502" s="30"/>
      <c r="L502" s="30">
        <v>60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</row>
    <row r="503" spans="1:36">
      <c r="A503" s="30" t="s">
        <v>278</v>
      </c>
      <c r="B503" s="30">
        <v>1990</v>
      </c>
      <c r="C503" s="41" t="s">
        <v>279</v>
      </c>
      <c r="D503" s="30" t="s">
        <v>221</v>
      </c>
      <c r="E503" s="30" t="s">
        <v>326</v>
      </c>
      <c r="F503" s="30"/>
      <c r="G503" s="30"/>
      <c r="H503" s="30"/>
      <c r="I503" s="30"/>
      <c r="J503" s="30"/>
      <c r="K503" s="30"/>
      <c r="L503" s="30">
        <v>55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</row>
    <row r="504" spans="1:36">
      <c r="A504" s="30" t="s">
        <v>278</v>
      </c>
      <c r="B504" s="30">
        <v>1990</v>
      </c>
      <c r="C504" s="17" t="s">
        <v>284</v>
      </c>
      <c r="D504" s="30" t="s">
        <v>221</v>
      </c>
      <c r="E504" s="30" t="s">
        <v>468</v>
      </c>
      <c r="F504" s="30"/>
      <c r="G504" s="30"/>
      <c r="H504" s="30"/>
      <c r="I504" s="30"/>
      <c r="J504" s="30"/>
      <c r="K504" s="30"/>
      <c r="L504" s="30">
        <v>59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</row>
    <row r="505" spans="1:36">
      <c r="A505" s="30" t="s">
        <v>278</v>
      </c>
      <c r="B505" s="30">
        <v>1990</v>
      </c>
      <c r="C505" s="17" t="s">
        <v>279</v>
      </c>
      <c r="D505" s="30" t="s">
        <v>221</v>
      </c>
      <c r="E505" s="30" t="s">
        <v>468</v>
      </c>
      <c r="F505" s="30"/>
      <c r="G505" s="30"/>
      <c r="H505" s="30"/>
      <c r="I505" s="30"/>
      <c r="J505" s="30"/>
      <c r="K505" s="30"/>
      <c r="L505" s="30">
        <v>39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</row>
    <row r="506" spans="1:36">
      <c r="A506" s="30" t="s">
        <v>278</v>
      </c>
      <c r="B506" s="30">
        <v>1990</v>
      </c>
      <c r="C506" s="41" t="s">
        <v>284</v>
      </c>
      <c r="D506" s="30" t="s">
        <v>221</v>
      </c>
      <c r="E506" s="30" t="s">
        <v>752</v>
      </c>
      <c r="F506" s="30"/>
      <c r="G506" s="30"/>
      <c r="H506" s="30"/>
      <c r="I506" s="30"/>
      <c r="J506" s="30"/>
      <c r="K506" s="30"/>
      <c r="L506" s="30">
        <v>71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</row>
    <row r="507" spans="1:36">
      <c r="A507" s="30" t="s">
        <v>278</v>
      </c>
      <c r="B507" s="30">
        <v>1990</v>
      </c>
      <c r="C507" s="41" t="s">
        <v>279</v>
      </c>
      <c r="D507" s="30" t="s">
        <v>221</v>
      </c>
      <c r="E507" s="30" t="s">
        <v>752</v>
      </c>
      <c r="F507" s="30"/>
      <c r="G507" s="30"/>
      <c r="H507" s="30"/>
      <c r="I507" s="30"/>
      <c r="J507" s="30"/>
      <c r="K507" s="30"/>
      <c r="L507" s="30">
        <v>50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</row>
    <row r="508" spans="1:36">
      <c r="A508" s="30" t="s">
        <v>278</v>
      </c>
      <c r="B508" s="30">
        <v>1990</v>
      </c>
      <c r="C508" s="41" t="s">
        <v>284</v>
      </c>
      <c r="D508" s="30" t="s">
        <v>221</v>
      </c>
      <c r="E508" s="30" t="s">
        <v>778</v>
      </c>
      <c r="F508" s="30"/>
      <c r="G508" s="30"/>
      <c r="H508" s="30"/>
      <c r="I508" s="30"/>
      <c r="J508" s="30"/>
      <c r="K508" s="30"/>
      <c r="L508" s="30">
        <v>75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</row>
    <row r="509" spans="1:36">
      <c r="A509" s="30" t="s">
        <v>278</v>
      </c>
      <c r="B509" s="30">
        <v>1990</v>
      </c>
      <c r="C509" s="41" t="s">
        <v>279</v>
      </c>
      <c r="D509" s="30" t="s">
        <v>221</v>
      </c>
      <c r="E509" s="30" t="s">
        <v>778</v>
      </c>
      <c r="F509" s="30"/>
      <c r="G509" s="30"/>
      <c r="H509" s="30"/>
      <c r="I509" s="30"/>
      <c r="J509" s="30"/>
      <c r="K509" s="30"/>
      <c r="L509" s="30">
        <v>62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</row>
    <row r="510" spans="1:36">
      <c r="A510" s="30" t="s">
        <v>278</v>
      </c>
      <c r="B510" s="30">
        <v>1990</v>
      </c>
      <c r="C510" s="41" t="s">
        <v>284</v>
      </c>
      <c r="D510" s="30" t="s">
        <v>221</v>
      </c>
      <c r="E510" s="30" t="s">
        <v>813</v>
      </c>
      <c r="F510" s="30"/>
      <c r="G510" s="30"/>
      <c r="H510" s="30"/>
      <c r="I510" s="30"/>
      <c r="J510" s="30"/>
      <c r="K510" s="30"/>
      <c r="L510" s="30">
        <v>67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</row>
    <row r="511" spans="1:36">
      <c r="A511" s="30" t="s">
        <v>278</v>
      </c>
      <c r="B511" s="30">
        <v>1990</v>
      </c>
      <c r="C511" s="41" t="s">
        <v>279</v>
      </c>
      <c r="D511" s="30" t="s">
        <v>221</v>
      </c>
      <c r="E511" s="30" t="s">
        <v>813</v>
      </c>
      <c r="F511" s="30"/>
      <c r="G511" s="30"/>
      <c r="H511" s="30"/>
      <c r="I511" s="30"/>
      <c r="J511" s="30"/>
      <c r="K511" s="30"/>
      <c r="L511" s="30">
        <v>43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</row>
    <row r="512" spans="1:36">
      <c r="A512" s="30" t="s">
        <v>278</v>
      </c>
      <c r="B512" s="30">
        <v>1990</v>
      </c>
      <c r="C512" s="41" t="s">
        <v>284</v>
      </c>
      <c r="D512" s="30" t="s">
        <v>221</v>
      </c>
      <c r="E512" s="30" t="s">
        <v>1147</v>
      </c>
      <c r="F512" s="30"/>
      <c r="G512" s="30"/>
      <c r="H512" s="30"/>
      <c r="I512" s="30"/>
      <c r="J512" s="30"/>
      <c r="K512" s="30"/>
      <c r="L512" s="30">
        <v>73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</row>
    <row r="513" spans="1:36">
      <c r="A513" s="30" t="s">
        <v>278</v>
      </c>
      <c r="B513" s="30">
        <v>1990</v>
      </c>
      <c r="C513" s="41" t="s">
        <v>279</v>
      </c>
      <c r="D513" s="30" t="s">
        <v>221</v>
      </c>
      <c r="E513" s="30" t="s">
        <v>1147</v>
      </c>
      <c r="F513" s="30"/>
      <c r="G513" s="30"/>
      <c r="H513" s="30"/>
      <c r="I513" s="30"/>
      <c r="J513" s="30"/>
      <c r="K513" s="30"/>
      <c r="L513" s="30">
        <v>64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</row>
    <row r="514" spans="1:36">
      <c r="A514" s="30" t="s">
        <v>308</v>
      </c>
      <c r="B514" s="30">
        <v>2014</v>
      </c>
      <c r="C514" s="30" t="s">
        <v>309</v>
      </c>
      <c r="D514" s="30" t="s">
        <v>221</v>
      </c>
      <c r="E514" s="30" t="s">
        <v>468</v>
      </c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</row>
    <row r="515" spans="1:36">
      <c r="A515" s="30" t="s">
        <v>235</v>
      </c>
      <c r="B515" s="30">
        <v>1995</v>
      </c>
      <c r="C515" s="17" t="s">
        <v>236</v>
      </c>
      <c r="D515" s="30" t="s">
        <v>221</v>
      </c>
      <c r="E515" s="30" t="s">
        <v>468</v>
      </c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>
        <v>27</v>
      </c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</row>
    <row r="516" spans="1:36">
      <c r="A516" s="30" t="s">
        <v>270</v>
      </c>
      <c r="B516" s="30">
        <v>2003</v>
      </c>
      <c r="C516" s="41" t="s">
        <v>271</v>
      </c>
      <c r="D516" s="30" t="s">
        <v>221</v>
      </c>
      <c r="E516" s="30" t="s">
        <v>254</v>
      </c>
      <c r="F516" s="30"/>
      <c r="G516" s="30"/>
      <c r="H516" s="30"/>
      <c r="I516" s="30"/>
      <c r="J516" s="30"/>
      <c r="K516" s="30"/>
      <c r="L516" s="30">
        <v>32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</row>
    <row r="517" spans="1:36">
      <c r="A517" s="30" t="s">
        <v>484</v>
      </c>
      <c r="B517" s="30">
        <v>2008</v>
      </c>
      <c r="C517" s="17" t="s">
        <v>485</v>
      </c>
      <c r="E517" s="30" t="s">
        <v>326</v>
      </c>
      <c r="F517" s="30"/>
      <c r="G517" s="30"/>
      <c r="H517" s="30"/>
      <c r="I517" s="30"/>
      <c r="J517" s="30"/>
      <c r="K517" s="30"/>
      <c r="L517" s="30"/>
      <c r="M517" s="30"/>
      <c r="N517" s="30"/>
      <c r="O517" s="30">
        <v>92</v>
      </c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</row>
    <row r="518" spans="1:36">
      <c r="A518" s="30" t="s">
        <v>270</v>
      </c>
      <c r="B518" s="30">
        <v>2003</v>
      </c>
      <c r="C518" s="41" t="s">
        <v>271</v>
      </c>
      <c r="D518" s="30" t="s">
        <v>221</v>
      </c>
      <c r="E518" s="30" t="s">
        <v>326</v>
      </c>
      <c r="F518" s="30"/>
      <c r="G518" s="30"/>
      <c r="H518" s="30"/>
      <c r="I518" s="30"/>
      <c r="J518" s="30"/>
      <c r="K518" s="30"/>
      <c r="L518" s="30">
        <v>39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</row>
    <row r="519" spans="1:36">
      <c r="A519" s="30" t="s">
        <v>270</v>
      </c>
      <c r="B519" s="30">
        <v>2003</v>
      </c>
      <c r="C519" s="17" t="s">
        <v>271</v>
      </c>
      <c r="D519" s="30" t="s">
        <v>221</v>
      </c>
      <c r="E519" s="30" t="s">
        <v>468</v>
      </c>
      <c r="F519" s="30"/>
      <c r="G519" s="30"/>
      <c r="H519" s="30"/>
      <c r="I519" s="30"/>
      <c r="J519" s="30"/>
      <c r="K519" s="30"/>
      <c r="L519" s="30">
        <v>29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</row>
    <row r="520" spans="1:36">
      <c r="A520" s="30" t="s">
        <v>484</v>
      </c>
      <c r="B520" s="30">
        <v>2008</v>
      </c>
      <c r="C520" s="17" t="s">
        <v>485</v>
      </c>
      <c r="E520" s="30" t="s">
        <v>813</v>
      </c>
      <c r="F520" s="30"/>
      <c r="G520" s="30"/>
      <c r="H520" s="30"/>
      <c r="I520" s="30"/>
      <c r="J520" s="30"/>
      <c r="K520" s="30"/>
      <c r="L520" s="30"/>
      <c r="M520" s="30"/>
      <c r="N520" s="30"/>
      <c r="O520" s="30">
        <v>17</v>
      </c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</row>
    <row r="521" spans="1:36">
      <c r="A521" s="30" t="s">
        <v>484</v>
      </c>
      <c r="B521" s="30">
        <v>2008</v>
      </c>
      <c r="C521" s="17" t="s">
        <v>485</v>
      </c>
      <c r="E521" s="30" t="s">
        <v>1147</v>
      </c>
      <c r="F521" s="30"/>
      <c r="G521" s="30"/>
      <c r="H521" s="30"/>
      <c r="I521" s="30"/>
      <c r="J521" s="30"/>
      <c r="K521" s="30"/>
      <c r="L521" s="30"/>
      <c r="M521" s="30"/>
      <c r="N521" s="30"/>
      <c r="O521" s="30">
        <v>57</v>
      </c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</row>
    <row r="522" spans="1:36">
      <c r="A522" s="30" t="s">
        <v>291</v>
      </c>
      <c r="B522" s="30">
        <v>1979</v>
      </c>
      <c r="C522" s="17" t="s">
        <v>277</v>
      </c>
      <c r="E522" s="30" t="s">
        <v>254</v>
      </c>
      <c r="F522" s="30"/>
      <c r="G522" s="30"/>
      <c r="H522" s="30"/>
      <c r="I522" s="30"/>
      <c r="J522" s="30"/>
      <c r="K522" s="30"/>
      <c r="L522" s="30"/>
      <c r="M522" s="30"/>
      <c r="N522" s="30"/>
      <c r="O522" s="30">
        <v>72</v>
      </c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</row>
    <row r="523" spans="1:36">
      <c r="A523" s="30" t="s">
        <v>270</v>
      </c>
      <c r="B523" s="30">
        <v>2003</v>
      </c>
      <c r="C523" s="41" t="s">
        <v>271</v>
      </c>
      <c r="D523" s="30" t="s">
        <v>221</v>
      </c>
      <c r="E523" s="30" t="s">
        <v>752</v>
      </c>
      <c r="F523" s="30"/>
      <c r="G523" s="30"/>
      <c r="H523" s="30"/>
      <c r="I523" s="30"/>
      <c r="J523" s="30"/>
      <c r="K523" s="30"/>
      <c r="L523" s="30">
        <v>23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</row>
    <row r="524" spans="1:36">
      <c r="A524" s="30" t="s">
        <v>270</v>
      </c>
      <c r="B524" s="30">
        <v>2003</v>
      </c>
      <c r="C524" s="41" t="s">
        <v>271</v>
      </c>
      <c r="D524" s="30" t="s">
        <v>221</v>
      </c>
      <c r="E524" s="30" t="s">
        <v>813</v>
      </c>
      <c r="F524" s="30"/>
      <c r="G524" s="30"/>
      <c r="H524" s="30"/>
      <c r="I524" s="30"/>
      <c r="J524" s="30"/>
      <c r="K524" s="30"/>
      <c r="L524" s="30">
        <v>24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</row>
    <row r="525" spans="1:36">
      <c r="A525" s="30" t="s">
        <v>270</v>
      </c>
      <c r="B525" s="30">
        <v>2003</v>
      </c>
      <c r="C525" s="41" t="s">
        <v>271</v>
      </c>
      <c r="D525" s="30" t="s">
        <v>221</v>
      </c>
      <c r="E525" s="30" t="s">
        <v>1147</v>
      </c>
      <c r="F525" s="30"/>
      <c r="G525" s="30"/>
      <c r="H525" s="30"/>
      <c r="I525" s="30"/>
      <c r="J525" s="30"/>
      <c r="K525" s="30"/>
      <c r="L525" s="30">
        <v>22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</row>
    <row r="526" spans="1:36">
      <c r="A526" s="30" t="s">
        <v>272</v>
      </c>
      <c r="B526" s="30">
        <v>2013</v>
      </c>
      <c r="C526" s="41" t="s">
        <v>273</v>
      </c>
      <c r="D526" s="30" t="s">
        <v>221</v>
      </c>
      <c r="E526" s="30" t="s">
        <v>254</v>
      </c>
      <c r="F526" s="30"/>
      <c r="G526" s="30"/>
      <c r="H526" s="30"/>
      <c r="I526" s="30"/>
      <c r="J526" s="30"/>
      <c r="K526" s="30"/>
      <c r="L526" s="30">
        <v>33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</row>
    <row r="527" spans="1:36">
      <c r="A527" s="30" t="s">
        <v>272</v>
      </c>
      <c r="B527" s="30">
        <v>2013</v>
      </c>
      <c r="C527" s="41" t="s">
        <v>273</v>
      </c>
      <c r="D527" s="30" t="s">
        <v>221</v>
      </c>
      <c r="E527" s="30" t="s">
        <v>326</v>
      </c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</row>
    <row r="528" spans="1:36">
      <c r="A528" s="30" t="s">
        <v>272</v>
      </c>
      <c r="B528" s="30">
        <v>2013</v>
      </c>
      <c r="C528" s="17" t="s">
        <v>273</v>
      </c>
      <c r="D528" s="30" t="s">
        <v>221</v>
      </c>
      <c r="E528" s="30" t="s">
        <v>468</v>
      </c>
      <c r="F528" s="30"/>
      <c r="G528" s="30"/>
      <c r="H528" s="30"/>
      <c r="I528" s="30"/>
      <c r="J528" s="30"/>
      <c r="K528" s="30"/>
      <c r="L528" s="30">
        <v>31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</row>
    <row r="529" spans="1:36">
      <c r="A529" s="30" t="s">
        <v>272</v>
      </c>
      <c r="B529" s="30">
        <v>2013</v>
      </c>
      <c r="C529" s="41" t="s">
        <v>273</v>
      </c>
      <c r="D529" s="30" t="s">
        <v>221</v>
      </c>
      <c r="E529" s="30" t="s">
        <v>752</v>
      </c>
      <c r="F529" s="30"/>
      <c r="G529" s="30"/>
      <c r="H529" s="30"/>
      <c r="I529" s="30"/>
      <c r="J529" s="30"/>
      <c r="K529" s="30"/>
      <c r="L529" s="30">
        <v>31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</row>
    <row r="530" spans="1:36">
      <c r="A530" s="30" t="s">
        <v>272</v>
      </c>
      <c r="B530" s="30">
        <v>2013</v>
      </c>
      <c r="C530" s="41" t="s">
        <v>273</v>
      </c>
      <c r="D530" s="30" t="s">
        <v>221</v>
      </c>
      <c r="E530" s="30" t="s">
        <v>1147</v>
      </c>
      <c r="F530" s="30"/>
      <c r="G530" s="30"/>
      <c r="H530" s="30"/>
      <c r="I530" s="30"/>
      <c r="J530" s="30"/>
      <c r="K530" s="30"/>
      <c r="L530" s="30">
        <v>39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</row>
    <row r="531" spans="1:36">
      <c r="A531" s="30" t="s">
        <v>263</v>
      </c>
      <c r="B531" s="30">
        <v>1988</v>
      </c>
      <c r="C531" s="17" t="s">
        <v>264</v>
      </c>
      <c r="D531" s="30" t="s">
        <v>60</v>
      </c>
      <c r="E531" s="30" t="s">
        <v>254</v>
      </c>
      <c r="F531" s="30"/>
      <c r="G531" s="30"/>
      <c r="H531" s="30" t="s">
        <v>310</v>
      </c>
      <c r="I531" s="30">
        <v>192</v>
      </c>
      <c r="J531" s="30">
        <v>192</v>
      </c>
      <c r="K531" s="30">
        <v>45</v>
      </c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67" t="s">
        <v>83</v>
      </c>
      <c r="AG531" s="30"/>
      <c r="AH531" s="30"/>
      <c r="AI531" s="67" t="s">
        <v>83</v>
      </c>
    </row>
    <row r="532" spans="1:36">
      <c r="A532" s="30" t="s">
        <v>263</v>
      </c>
      <c r="B532" s="30">
        <v>1988</v>
      </c>
      <c r="C532" s="17" t="s">
        <v>264</v>
      </c>
      <c r="D532" s="30" t="s">
        <v>60</v>
      </c>
      <c r="E532" s="30" t="s">
        <v>254</v>
      </c>
      <c r="F532" s="30"/>
      <c r="G532" s="30"/>
      <c r="H532" s="30" t="s">
        <v>265</v>
      </c>
      <c r="I532" s="30"/>
      <c r="J532" s="30">
        <v>72</v>
      </c>
      <c r="K532" s="30"/>
      <c r="L532" s="30">
        <v>0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67" t="s">
        <v>83</v>
      </c>
      <c r="AH532" s="30"/>
      <c r="AI532" s="30"/>
      <c r="AJ532" s="67" t="s">
        <v>83</v>
      </c>
    </row>
    <row r="533" spans="1:36">
      <c r="A533" s="30" t="s">
        <v>263</v>
      </c>
      <c r="B533" s="30">
        <v>1988</v>
      </c>
      <c r="C533" s="17" t="s">
        <v>264</v>
      </c>
      <c r="D533" s="30" t="s">
        <v>60</v>
      </c>
      <c r="E533" s="30" t="s">
        <v>254</v>
      </c>
      <c r="F533" s="30"/>
      <c r="G533" s="30"/>
      <c r="H533" s="30" t="s">
        <v>311</v>
      </c>
      <c r="I533" s="30">
        <v>89</v>
      </c>
      <c r="J533" s="30">
        <v>89</v>
      </c>
      <c r="K533" s="30">
        <v>27</v>
      </c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67" t="s">
        <v>83</v>
      </c>
      <c r="AG533" s="30"/>
      <c r="AH533" s="30"/>
      <c r="AI533" s="67" t="s">
        <v>83</v>
      </c>
    </row>
    <row r="534" spans="1:36">
      <c r="A534" s="30" t="s">
        <v>263</v>
      </c>
      <c r="B534" s="30">
        <v>1988</v>
      </c>
      <c r="C534" s="17" t="s">
        <v>264</v>
      </c>
      <c r="D534" s="30" t="s">
        <v>221</v>
      </c>
      <c r="E534" s="30" t="s">
        <v>468</v>
      </c>
      <c r="F534" s="30"/>
      <c r="G534" s="30"/>
      <c r="H534" s="30" t="s">
        <v>497</v>
      </c>
      <c r="I534" s="30"/>
      <c r="J534" s="30">
        <v>55800</v>
      </c>
      <c r="K534" s="30"/>
      <c r="L534" s="30" t="s">
        <v>498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</row>
    <row r="535" spans="1:36">
      <c r="A535" s="30" t="s">
        <v>263</v>
      </c>
      <c r="B535" s="30">
        <v>1988</v>
      </c>
      <c r="C535" s="17" t="s">
        <v>264</v>
      </c>
      <c r="D535" s="30" t="s">
        <v>221</v>
      </c>
      <c r="E535" s="30" t="s">
        <v>468</v>
      </c>
      <c r="F535" s="30"/>
      <c r="G535" s="30"/>
      <c r="H535" s="30" t="s">
        <v>495</v>
      </c>
      <c r="I535" s="30"/>
      <c r="J535" s="30">
        <v>4100</v>
      </c>
      <c r="K535" s="30"/>
      <c r="L535" s="30" t="s">
        <v>496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</row>
    <row r="536" spans="1:36">
      <c r="A536" s="30" t="s">
        <v>263</v>
      </c>
      <c r="B536" s="30">
        <v>1988</v>
      </c>
      <c r="C536" s="17" t="s">
        <v>264</v>
      </c>
      <c r="D536" s="30" t="s">
        <v>221</v>
      </c>
      <c r="E536" s="30" t="s">
        <v>468</v>
      </c>
      <c r="F536" s="30"/>
      <c r="G536" s="30"/>
      <c r="H536" s="30" t="s">
        <v>470</v>
      </c>
      <c r="I536" s="30"/>
      <c r="J536" s="30">
        <v>3100</v>
      </c>
      <c r="K536" s="30"/>
      <c r="L536" s="30">
        <v>9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67" t="s">
        <v>83</v>
      </c>
      <c r="AH536" s="67" t="s">
        <v>83</v>
      </c>
      <c r="AI536" s="67" t="s">
        <v>83</v>
      </c>
      <c r="AJ536" s="67" t="s">
        <v>83</v>
      </c>
    </row>
    <row r="537" spans="1:36">
      <c r="A537" s="30" t="s">
        <v>263</v>
      </c>
      <c r="B537" s="30">
        <v>1988</v>
      </c>
      <c r="C537" s="17" t="s">
        <v>264</v>
      </c>
      <c r="D537" s="30" t="s">
        <v>221</v>
      </c>
      <c r="E537" s="30" t="s">
        <v>752</v>
      </c>
      <c r="F537" s="30"/>
      <c r="G537" s="30"/>
      <c r="H537" s="30" t="s">
        <v>770</v>
      </c>
      <c r="I537" s="30">
        <v>6753</v>
      </c>
      <c r="J537" s="30"/>
      <c r="K537" s="30" t="s">
        <v>771</v>
      </c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</row>
    <row r="538" spans="1:36">
      <c r="A538" s="30" t="s">
        <v>263</v>
      </c>
      <c r="B538" s="30">
        <v>1988</v>
      </c>
      <c r="C538" s="17" t="s">
        <v>264</v>
      </c>
      <c r="D538" s="30" t="s">
        <v>221</v>
      </c>
      <c r="E538" s="30" t="s">
        <v>752</v>
      </c>
      <c r="F538" s="30"/>
      <c r="G538" s="30"/>
      <c r="H538" s="30" t="s">
        <v>772</v>
      </c>
      <c r="I538" s="30">
        <v>2832</v>
      </c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</row>
    <row r="539" spans="1:36">
      <c r="A539" s="30" t="s">
        <v>263</v>
      </c>
      <c r="B539" s="30">
        <v>1988</v>
      </c>
      <c r="C539" s="17" t="s">
        <v>264</v>
      </c>
      <c r="D539" s="30" t="s">
        <v>221</v>
      </c>
      <c r="E539" s="30" t="s">
        <v>752</v>
      </c>
      <c r="F539" s="30"/>
      <c r="G539" s="30"/>
      <c r="H539" s="30" t="s">
        <v>773</v>
      </c>
      <c r="I539" s="30">
        <v>506</v>
      </c>
      <c r="J539" s="30"/>
      <c r="K539" s="30">
        <v>38</v>
      </c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</row>
    <row r="540" spans="1:36">
      <c r="A540" s="30" t="s">
        <v>263</v>
      </c>
      <c r="B540" s="30">
        <v>1988</v>
      </c>
      <c r="C540" s="17" t="s">
        <v>264</v>
      </c>
      <c r="D540" s="30" t="s">
        <v>221</v>
      </c>
      <c r="E540" s="30" t="s">
        <v>778</v>
      </c>
      <c r="F540" s="30"/>
      <c r="G540" s="30"/>
      <c r="H540" s="30" t="s">
        <v>798</v>
      </c>
      <c r="I540" s="30"/>
      <c r="J540" s="30">
        <v>8186</v>
      </c>
      <c r="K540" s="30"/>
      <c r="L540" s="30" t="s">
        <v>799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</row>
    <row r="541" spans="1:36">
      <c r="A541" s="30" t="s">
        <v>263</v>
      </c>
      <c r="B541" s="30">
        <v>1988</v>
      </c>
      <c r="C541" s="17" t="s">
        <v>264</v>
      </c>
      <c r="D541" s="30" t="s">
        <v>221</v>
      </c>
      <c r="E541" s="30" t="s">
        <v>778</v>
      </c>
      <c r="F541" s="30"/>
      <c r="G541" s="30"/>
      <c r="H541" s="30" t="s">
        <v>797</v>
      </c>
      <c r="I541" s="30"/>
      <c r="J541" s="30">
        <v>7300</v>
      </c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</row>
    <row r="542" spans="1:36">
      <c r="A542" s="30" t="s">
        <v>348</v>
      </c>
      <c r="B542" s="30">
        <v>2013</v>
      </c>
      <c r="C542" s="17" t="s">
        <v>349</v>
      </c>
      <c r="D542" s="30" t="s">
        <v>326</v>
      </c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>
        <v>99</v>
      </c>
      <c r="AC542" s="30"/>
      <c r="AD542" s="30"/>
      <c r="AE542" s="30"/>
      <c r="AF542" s="30"/>
      <c r="AG542" s="30"/>
      <c r="AH542" s="30"/>
      <c r="AI542" s="30"/>
    </row>
    <row r="543" spans="1:36">
      <c r="A543" s="30" t="s">
        <v>348</v>
      </c>
      <c r="B543" s="30">
        <v>2013</v>
      </c>
      <c r="C543" s="17" t="s">
        <v>349</v>
      </c>
      <c r="D543" s="30" t="s">
        <v>813</v>
      </c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>
        <v>95</v>
      </c>
      <c r="AC543" s="30"/>
      <c r="AD543" s="30"/>
      <c r="AE543" s="30"/>
      <c r="AF543" s="30"/>
      <c r="AG543" s="30"/>
      <c r="AH543" s="30"/>
      <c r="AI543" s="30"/>
    </row>
    <row r="544" spans="1:36">
      <c r="A544" s="30" t="s">
        <v>308</v>
      </c>
      <c r="B544" s="30">
        <v>2014</v>
      </c>
      <c r="C544" s="30" t="s">
        <v>309</v>
      </c>
      <c r="E544" s="30" t="s">
        <v>254</v>
      </c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</row>
    <row r="545" spans="1:36">
      <c r="A545" s="30" t="s">
        <v>348</v>
      </c>
      <c r="B545" s="30">
        <v>2013</v>
      </c>
      <c r="C545" s="17" t="s">
        <v>349</v>
      </c>
      <c r="D545" s="30" t="s">
        <v>1147</v>
      </c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>
        <v>99</v>
      </c>
      <c r="AC545" s="30"/>
      <c r="AD545" s="30"/>
      <c r="AE545" s="30"/>
      <c r="AF545" s="30"/>
      <c r="AG545" s="30"/>
      <c r="AH545" s="30"/>
      <c r="AI545" s="30"/>
    </row>
    <row r="546" spans="1:36">
      <c r="A546" s="30" t="s">
        <v>235</v>
      </c>
      <c r="B546" s="30">
        <v>1995</v>
      </c>
      <c r="C546" s="17" t="s">
        <v>236</v>
      </c>
      <c r="E546" s="30" t="s">
        <v>205</v>
      </c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>
        <v>97</v>
      </c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</row>
    <row r="547" spans="1:36">
      <c r="A547" s="30" t="s">
        <v>235</v>
      </c>
      <c r="B547" s="30">
        <v>1995</v>
      </c>
      <c r="C547" s="17" t="s">
        <v>236</v>
      </c>
      <c r="E547" s="30" t="s">
        <v>254</v>
      </c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>
        <v>23</v>
      </c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</row>
    <row r="548" spans="1:36">
      <c r="A548" s="30" t="s">
        <v>256</v>
      </c>
      <c r="B548" s="30">
        <v>1986</v>
      </c>
      <c r="C548" s="42" t="s">
        <v>257</v>
      </c>
      <c r="D548" s="30" t="s">
        <v>221</v>
      </c>
      <c r="E548" s="30" t="s">
        <v>254</v>
      </c>
      <c r="F548" s="30"/>
      <c r="G548" s="30"/>
      <c r="H548" s="30"/>
      <c r="I548" s="30"/>
      <c r="J548" s="30"/>
      <c r="K548" s="30"/>
      <c r="L548" s="30"/>
      <c r="M548" s="30">
        <v>50</v>
      </c>
      <c r="N548" s="30"/>
      <c r="O548" s="30"/>
      <c r="P548" s="30"/>
      <c r="Q548" s="30"/>
      <c r="R548" s="30"/>
      <c r="S548" s="30"/>
      <c r="T548" s="30">
        <v>71</v>
      </c>
      <c r="U548" s="30"/>
      <c r="V548" s="30"/>
      <c r="W548" s="30"/>
      <c r="X548" s="30">
        <v>38</v>
      </c>
      <c r="Y548" s="30">
        <v>92</v>
      </c>
      <c r="Z548" s="30"/>
      <c r="AA548" s="30"/>
      <c r="AB548" s="30"/>
      <c r="AC548" s="30"/>
      <c r="AD548" s="30"/>
      <c r="AE548" s="30"/>
      <c r="AF548" s="30">
        <v>98</v>
      </c>
      <c r="AG548" s="67" t="s">
        <v>83</v>
      </c>
      <c r="AH548" s="30"/>
      <c r="AI548" s="30"/>
      <c r="AJ548" s="67" t="s">
        <v>83</v>
      </c>
    </row>
    <row r="549" spans="1:36">
      <c r="A549" s="30" t="s">
        <v>1079</v>
      </c>
      <c r="B549" s="30">
        <v>2020</v>
      </c>
      <c r="C549" s="17" t="s">
        <v>1080</v>
      </c>
      <c r="D549" s="30" t="s">
        <v>82</v>
      </c>
      <c r="E549" s="30" t="s">
        <v>1081</v>
      </c>
      <c r="F549" s="30"/>
      <c r="G549" s="30"/>
      <c r="H549" s="30"/>
      <c r="I549" s="30"/>
      <c r="J549" s="30"/>
      <c r="K549" s="30"/>
      <c r="L549" s="30"/>
      <c r="M549" s="30"/>
      <c r="N549" s="30">
        <v>28</v>
      </c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>
        <v>85</v>
      </c>
      <c r="AI549" s="30">
        <v>90</v>
      </c>
      <c r="AJ549" s="30"/>
    </row>
    <row r="550" spans="1:36">
      <c r="A550" s="30" t="s">
        <v>274</v>
      </c>
      <c r="B550" s="30">
        <v>2006</v>
      </c>
      <c r="C550" s="41" t="s">
        <v>275</v>
      </c>
      <c r="D550" s="30" t="s">
        <v>221</v>
      </c>
      <c r="E550" s="30" t="s">
        <v>254</v>
      </c>
      <c r="F550" s="30"/>
      <c r="G550" s="30"/>
      <c r="H550" s="30"/>
      <c r="I550" s="30"/>
      <c r="J550" s="30"/>
      <c r="K550" s="30"/>
      <c r="L550" s="30">
        <v>33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67" t="s">
        <v>83</v>
      </c>
      <c r="AH550" s="30"/>
      <c r="AI550" s="30"/>
      <c r="AJ550" s="67" t="s">
        <v>83</v>
      </c>
    </row>
    <row r="551" spans="1:36">
      <c r="A551" s="30" t="s">
        <v>274</v>
      </c>
      <c r="B551" s="30">
        <v>2006</v>
      </c>
      <c r="C551" s="41" t="s">
        <v>275</v>
      </c>
      <c r="D551" s="30" t="s">
        <v>221</v>
      </c>
      <c r="E551" s="30" t="s">
        <v>326</v>
      </c>
      <c r="F551" s="30"/>
      <c r="G551" s="30"/>
      <c r="H551" s="30"/>
      <c r="I551" s="30"/>
      <c r="J551" s="30"/>
      <c r="K551" s="30"/>
      <c r="L551" s="30">
        <v>59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</row>
    <row r="552" spans="1:36">
      <c r="A552" s="30" t="s">
        <v>274</v>
      </c>
      <c r="B552" s="30">
        <v>2006</v>
      </c>
      <c r="C552" s="17" t="s">
        <v>275</v>
      </c>
      <c r="D552" s="30" t="s">
        <v>221</v>
      </c>
      <c r="E552" s="30" t="s">
        <v>468</v>
      </c>
      <c r="F552" s="30"/>
      <c r="G552" s="30"/>
      <c r="H552" s="30"/>
      <c r="I552" s="30"/>
      <c r="J552" s="30"/>
      <c r="K552" s="30"/>
      <c r="L552" s="30">
        <v>44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67" t="s">
        <v>83</v>
      </c>
      <c r="AH552" s="67" t="s">
        <v>83</v>
      </c>
      <c r="AI552" s="67" t="s">
        <v>83</v>
      </c>
      <c r="AJ552" s="67" t="s">
        <v>83</v>
      </c>
    </row>
    <row r="553" spans="1:36">
      <c r="A553" s="30" t="s">
        <v>274</v>
      </c>
      <c r="B553" s="30">
        <v>2006</v>
      </c>
      <c r="C553" s="41" t="s">
        <v>275</v>
      </c>
      <c r="D553" s="30" t="s">
        <v>221</v>
      </c>
      <c r="E553" s="30" t="s">
        <v>752</v>
      </c>
      <c r="F553" s="30"/>
      <c r="G553" s="30"/>
      <c r="H553" s="30"/>
      <c r="I553" s="30"/>
      <c r="J553" s="30"/>
      <c r="K553" s="30"/>
      <c r="L553" s="30">
        <v>74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</row>
    <row r="554" spans="1:36">
      <c r="A554" s="30" t="s">
        <v>274</v>
      </c>
      <c r="B554" s="30">
        <v>2006</v>
      </c>
      <c r="C554" s="41" t="s">
        <v>275</v>
      </c>
      <c r="D554" s="30" t="s">
        <v>221</v>
      </c>
      <c r="E554" s="30" t="s">
        <v>813</v>
      </c>
      <c r="F554" s="30"/>
      <c r="G554" s="30"/>
      <c r="H554" s="30"/>
      <c r="I554" s="30"/>
      <c r="J554" s="30"/>
      <c r="K554" s="30"/>
      <c r="L554" s="30">
        <v>29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</row>
    <row r="555" spans="1:36">
      <c r="A555" s="30" t="s">
        <v>268</v>
      </c>
      <c r="B555" s="30">
        <v>1981</v>
      </c>
      <c r="C555" s="41" t="s">
        <v>269</v>
      </c>
      <c r="D555" s="30" t="s">
        <v>221</v>
      </c>
      <c r="E555" s="30" t="s">
        <v>254</v>
      </c>
      <c r="F555" s="30"/>
      <c r="G555" s="30"/>
      <c r="H555" s="30"/>
      <c r="I555" s="30"/>
      <c r="J555" s="30"/>
      <c r="K555" s="30"/>
      <c r="L555" s="30">
        <v>25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67" t="s">
        <v>83</v>
      </c>
      <c r="AH555" s="30"/>
      <c r="AI555" s="30"/>
      <c r="AJ555" s="67" t="s">
        <v>83</v>
      </c>
    </row>
    <row r="556" spans="1:36">
      <c r="A556" s="30" t="s">
        <v>268</v>
      </c>
      <c r="B556" s="30">
        <v>1981</v>
      </c>
      <c r="C556" s="17" t="s">
        <v>269</v>
      </c>
      <c r="D556" s="30" t="s">
        <v>221</v>
      </c>
      <c r="E556" s="30" t="s">
        <v>326</v>
      </c>
      <c r="F556" s="30"/>
      <c r="G556" s="30"/>
      <c r="H556" s="30"/>
      <c r="I556" s="30"/>
      <c r="J556" s="30"/>
      <c r="K556" s="30"/>
      <c r="L556" s="30">
        <v>36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</row>
    <row r="557" spans="1:36">
      <c r="A557" s="30" t="s">
        <v>268</v>
      </c>
      <c r="B557" s="30">
        <v>1981</v>
      </c>
      <c r="C557" s="17" t="s">
        <v>269</v>
      </c>
      <c r="D557" s="30" t="s">
        <v>221</v>
      </c>
      <c r="E557" s="30" t="s">
        <v>468</v>
      </c>
      <c r="F557" s="30"/>
      <c r="G557" s="30"/>
      <c r="H557" s="30"/>
      <c r="I557" s="30"/>
      <c r="J557" s="30"/>
      <c r="K557" s="30"/>
      <c r="L557" s="30">
        <v>41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</row>
    <row r="558" spans="1:36">
      <c r="A558" s="30" t="s">
        <v>268</v>
      </c>
      <c r="B558" s="30">
        <v>1981</v>
      </c>
      <c r="C558" s="41" t="s">
        <v>269</v>
      </c>
      <c r="D558" s="30" t="s">
        <v>221</v>
      </c>
      <c r="E558" s="30" t="s">
        <v>752</v>
      </c>
      <c r="F558" s="30"/>
      <c r="G558" s="30"/>
      <c r="H558" s="30"/>
      <c r="I558" s="30"/>
      <c r="J558" s="30"/>
      <c r="K558" s="30"/>
      <c r="L558" s="30" t="s">
        <v>774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</row>
    <row r="559" spans="1:36">
      <c r="A559" s="30" t="s">
        <v>268</v>
      </c>
      <c r="B559" s="30">
        <v>1981</v>
      </c>
      <c r="C559" s="41" t="s">
        <v>269</v>
      </c>
      <c r="D559" s="30" t="s">
        <v>221</v>
      </c>
      <c r="E559" s="30" t="s">
        <v>778</v>
      </c>
      <c r="F559" s="30"/>
      <c r="G559" s="30"/>
      <c r="H559" s="30"/>
      <c r="I559" s="30"/>
      <c r="J559" s="30"/>
      <c r="K559" s="30"/>
      <c r="L559" s="30">
        <v>34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</row>
    <row r="560" spans="1:36">
      <c r="A560" s="30" t="s">
        <v>268</v>
      </c>
      <c r="B560" s="30">
        <v>1981</v>
      </c>
      <c r="C560" s="41" t="s">
        <v>269</v>
      </c>
      <c r="D560" s="30" t="s">
        <v>221</v>
      </c>
      <c r="E560" s="30" t="s">
        <v>1147</v>
      </c>
      <c r="F560" s="30"/>
      <c r="G560" s="30"/>
      <c r="H560" s="30"/>
      <c r="I560" s="30"/>
      <c r="J560" s="30"/>
      <c r="K560" s="30"/>
      <c r="L560" s="30">
        <v>45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</row>
    <row r="561" spans="1:36">
      <c r="A561" s="30" t="s">
        <v>260</v>
      </c>
      <c r="B561" s="30">
        <v>1973</v>
      </c>
      <c r="C561" s="17" t="s">
        <v>261</v>
      </c>
      <c r="D561" s="30" t="s">
        <v>221</v>
      </c>
      <c r="E561" s="30" t="s">
        <v>326</v>
      </c>
      <c r="F561" s="30"/>
      <c r="G561" s="30"/>
      <c r="H561" s="30" t="s">
        <v>262</v>
      </c>
      <c r="I561" s="30"/>
      <c r="J561" s="30"/>
      <c r="K561" s="30"/>
      <c r="L561" s="30"/>
      <c r="M561" s="30"/>
      <c r="N561" s="30">
        <v>26</v>
      </c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6">
      <c r="A562" s="30" t="s">
        <v>314</v>
      </c>
      <c r="B562" s="30">
        <v>1973</v>
      </c>
      <c r="C562" s="41" t="s">
        <v>315</v>
      </c>
      <c r="D562" s="30" t="s">
        <v>221</v>
      </c>
      <c r="E562" s="30" t="s">
        <v>254</v>
      </c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67" t="s">
        <v>83</v>
      </c>
      <c r="AH562" s="30"/>
      <c r="AI562" s="30"/>
      <c r="AJ562" s="67" t="s">
        <v>83</v>
      </c>
    </row>
    <row r="563" spans="1:36">
      <c r="A563" s="30" t="s">
        <v>314</v>
      </c>
      <c r="B563" s="30">
        <v>1973</v>
      </c>
      <c r="C563" s="41" t="s">
        <v>315</v>
      </c>
      <c r="D563" s="30" t="s">
        <v>221</v>
      </c>
      <c r="E563" s="30" t="s">
        <v>326</v>
      </c>
      <c r="F563" s="30"/>
      <c r="G563" s="30"/>
      <c r="H563" s="30"/>
      <c r="I563" s="30"/>
      <c r="J563" s="30"/>
      <c r="K563" s="30"/>
      <c r="L563" s="30">
        <v>2.4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</row>
    <row r="564" spans="1:36">
      <c r="A564" s="30" t="s">
        <v>314</v>
      </c>
      <c r="B564" s="30">
        <v>1973</v>
      </c>
      <c r="C564" s="17" t="s">
        <v>315</v>
      </c>
      <c r="D564" s="30" t="s">
        <v>221</v>
      </c>
      <c r="E564" s="30" t="s">
        <v>468</v>
      </c>
      <c r="F564" s="30"/>
      <c r="G564" s="30"/>
      <c r="H564" s="30"/>
      <c r="I564" s="30"/>
      <c r="J564" s="30"/>
      <c r="K564" s="30"/>
      <c r="L564" s="30">
        <v>9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</row>
    <row r="565" spans="1:36">
      <c r="A565" s="30" t="s">
        <v>314</v>
      </c>
      <c r="B565" s="30">
        <v>1973</v>
      </c>
      <c r="C565" s="41" t="s">
        <v>315</v>
      </c>
      <c r="D565" s="30" t="s">
        <v>221</v>
      </c>
      <c r="E565" s="30" t="s">
        <v>752</v>
      </c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</row>
    <row r="566" spans="1:36">
      <c r="A566" s="30" t="s">
        <v>314</v>
      </c>
      <c r="B566" s="30">
        <v>1973</v>
      </c>
      <c r="C566" s="17" t="s">
        <v>315</v>
      </c>
      <c r="D566" s="30" t="s">
        <v>221</v>
      </c>
      <c r="E566" s="30" t="s">
        <v>1147</v>
      </c>
      <c r="F566" s="30"/>
      <c r="G566" s="30"/>
      <c r="H566" s="30"/>
      <c r="I566" s="30"/>
      <c r="J566" s="30"/>
      <c r="K566" s="30"/>
      <c r="L566" s="30">
        <v>14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>
        <v>37</v>
      </c>
    </row>
    <row r="567" spans="1:36">
      <c r="A567" s="30" t="s">
        <v>328</v>
      </c>
      <c r="B567" s="30">
        <v>1979</v>
      </c>
      <c r="C567" s="17" t="s">
        <v>329</v>
      </c>
      <c r="D567" s="30" t="s">
        <v>221</v>
      </c>
      <c r="E567" s="30" t="s">
        <v>326</v>
      </c>
      <c r="F567" s="30"/>
      <c r="G567" s="30"/>
      <c r="H567" s="30"/>
      <c r="I567" s="30"/>
      <c r="J567" s="30"/>
      <c r="K567" s="30"/>
      <c r="L567" s="30">
        <v>73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</row>
    <row r="568" spans="1:36">
      <c r="A568" s="30" t="s">
        <v>328</v>
      </c>
      <c r="B568" s="30">
        <v>1979</v>
      </c>
      <c r="C568" s="17" t="s">
        <v>329</v>
      </c>
      <c r="D568" s="30" t="s">
        <v>221</v>
      </c>
      <c r="E568" s="30" t="s">
        <v>1147</v>
      </c>
      <c r="F568" s="30"/>
      <c r="G568" s="30"/>
      <c r="H568" s="30"/>
      <c r="I568" s="30"/>
      <c r="J568" s="30"/>
      <c r="K568" s="30"/>
      <c r="L568" s="30">
        <v>74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</row>
    <row r="569" spans="1:36">
      <c r="A569" s="30" t="s">
        <v>299</v>
      </c>
      <c r="B569" s="30">
        <v>2007</v>
      </c>
      <c r="C569" s="17" t="s">
        <v>300</v>
      </c>
      <c r="D569" s="30" t="s">
        <v>221</v>
      </c>
      <c r="E569" s="30" t="s">
        <v>254</v>
      </c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>
        <v>97</v>
      </c>
      <c r="AB569" s="30"/>
      <c r="AC569" s="30"/>
      <c r="AD569" s="30"/>
      <c r="AE569" s="30"/>
      <c r="AF569" s="30"/>
      <c r="AG569" s="30"/>
      <c r="AH569" s="30"/>
      <c r="AI569" s="30"/>
      <c r="AJ569" s="30"/>
    </row>
    <row r="570" spans="1:36">
      <c r="A570" s="30" t="s">
        <v>299</v>
      </c>
      <c r="B570" s="30">
        <v>2007</v>
      </c>
      <c r="C570" s="17" t="s">
        <v>300</v>
      </c>
      <c r="D570" s="30" t="s">
        <v>221</v>
      </c>
      <c r="E570" s="30" t="s">
        <v>752</v>
      </c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>
        <v>96</v>
      </c>
      <c r="AB570" s="30"/>
      <c r="AC570" s="30"/>
      <c r="AD570" s="30"/>
      <c r="AE570" s="30"/>
      <c r="AF570" s="30"/>
      <c r="AG570" s="30"/>
      <c r="AH570" s="30"/>
      <c r="AI570" s="30"/>
      <c r="AJ570" s="30"/>
    </row>
    <row r="571" spans="1:36">
      <c r="A571" s="30" t="s">
        <v>936</v>
      </c>
      <c r="B571" s="30">
        <v>2009</v>
      </c>
      <c r="C571" s="17" t="s">
        <v>937</v>
      </c>
      <c r="D571" s="30" t="s">
        <v>82</v>
      </c>
      <c r="E571" s="30" t="s">
        <v>854</v>
      </c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>
        <v>90</v>
      </c>
      <c r="AC571" s="30"/>
      <c r="AD571" s="30"/>
      <c r="AE571" s="30"/>
      <c r="AF571" s="30"/>
      <c r="AG571" s="30"/>
      <c r="AH571" s="30"/>
      <c r="AI571" s="30"/>
    </row>
    <row r="572" spans="1:36">
      <c r="A572" s="30" t="s">
        <v>936</v>
      </c>
      <c r="B572" s="30">
        <v>2009</v>
      </c>
      <c r="C572" s="17" t="s">
        <v>938</v>
      </c>
      <c r="D572" s="30" t="s">
        <v>82</v>
      </c>
      <c r="E572" s="30" t="s">
        <v>854</v>
      </c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>
        <v>67</v>
      </c>
      <c r="AC572" s="30"/>
      <c r="AD572" s="30"/>
      <c r="AE572" s="30"/>
      <c r="AF572" s="30"/>
      <c r="AG572" s="30"/>
      <c r="AH572" s="30"/>
      <c r="AI572" s="30"/>
    </row>
    <row r="573" spans="1:36">
      <c r="A573" s="30" t="s">
        <v>927</v>
      </c>
      <c r="B573" s="30">
        <v>2008</v>
      </c>
      <c r="C573" s="17" t="s">
        <v>928</v>
      </c>
      <c r="D573" s="30" t="s">
        <v>854</v>
      </c>
      <c r="E573" s="30" t="s">
        <v>854</v>
      </c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>
        <v>95</v>
      </c>
      <c r="Z573" s="30"/>
      <c r="AA573" s="30">
        <v>100</v>
      </c>
      <c r="AB573" s="30"/>
      <c r="AC573" s="30"/>
      <c r="AD573" s="30"/>
      <c r="AE573" s="30"/>
      <c r="AF573" s="30"/>
      <c r="AG573" s="30"/>
      <c r="AH573" s="30"/>
    </row>
    <row r="574" spans="1:36">
      <c r="A574" s="30" t="s">
        <v>939</v>
      </c>
      <c r="B574" s="30">
        <v>2020</v>
      </c>
      <c r="C574" s="17" t="s">
        <v>940</v>
      </c>
      <c r="D574" s="30" t="s">
        <v>82</v>
      </c>
      <c r="E574" s="30" t="s">
        <v>854</v>
      </c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>
        <v>64</v>
      </c>
      <c r="AC574" s="30"/>
      <c r="AD574" s="30"/>
      <c r="AE574" s="30"/>
      <c r="AF574" s="30"/>
      <c r="AG574" s="30"/>
      <c r="AH574" s="30"/>
      <c r="AI574" s="30"/>
    </row>
    <row r="575" spans="1:36">
      <c r="A575" s="30" t="s">
        <v>366</v>
      </c>
      <c r="B575" s="30">
        <v>2015</v>
      </c>
      <c r="C575" s="17" t="s">
        <v>890</v>
      </c>
      <c r="D575" s="30" t="s">
        <v>82</v>
      </c>
      <c r="E575" s="30" t="s">
        <v>854</v>
      </c>
      <c r="F575" s="30"/>
      <c r="G575" s="30"/>
      <c r="H575" s="30"/>
      <c r="I575" s="30"/>
      <c r="J575" s="30">
        <v>18</v>
      </c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</row>
    <row r="576" spans="1:36">
      <c r="A576" s="30" t="s">
        <v>891</v>
      </c>
      <c r="B576" s="30">
        <v>2018</v>
      </c>
      <c r="C576" s="17" t="s">
        <v>892</v>
      </c>
      <c r="D576" s="30" t="s">
        <v>854</v>
      </c>
      <c r="E576" s="30" t="s">
        <v>854</v>
      </c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>
        <v>90</v>
      </c>
      <c r="Z576" s="30"/>
      <c r="AA576" s="30"/>
      <c r="AB576" s="30"/>
      <c r="AC576" s="30"/>
      <c r="AD576" s="30"/>
      <c r="AE576" s="30"/>
      <c r="AF576" s="30"/>
      <c r="AG576" s="30"/>
      <c r="AH576" s="30"/>
    </row>
    <row r="577" spans="1:35">
      <c r="A577" s="30" t="s">
        <v>893</v>
      </c>
      <c r="B577" s="30">
        <v>2008</v>
      </c>
      <c r="C577" s="17" t="s">
        <v>894</v>
      </c>
      <c r="D577" s="30" t="s">
        <v>82</v>
      </c>
      <c r="E577" s="30" t="s">
        <v>854</v>
      </c>
      <c r="F577" s="30"/>
      <c r="G577" s="30"/>
      <c r="H577" s="30"/>
      <c r="I577" s="30"/>
      <c r="J577" s="30" t="s">
        <v>476</v>
      </c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</row>
    <row r="578" spans="1:35">
      <c r="A578" s="30" t="s">
        <v>852</v>
      </c>
      <c r="B578" s="30">
        <v>2013</v>
      </c>
      <c r="C578" s="17" t="s">
        <v>853</v>
      </c>
      <c r="D578" s="30" t="s">
        <v>854</v>
      </c>
      <c r="E578" s="30" t="s">
        <v>854</v>
      </c>
      <c r="F578" s="30"/>
      <c r="G578" s="30"/>
      <c r="H578" s="30"/>
      <c r="I578" s="30"/>
      <c r="J578" s="30"/>
      <c r="K578" s="30"/>
      <c r="L578" s="30"/>
      <c r="M578" s="30"/>
      <c r="N578" s="30">
        <v>30</v>
      </c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</row>
    <row r="579" spans="1:35">
      <c r="A579" s="30" t="s">
        <v>929</v>
      </c>
      <c r="B579" s="30">
        <v>2008</v>
      </c>
      <c r="C579" s="17" t="s">
        <v>930</v>
      </c>
      <c r="D579" s="30" t="s">
        <v>854</v>
      </c>
      <c r="E579" s="30" t="s">
        <v>854</v>
      </c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>
        <v>82</v>
      </c>
      <c r="Z579" s="30"/>
      <c r="AA579" s="30">
        <v>100</v>
      </c>
      <c r="AB579" s="30"/>
      <c r="AC579" s="30"/>
      <c r="AD579" s="30"/>
      <c r="AE579" s="30"/>
      <c r="AF579" s="30"/>
      <c r="AG579" s="30"/>
      <c r="AH579" s="30"/>
    </row>
    <row r="580" spans="1:35">
      <c r="A580" s="30" t="s">
        <v>446</v>
      </c>
      <c r="B580" s="30">
        <v>2011</v>
      </c>
      <c r="C580" s="30"/>
      <c r="D580" s="30"/>
      <c r="E580" s="30" t="s">
        <v>854</v>
      </c>
      <c r="F580" s="30"/>
      <c r="G580" s="30"/>
      <c r="H580" s="30"/>
      <c r="I580" s="30"/>
      <c r="J580" s="30"/>
      <c r="K580" s="30" t="s">
        <v>908</v>
      </c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</row>
    <row r="581" spans="1:35">
      <c r="A581" s="30" t="s">
        <v>909</v>
      </c>
      <c r="B581" s="30">
        <v>2015</v>
      </c>
      <c r="C581" s="17" t="s">
        <v>910</v>
      </c>
      <c r="D581" s="30" t="s">
        <v>854</v>
      </c>
      <c r="E581" s="30" t="s">
        <v>854</v>
      </c>
      <c r="F581" s="30"/>
      <c r="G581" s="30"/>
      <c r="H581" s="30"/>
      <c r="I581" s="30"/>
      <c r="J581" s="30"/>
      <c r="K581" s="30">
        <v>10</v>
      </c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5">
      <c r="A582" s="30" t="s">
        <v>430</v>
      </c>
      <c r="B582" s="30">
        <v>2010</v>
      </c>
      <c r="C582" s="17" t="s">
        <v>431</v>
      </c>
      <c r="D582" s="30" t="s">
        <v>854</v>
      </c>
      <c r="E582" s="30" t="s">
        <v>854</v>
      </c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>
        <v>99</v>
      </c>
      <c r="AB582" s="30"/>
      <c r="AC582" s="30"/>
      <c r="AD582" s="30"/>
      <c r="AE582" s="30"/>
      <c r="AF582" s="30"/>
      <c r="AG582" s="30"/>
      <c r="AH582" s="30"/>
    </row>
    <row r="583" spans="1:35">
      <c r="A583" s="30" t="s">
        <v>199</v>
      </c>
      <c r="B583" s="30">
        <v>2010</v>
      </c>
      <c r="C583" s="17" t="s">
        <v>200</v>
      </c>
      <c r="D583" s="30" t="s">
        <v>82</v>
      </c>
      <c r="E583" s="30" t="s">
        <v>854</v>
      </c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>
        <v>40</v>
      </c>
      <c r="AF583" s="30"/>
      <c r="AG583" s="30"/>
      <c r="AH583" s="30"/>
      <c r="AI583" s="30"/>
    </row>
    <row r="584" spans="1:35">
      <c r="A584" s="30" t="s">
        <v>945</v>
      </c>
      <c r="B584" s="30">
        <v>2011</v>
      </c>
      <c r="C584" s="17" t="s">
        <v>946</v>
      </c>
      <c r="D584" s="30" t="s">
        <v>854</v>
      </c>
      <c r="E584" s="30" t="s">
        <v>854</v>
      </c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>
        <v>100</v>
      </c>
      <c r="AB584" s="30"/>
      <c r="AC584" s="30"/>
      <c r="AD584" s="30"/>
      <c r="AE584" s="30"/>
      <c r="AF584" s="30"/>
      <c r="AG584" s="30"/>
      <c r="AH584" s="30"/>
    </row>
    <row r="585" spans="1:35">
      <c r="A585" s="30" t="s">
        <v>911</v>
      </c>
      <c r="B585" s="30">
        <v>2012</v>
      </c>
      <c r="C585" s="17" t="s">
        <v>912</v>
      </c>
      <c r="D585" s="30" t="s">
        <v>854</v>
      </c>
      <c r="E585" s="30" t="s">
        <v>854</v>
      </c>
      <c r="F585" s="30"/>
      <c r="G585" s="30"/>
      <c r="H585" s="30"/>
      <c r="I585" s="30"/>
      <c r="J585" s="30">
        <v>89</v>
      </c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</row>
    <row r="586" spans="1:35">
      <c r="A586" s="30" t="s">
        <v>913</v>
      </c>
      <c r="B586" s="30">
        <v>2011</v>
      </c>
      <c r="C586" s="17" t="s">
        <v>914</v>
      </c>
      <c r="D586" s="30" t="s">
        <v>854</v>
      </c>
      <c r="E586" s="30" t="s">
        <v>854</v>
      </c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</row>
    <row r="587" spans="1:35">
      <c r="A587" s="30" t="s">
        <v>859</v>
      </c>
      <c r="B587" s="30">
        <v>2015</v>
      </c>
      <c r="C587" s="17" t="s">
        <v>860</v>
      </c>
      <c r="D587" s="30" t="s">
        <v>82</v>
      </c>
      <c r="E587" s="30" t="s">
        <v>854</v>
      </c>
      <c r="F587" s="30"/>
      <c r="G587" s="30"/>
      <c r="H587" s="30"/>
      <c r="I587" s="30"/>
      <c r="J587" s="30" t="s">
        <v>861</v>
      </c>
      <c r="K587" s="30"/>
      <c r="L587" s="30">
        <v>90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</row>
    <row r="588" spans="1:35">
      <c r="A588" s="30" t="s">
        <v>925</v>
      </c>
      <c r="B588" s="30">
        <v>2018</v>
      </c>
      <c r="C588" s="17" t="s">
        <v>926</v>
      </c>
      <c r="D588" s="30" t="s">
        <v>854</v>
      </c>
      <c r="E588" s="30" t="s">
        <v>854</v>
      </c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5">
      <c r="A589" s="30" t="s">
        <v>184</v>
      </c>
      <c r="B589" s="30">
        <v>2003</v>
      </c>
      <c r="C589" s="17" t="s">
        <v>185</v>
      </c>
      <c r="D589" s="30" t="s">
        <v>82</v>
      </c>
      <c r="E589" s="30" t="s">
        <v>854</v>
      </c>
      <c r="F589" s="30"/>
      <c r="G589" s="30"/>
      <c r="H589" s="30"/>
      <c r="I589" s="30"/>
      <c r="J589" s="30">
        <v>10</v>
      </c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</row>
    <row r="590" spans="1:35">
      <c r="A590" s="30" t="s">
        <v>862</v>
      </c>
      <c r="B590" s="30">
        <v>2012</v>
      </c>
      <c r="C590" s="17" t="s">
        <v>863</v>
      </c>
      <c r="D590" s="30" t="s">
        <v>854</v>
      </c>
      <c r="E590" s="30" t="s">
        <v>854</v>
      </c>
      <c r="F590" s="30"/>
      <c r="G590" s="30"/>
      <c r="H590" s="30"/>
      <c r="I590" s="30"/>
      <c r="J590" s="30">
        <v>90</v>
      </c>
      <c r="K590" s="30"/>
      <c r="L590" s="30">
        <v>99</v>
      </c>
      <c r="M590" s="30"/>
      <c r="N590" s="30"/>
      <c r="O590" s="30"/>
      <c r="P590" s="30" t="s">
        <v>864</v>
      </c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</row>
    <row r="591" spans="1:35">
      <c r="A591" s="30" t="s">
        <v>79</v>
      </c>
      <c r="B591" s="30">
        <v>2017</v>
      </c>
      <c r="C591" s="17" t="s">
        <v>80</v>
      </c>
      <c r="D591" s="30" t="s">
        <v>82</v>
      </c>
      <c r="E591" s="30" t="s">
        <v>854</v>
      </c>
      <c r="F591" s="30"/>
      <c r="G591" s="30"/>
      <c r="H591" s="30"/>
      <c r="I591" s="30"/>
      <c r="J591" s="30"/>
      <c r="K591" s="30">
        <v>45</v>
      </c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</row>
    <row r="592" spans="1:35">
      <c r="A592" s="30" t="s">
        <v>932</v>
      </c>
      <c r="B592" s="30">
        <v>2018</v>
      </c>
      <c r="C592" s="17" t="s">
        <v>933</v>
      </c>
      <c r="D592" s="30" t="s">
        <v>854</v>
      </c>
      <c r="E592" s="30" t="s">
        <v>854</v>
      </c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>
        <v>100</v>
      </c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6">
      <c r="A593" s="30" t="s">
        <v>934</v>
      </c>
      <c r="B593" s="30">
        <v>2011</v>
      </c>
      <c r="C593" s="17" t="s">
        <v>935</v>
      </c>
      <c r="D593" s="30" t="s">
        <v>854</v>
      </c>
      <c r="E593" s="30" t="s">
        <v>854</v>
      </c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>
        <v>75</v>
      </c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6">
      <c r="A594" s="30" t="s">
        <v>143</v>
      </c>
      <c r="B594" s="30">
        <v>2013</v>
      </c>
      <c r="C594" s="17" t="s">
        <v>144</v>
      </c>
      <c r="D594" s="30" t="s">
        <v>82</v>
      </c>
      <c r="E594" s="30" t="s">
        <v>854</v>
      </c>
      <c r="F594" s="30"/>
      <c r="G594" s="30"/>
      <c r="H594" s="30"/>
      <c r="I594" s="30"/>
      <c r="J594" s="30">
        <v>30</v>
      </c>
      <c r="K594" s="30"/>
      <c r="L594" s="30"/>
      <c r="M594" s="30"/>
      <c r="N594" s="30"/>
      <c r="O594" s="30">
        <v>27</v>
      </c>
      <c r="P594" s="30"/>
      <c r="Q594" s="30"/>
      <c r="R594" s="30"/>
      <c r="S594" s="30">
        <v>50</v>
      </c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</row>
    <row r="595" spans="1:36">
      <c r="A595" s="30" t="s">
        <v>949</v>
      </c>
      <c r="B595" s="30">
        <v>2019</v>
      </c>
      <c r="C595" s="17" t="s">
        <v>950</v>
      </c>
      <c r="D595" s="30" t="s">
        <v>854</v>
      </c>
      <c r="E595" s="30" t="s">
        <v>854</v>
      </c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>
        <v>99</v>
      </c>
      <c r="AB595" s="30"/>
      <c r="AC595" s="30"/>
      <c r="AD595" s="30"/>
      <c r="AE595" s="30"/>
      <c r="AF595" s="30"/>
      <c r="AG595" s="30"/>
      <c r="AH595" s="30"/>
    </row>
    <row r="596" spans="1:36">
      <c r="A596" s="30" t="s">
        <v>955</v>
      </c>
      <c r="B596" s="30">
        <v>2020</v>
      </c>
      <c r="C596" s="17" t="s">
        <v>956</v>
      </c>
      <c r="D596" s="30" t="s">
        <v>854</v>
      </c>
      <c r="E596" s="30" t="s">
        <v>854</v>
      </c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6">
      <c r="A597" s="30" t="s">
        <v>957</v>
      </c>
      <c r="B597" s="30">
        <v>2017</v>
      </c>
      <c r="C597" s="17" t="s">
        <v>958</v>
      </c>
      <c r="D597" s="30" t="s">
        <v>854</v>
      </c>
      <c r="E597" s="30" t="s">
        <v>854</v>
      </c>
      <c r="F597" s="30"/>
      <c r="G597" s="30"/>
      <c r="H597" s="30"/>
      <c r="I597" s="30"/>
      <c r="J597" s="30">
        <v>18</v>
      </c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</row>
    <row r="598" spans="1:36">
      <c r="A598" s="30" t="s">
        <v>957</v>
      </c>
      <c r="B598" s="30">
        <v>2017</v>
      </c>
      <c r="C598" s="17" t="s">
        <v>958</v>
      </c>
      <c r="D598" s="30" t="s">
        <v>854</v>
      </c>
      <c r="E598" s="30" t="s">
        <v>854</v>
      </c>
      <c r="F598" s="30"/>
      <c r="G598" s="30"/>
      <c r="H598" s="30"/>
      <c r="I598" s="30"/>
      <c r="J598" s="30">
        <v>75</v>
      </c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</row>
    <row r="599" spans="1:36">
      <c r="A599" s="30" t="s">
        <v>959</v>
      </c>
      <c r="B599" s="30">
        <v>2014</v>
      </c>
      <c r="C599" s="17" t="s">
        <v>960</v>
      </c>
      <c r="D599" s="30" t="s">
        <v>82</v>
      </c>
      <c r="E599" s="30" t="s">
        <v>854</v>
      </c>
      <c r="F599" s="30"/>
      <c r="G599" s="30"/>
      <c r="H599" s="30"/>
      <c r="I599" s="30"/>
      <c r="J599" s="30">
        <v>20</v>
      </c>
      <c r="K599" s="30">
        <v>61</v>
      </c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</row>
    <row r="600" spans="1:36">
      <c r="A600" s="30" t="s">
        <v>448</v>
      </c>
      <c r="B600" s="30">
        <v>2013</v>
      </c>
      <c r="C600" s="17" t="s">
        <v>449</v>
      </c>
      <c r="D600" s="30" t="s">
        <v>854</v>
      </c>
      <c r="E600" s="30" t="s">
        <v>854</v>
      </c>
      <c r="F600" s="30"/>
      <c r="G600" s="30"/>
      <c r="H600" s="30"/>
      <c r="I600" s="30"/>
      <c r="J600" s="30" t="s">
        <v>961</v>
      </c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6">
      <c r="A601" s="30" t="s">
        <v>857</v>
      </c>
      <c r="B601" s="30">
        <v>2019</v>
      </c>
      <c r="C601" s="17" t="s">
        <v>858</v>
      </c>
      <c r="D601" s="30" t="s">
        <v>854</v>
      </c>
      <c r="E601" s="30" t="s">
        <v>854</v>
      </c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>
        <v>97</v>
      </c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</row>
    <row r="602" spans="1:36">
      <c r="A602" s="30" t="s">
        <v>998</v>
      </c>
      <c r="B602" s="30">
        <v>2016</v>
      </c>
      <c r="C602" s="17" t="s">
        <v>999</v>
      </c>
      <c r="D602" s="30" t="s">
        <v>854</v>
      </c>
      <c r="E602" s="30" t="s">
        <v>854</v>
      </c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>
        <v>95</v>
      </c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6">
      <c r="A603" s="30" t="s">
        <v>855</v>
      </c>
      <c r="B603" s="30">
        <v>2017</v>
      </c>
      <c r="C603" s="17" t="s">
        <v>856</v>
      </c>
      <c r="D603" s="30" t="s">
        <v>854</v>
      </c>
      <c r="E603" s="30" t="s">
        <v>854</v>
      </c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>
        <v>66</v>
      </c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</row>
    <row r="604" spans="1:36">
      <c r="A604" s="30" t="s">
        <v>865</v>
      </c>
      <c r="B604" s="30">
        <v>2007</v>
      </c>
      <c r="C604" s="17" t="s">
        <v>866</v>
      </c>
      <c r="D604" s="30" t="s">
        <v>854</v>
      </c>
      <c r="E604" s="30" t="s">
        <v>854</v>
      </c>
      <c r="F604" s="30"/>
      <c r="G604" s="30"/>
      <c r="H604" s="30"/>
      <c r="I604" s="30"/>
      <c r="J604" s="30"/>
      <c r="K604" s="30">
        <v>20</v>
      </c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6">
      <c r="A605" s="30" t="s">
        <v>1060</v>
      </c>
      <c r="B605" s="30">
        <v>2020</v>
      </c>
      <c r="C605" s="17" t="s">
        <v>1061</v>
      </c>
      <c r="D605" s="30" t="s">
        <v>82</v>
      </c>
      <c r="E605" s="30" t="s">
        <v>1020</v>
      </c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 t="s">
        <v>1062</v>
      </c>
      <c r="AB605" s="30"/>
      <c r="AC605" s="30"/>
      <c r="AD605" s="30"/>
      <c r="AE605" s="30"/>
      <c r="AF605" s="30"/>
      <c r="AG605" s="30"/>
      <c r="AH605" s="30"/>
      <c r="AI605" s="30"/>
      <c r="AJ605" s="30"/>
    </row>
    <row r="606" spans="1:36">
      <c r="A606" s="30" t="s">
        <v>865</v>
      </c>
      <c r="B606" s="30">
        <v>2007</v>
      </c>
      <c r="C606" s="17" t="s">
        <v>866</v>
      </c>
      <c r="D606" s="30" t="s">
        <v>1020</v>
      </c>
      <c r="E606" s="30" t="s">
        <v>1020</v>
      </c>
      <c r="F606" s="30"/>
      <c r="G606" s="30"/>
      <c r="H606" s="30"/>
      <c r="I606" s="30"/>
      <c r="J606" s="30"/>
      <c r="K606" s="30"/>
      <c r="L606" s="30">
        <v>15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</row>
    <row r="607" spans="1:36">
      <c r="A607" s="30" t="s">
        <v>366</v>
      </c>
      <c r="B607" s="30">
        <v>2015</v>
      </c>
      <c r="C607" s="30" t="s">
        <v>1025</v>
      </c>
      <c r="D607" s="30" t="s">
        <v>82</v>
      </c>
      <c r="E607" s="30" t="s">
        <v>1020</v>
      </c>
      <c r="F607" s="30"/>
      <c r="G607" s="30"/>
      <c r="H607" s="68" t="s">
        <v>1026</v>
      </c>
      <c r="I607" s="68" t="s">
        <v>1027</v>
      </c>
      <c r="J607" s="30">
        <v>405</v>
      </c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</row>
    <row r="608" spans="1:36">
      <c r="A608" s="30" t="s">
        <v>366</v>
      </c>
      <c r="B608" s="30">
        <v>2015</v>
      </c>
      <c r="C608" s="30" t="s">
        <v>1028</v>
      </c>
      <c r="D608" s="30" t="s">
        <v>82</v>
      </c>
      <c r="E608" s="30" t="s">
        <v>1020</v>
      </c>
      <c r="F608" s="30"/>
      <c r="G608" s="30"/>
      <c r="H608" s="68" t="s">
        <v>1029</v>
      </c>
      <c r="I608" s="68" t="s">
        <v>1030</v>
      </c>
      <c r="J608" s="30">
        <v>906</v>
      </c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</row>
    <row r="609" spans="1:36">
      <c r="A609" s="30" t="s">
        <v>366</v>
      </c>
      <c r="B609" s="30">
        <v>2015</v>
      </c>
      <c r="C609" s="30" t="s">
        <v>1031</v>
      </c>
      <c r="D609" s="30" t="s">
        <v>82</v>
      </c>
      <c r="E609" s="30" t="s">
        <v>1020</v>
      </c>
      <c r="F609" s="30"/>
      <c r="G609" s="30"/>
      <c r="H609" s="68" t="s">
        <v>1032</v>
      </c>
      <c r="I609" s="68" t="s">
        <v>1033</v>
      </c>
      <c r="J609" s="30">
        <v>507</v>
      </c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</row>
    <row r="610" spans="1:36">
      <c r="A610" s="30" t="s">
        <v>366</v>
      </c>
      <c r="B610" s="30">
        <v>2015</v>
      </c>
      <c r="C610" s="30" t="s">
        <v>1034</v>
      </c>
      <c r="D610" s="30" t="s">
        <v>82</v>
      </c>
      <c r="E610" s="30" t="s">
        <v>1020</v>
      </c>
      <c r="F610" s="30"/>
      <c r="G610" s="30"/>
      <c r="H610" s="68" t="s">
        <v>1035</v>
      </c>
      <c r="I610" s="68" t="s">
        <v>176</v>
      </c>
      <c r="J610" s="30">
        <v>4</v>
      </c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</row>
    <row r="611" spans="1:36">
      <c r="A611" s="30" t="s">
        <v>366</v>
      </c>
      <c r="B611" s="30">
        <v>2015</v>
      </c>
      <c r="C611" s="30" t="s">
        <v>1036</v>
      </c>
      <c r="D611" s="30" t="s">
        <v>82</v>
      </c>
      <c r="E611" s="30" t="s">
        <v>1020</v>
      </c>
      <c r="F611" s="30"/>
      <c r="G611" s="30"/>
      <c r="H611" s="68" t="s">
        <v>1037</v>
      </c>
      <c r="I611" s="68" t="s">
        <v>1038</v>
      </c>
      <c r="J611" s="30">
        <v>194</v>
      </c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67" t="s">
        <v>83</v>
      </c>
      <c r="AH611" s="67" t="s">
        <v>83</v>
      </c>
      <c r="AI611" s="67" t="s">
        <v>83</v>
      </c>
      <c r="AJ611" s="67" t="s">
        <v>83</v>
      </c>
    </row>
    <row r="612" spans="1:36">
      <c r="A612" s="30" t="s">
        <v>366</v>
      </c>
      <c r="B612" s="30">
        <v>2015</v>
      </c>
      <c r="C612" s="30" t="s">
        <v>1039</v>
      </c>
      <c r="D612" s="30" t="s">
        <v>82</v>
      </c>
      <c r="E612" s="30" t="s">
        <v>1020</v>
      </c>
      <c r="F612" s="30"/>
      <c r="G612" s="30"/>
      <c r="H612" s="68" t="s">
        <v>1040</v>
      </c>
      <c r="I612" s="68" t="s">
        <v>1041</v>
      </c>
      <c r="J612" s="30">
        <v>193</v>
      </c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67" t="s">
        <v>83</v>
      </c>
      <c r="AH612" s="67" t="s">
        <v>83</v>
      </c>
      <c r="AI612" s="67" t="s">
        <v>83</v>
      </c>
      <c r="AJ612" s="67" t="s">
        <v>83</v>
      </c>
    </row>
    <row r="613" spans="1:36">
      <c r="A613" s="30" t="s">
        <v>366</v>
      </c>
      <c r="B613" s="30">
        <v>2015</v>
      </c>
      <c r="C613" s="30" t="s">
        <v>1042</v>
      </c>
      <c r="D613" s="30" t="s">
        <v>82</v>
      </c>
      <c r="E613" s="30" t="s">
        <v>1020</v>
      </c>
      <c r="F613" s="30"/>
      <c r="G613" s="30"/>
      <c r="H613" s="68" t="s">
        <v>1043</v>
      </c>
      <c r="I613" s="68" t="s">
        <v>1044</v>
      </c>
      <c r="J613" s="30">
        <v>418</v>
      </c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</row>
    <row r="614" spans="1:36">
      <c r="A614" s="30" t="s">
        <v>366</v>
      </c>
      <c r="B614" s="30">
        <v>2015</v>
      </c>
      <c r="C614" s="30" t="s">
        <v>1045</v>
      </c>
      <c r="D614" s="30" t="s">
        <v>82</v>
      </c>
      <c r="E614" s="30" t="s">
        <v>1020</v>
      </c>
      <c r="F614" s="30"/>
      <c r="G614" s="30"/>
      <c r="H614" s="30"/>
      <c r="I614" s="30"/>
      <c r="J614" s="30"/>
      <c r="K614" s="30">
        <v>50</v>
      </c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</row>
    <row r="615" spans="1:36">
      <c r="A615" s="30" t="s">
        <v>891</v>
      </c>
      <c r="B615" s="30">
        <v>2018</v>
      </c>
      <c r="C615" s="17" t="s">
        <v>892</v>
      </c>
      <c r="D615" s="30" t="s">
        <v>1020</v>
      </c>
      <c r="E615" s="30" t="s">
        <v>1020</v>
      </c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>
        <v>90</v>
      </c>
      <c r="AA615" s="30"/>
      <c r="AB615" s="30"/>
      <c r="AC615" s="30"/>
      <c r="AD615" s="30"/>
      <c r="AE615" s="30"/>
      <c r="AF615" s="30"/>
      <c r="AG615" s="30"/>
      <c r="AH615" s="30"/>
      <c r="AI615" s="30"/>
    </row>
    <row r="616" spans="1:36">
      <c r="A616" s="30" t="s">
        <v>893</v>
      </c>
      <c r="B616" s="30">
        <v>2008</v>
      </c>
      <c r="C616" s="30" t="s">
        <v>894</v>
      </c>
      <c r="D616" s="30" t="s">
        <v>82</v>
      </c>
      <c r="E616" s="30" t="s">
        <v>1020</v>
      </c>
      <c r="F616" s="30"/>
      <c r="G616" s="30"/>
      <c r="H616" s="30"/>
      <c r="I616" s="30"/>
      <c r="J616" s="30"/>
      <c r="K616" s="30">
        <v>43</v>
      </c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</row>
    <row r="617" spans="1:36">
      <c r="A617" s="30" t="s">
        <v>893</v>
      </c>
      <c r="B617" s="30">
        <v>2008</v>
      </c>
      <c r="C617" s="30" t="s">
        <v>894</v>
      </c>
      <c r="D617" s="30" t="s">
        <v>82</v>
      </c>
      <c r="E617" s="30" t="s">
        <v>1020</v>
      </c>
      <c r="F617" s="30"/>
      <c r="G617" s="30"/>
      <c r="H617" s="30" t="s">
        <v>1046</v>
      </c>
      <c r="I617" s="30" t="s">
        <v>1047</v>
      </c>
      <c r="J617" s="63">
        <v>3747945</v>
      </c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</row>
    <row r="618" spans="1:36">
      <c r="A618" s="30" t="s">
        <v>893</v>
      </c>
      <c r="B618" s="30">
        <v>2008</v>
      </c>
      <c r="C618" s="30" t="s">
        <v>894</v>
      </c>
      <c r="D618" s="30" t="s">
        <v>82</v>
      </c>
      <c r="E618" s="30" t="s">
        <v>1020</v>
      </c>
      <c r="F618" s="30"/>
      <c r="G618" s="30"/>
      <c r="H618" s="30" t="s">
        <v>1048</v>
      </c>
      <c r="I618" s="30" t="s">
        <v>1049</v>
      </c>
      <c r="J618" s="63">
        <v>2345205</v>
      </c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</row>
    <row r="619" spans="1:36">
      <c r="A619" s="30" t="s">
        <v>421</v>
      </c>
      <c r="B619" s="30">
        <v>2013</v>
      </c>
      <c r="C619" s="17" t="s">
        <v>422</v>
      </c>
      <c r="D619" s="30" t="s">
        <v>82</v>
      </c>
      <c r="E619" s="30" t="s">
        <v>1020</v>
      </c>
      <c r="F619" s="30"/>
      <c r="G619" s="30"/>
      <c r="H619" s="30" t="s">
        <v>906</v>
      </c>
      <c r="I619" s="63">
        <v>119988</v>
      </c>
      <c r="J619" s="30">
        <v>50</v>
      </c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</row>
    <row r="620" spans="1:36">
      <c r="A620" s="30" t="s">
        <v>852</v>
      </c>
      <c r="B620" s="30">
        <v>2013</v>
      </c>
      <c r="C620" s="17" t="s">
        <v>853</v>
      </c>
      <c r="D620" s="30" t="s">
        <v>1020</v>
      </c>
      <c r="E620" s="30" t="s">
        <v>1020</v>
      </c>
      <c r="F620" s="30"/>
      <c r="G620" s="30"/>
      <c r="H620" s="30"/>
      <c r="I620" s="30"/>
      <c r="J620" s="30"/>
      <c r="K620" s="30"/>
      <c r="L620" s="30"/>
      <c r="M620" s="30"/>
      <c r="N620" s="30"/>
      <c r="O620" s="30">
        <v>60</v>
      </c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>
        <v>60</v>
      </c>
      <c r="AI620" s="30"/>
    </row>
    <row r="621" spans="1:36">
      <c r="A621" s="30" t="s">
        <v>446</v>
      </c>
      <c r="B621" s="30">
        <v>2011</v>
      </c>
      <c r="C621" s="30"/>
      <c r="D621" s="30"/>
      <c r="E621" s="30" t="s">
        <v>1020</v>
      </c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72" t="s">
        <v>83</v>
      </c>
      <c r="AH621" s="72" t="s">
        <v>83</v>
      </c>
      <c r="AI621" s="72" t="s">
        <v>83</v>
      </c>
      <c r="AJ621" s="72">
        <v>84</v>
      </c>
    </row>
    <row r="622" spans="1:36">
      <c r="A622" s="30" t="s">
        <v>909</v>
      </c>
      <c r="B622" s="30">
        <v>2015</v>
      </c>
      <c r="C622" s="17" t="s">
        <v>910</v>
      </c>
      <c r="D622" s="30" t="s">
        <v>1020</v>
      </c>
      <c r="E622" s="30" t="s">
        <v>1020</v>
      </c>
      <c r="F622" s="30"/>
      <c r="G622" s="30"/>
      <c r="H622" s="30"/>
      <c r="I622" s="30"/>
      <c r="J622" s="30"/>
      <c r="K622" s="30"/>
      <c r="L622" s="30">
        <v>10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</row>
    <row r="623" spans="1:36">
      <c r="A623" s="30" t="s">
        <v>1023</v>
      </c>
      <c r="B623" s="30">
        <v>2007</v>
      </c>
      <c r="C623" s="17" t="s">
        <v>1024</v>
      </c>
      <c r="D623" s="30" t="s">
        <v>1020</v>
      </c>
      <c r="E623" s="30" t="s">
        <v>1020</v>
      </c>
      <c r="F623" s="30"/>
      <c r="G623" s="30"/>
      <c r="H623" s="30"/>
      <c r="I623" s="30"/>
      <c r="J623" s="30"/>
      <c r="K623" s="30"/>
      <c r="L623" s="30">
        <v>60</v>
      </c>
      <c r="M623" s="30"/>
      <c r="N623" s="30"/>
      <c r="O623" s="30">
        <v>30</v>
      </c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</row>
    <row r="624" spans="1:36">
      <c r="A624" s="30" t="s">
        <v>911</v>
      </c>
      <c r="B624" s="30">
        <v>2012</v>
      </c>
      <c r="C624" s="17" t="s">
        <v>912</v>
      </c>
      <c r="D624" s="30" t="s">
        <v>1020</v>
      </c>
      <c r="E624" s="30" t="s">
        <v>1020</v>
      </c>
      <c r="F624" s="30"/>
      <c r="G624" s="30"/>
      <c r="H624" s="30"/>
      <c r="I624" s="30"/>
      <c r="J624" s="30"/>
      <c r="K624" s="30">
        <v>25</v>
      </c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</row>
    <row r="625" spans="1:36">
      <c r="A625" s="30" t="s">
        <v>951</v>
      </c>
      <c r="B625" s="30">
        <v>2016</v>
      </c>
      <c r="C625" s="17" t="s">
        <v>952</v>
      </c>
      <c r="D625" s="30" t="s">
        <v>82</v>
      </c>
      <c r="E625" s="30" t="s">
        <v>1020</v>
      </c>
      <c r="F625" s="30"/>
      <c r="G625" s="30"/>
      <c r="H625" s="78" t="s">
        <v>1050</v>
      </c>
      <c r="I625" s="78" t="s">
        <v>1051</v>
      </c>
      <c r="J625" s="30">
        <v>590</v>
      </c>
      <c r="K625" s="30"/>
      <c r="L625" s="30"/>
      <c r="M625" s="30"/>
      <c r="N625" s="30"/>
      <c r="O625" s="30"/>
      <c r="P625" s="30">
        <v>58</v>
      </c>
      <c r="Q625" s="30"/>
      <c r="R625" s="30"/>
      <c r="S625" s="30"/>
      <c r="T625" s="30">
        <v>65</v>
      </c>
      <c r="U625" s="30">
        <v>51</v>
      </c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</row>
    <row r="626" spans="1:36">
      <c r="A626" s="30" t="s">
        <v>1058</v>
      </c>
      <c r="B626" s="30">
        <v>2013</v>
      </c>
      <c r="C626" s="17" t="s">
        <v>1059</v>
      </c>
      <c r="D626" s="30" t="s">
        <v>1020</v>
      </c>
      <c r="E626" s="30" t="s">
        <v>1020</v>
      </c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>
        <v>85</v>
      </c>
      <c r="AC626" s="30"/>
      <c r="AD626" s="30"/>
      <c r="AE626" s="30"/>
      <c r="AF626" s="30"/>
      <c r="AG626" s="30"/>
      <c r="AH626" s="30"/>
      <c r="AI626" s="30"/>
    </row>
    <row r="627" spans="1:36">
      <c r="A627" s="30" t="s">
        <v>184</v>
      </c>
      <c r="B627" s="30">
        <v>2003</v>
      </c>
      <c r="C627" s="17" t="s">
        <v>185</v>
      </c>
      <c r="D627" s="30" t="s">
        <v>82</v>
      </c>
      <c r="E627" s="30" t="s">
        <v>1020</v>
      </c>
      <c r="F627" s="30"/>
      <c r="G627" s="30"/>
      <c r="H627" s="30"/>
      <c r="I627" s="30"/>
      <c r="J627" s="30"/>
      <c r="K627" s="30">
        <v>60</v>
      </c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</row>
    <row r="628" spans="1:36">
      <c r="A628" s="30" t="s">
        <v>79</v>
      </c>
      <c r="B628" s="30">
        <v>2017</v>
      </c>
      <c r="C628" s="17" t="s">
        <v>80</v>
      </c>
      <c r="D628" s="30" t="s">
        <v>82</v>
      </c>
      <c r="E628" s="30" t="s">
        <v>1020</v>
      </c>
      <c r="F628" s="30"/>
      <c r="G628" s="30"/>
      <c r="H628" s="30"/>
      <c r="I628" s="30"/>
      <c r="J628" s="30"/>
      <c r="K628" s="30"/>
      <c r="L628" s="30">
        <v>40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</row>
    <row r="629" spans="1:36">
      <c r="A629" s="30" t="s">
        <v>932</v>
      </c>
      <c r="B629" s="30">
        <v>2018</v>
      </c>
      <c r="C629" s="17" t="s">
        <v>933</v>
      </c>
      <c r="D629" s="30" t="s">
        <v>1020</v>
      </c>
      <c r="E629" s="30" t="s">
        <v>1020</v>
      </c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>
        <v>75</v>
      </c>
      <c r="AA629" s="30"/>
      <c r="AB629" s="30"/>
      <c r="AC629" s="30"/>
      <c r="AD629" s="30"/>
      <c r="AE629" s="30"/>
      <c r="AF629" s="30"/>
      <c r="AG629" s="30"/>
      <c r="AH629" s="30"/>
      <c r="AI629" s="30"/>
    </row>
    <row r="630" spans="1:36">
      <c r="A630" s="30" t="s">
        <v>143</v>
      </c>
      <c r="B630" s="30">
        <v>2013</v>
      </c>
      <c r="C630" s="17" t="s">
        <v>144</v>
      </c>
      <c r="D630" s="30" t="s">
        <v>82</v>
      </c>
      <c r="E630" s="30" t="s">
        <v>1020</v>
      </c>
      <c r="F630" s="30"/>
      <c r="G630" s="30"/>
      <c r="H630" s="30" t="s">
        <v>1054</v>
      </c>
      <c r="I630" s="63">
        <v>4049315</v>
      </c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</row>
    <row r="631" spans="1:36">
      <c r="A631" s="30" t="s">
        <v>143</v>
      </c>
      <c r="B631" s="30">
        <v>2013</v>
      </c>
      <c r="C631" s="17" t="s">
        <v>144</v>
      </c>
      <c r="D631" s="30" t="s">
        <v>82</v>
      </c>
      <c r="E631" s="30" t="s">
        <v>1020</v>
      </c>
      <c r="F631" s="30"/>
      <c r="G631" s="30"/>
      <c r="H631" s="30" t="s">
        <v>1055</v>
      </c>
      <c r="I631" s="30"/>
      <c r="J631" s="63">
        <v>1950685</v>
      </c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</row>
    <row r="632" spans="1:36">
      <c r="A632" s="30" t="s">
        <v>143</v>
      </c>
      <c r="B632" s="30">
        <v>2013</v>
      </c>
      <c r="C632" s="17" t="s">
        <v>144</v>
      </c>
      <c r="D632" s="30" t="s">
        <v>82</v>
      </c>
      <c r="E632" s="30" t="s">
        <v>1020</v>
      </c>
      <c r="F632" s="30"/>
      <c r="G632" s="30"/>
      <c r="H632" s="30" t="s">
        <v>1056</v>
      </c>
      <c r="I632" s="63">
        <v>9227397</v>
      </c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</row>
    <row r="633" spans="1:36">
      <c r="A633" s="30" t="s">
        <v>143</v>
      </c>
      <c r="B633" s="30">
        <v>2013</v>
      </c>
      <c r="C633" s="17" t="s">
        <v>144</v>
      </c>
      <c r="D633" s="30" t="s">
        <v>82</v>
      </c>
      <c r="E633" s="30" t="s">
        <v>1020</v>
      </c>
      <c r="F633" s="30"/>
      <c r="G633" s="30"/>
      <c r="H633" s="30" t="s">
        <v>1057</v>
      </c>
      <c r="I633" s="30"/>
      <c r="J633" s="63">
        <v>4109589</v>
      </c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</row>
    <row r="634" spans="1:36">
      <c r="A634" s="30" t="s">
        <v>143</v>
      </c>
      <c r="B634" s="30">
        <v>2013</v>
      </c>
      <c r="C634" s="17" t="s">
        <v>144</v>
      </c>
      <c r="D634" s="30" t="s">
        <v>82</v>
      </c>
      <c r="E634" s="30" t="s">
        <v>1020</v>
      </c>
      <c r="F634" s="30"/>
      <c r="G634" s="30"/>
      <c r="H634" s="30"/>
      <c r="I634" s="30"/>
      <c r="J634" s="30"/>
      <c r="K634" s="30">
        <v>80</v>
      </c>
      <c r="L634" s="30"/>
      <c r="M634" s="30"/>
      <c r="N634" s="30"/>
      <c r="O634" s="30"/>
      <c r="P634" s="30">
        <v>27</v>
      </c>
      <c r="Q634" s="30"/>
      <c r="R634" s="30"/>
      <c r="S634" s="30"/>
      <c r="T634" s="30">
        <v>10</v>
      </c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</row>
    <row r="635" spans="1:36">
      <c r="A635" s="30" t="s">
        <v>1063</v>
      </c>
      <c r="B635" s="30">
        <v>2009</v>
      </c>
      <c r="C635" s="17" t="s">
        <v>1064</v>
      </c>
      <c r="D635" s="30" t="s">
        <v>1020</v>
      </c>
      <c r="E635" s="30" t="s">
        <v>1020</v>
      </c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>
        <v>100</v>
      </c>
      <c r="AC635" s="30"/>
      <c r="AD635" s="30"/>
      <c r="AE635" s="30"/>
      <c r="AF635" s="30"/>
      <c r="AG635" s="30"/>
      <c r="AH635" s="30"/>
      <c r="AI635" s="30"/>
    </row>
    <row r="636" spans="1:36">
      <c r="A636" s="30" t="s">
        <v>959</v>
      </c>
      <c r="B636" s="30">
        <v>2014</v>
      </c>
      <c r="C636" s="30" t="s">
        <v>960</v>
      </c>
      <c r="D636" s="30" t="s">
        <v>82</v>
      </c>
      <c r="E636" s="30" t="s">
        <v>1020</v>
      </c>
      <c r="F636" s="30"/>
      <c r="G636" s="30"/>
      <c r="H636" s="30"/>
      <c r="I636" s="30"/>
      <c r="J636" s="30"/>
      <c r="K636" s="30">
        <v>80</v>
      </c>
      <c r="L636" s="30">
        <v>93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</row>
    <row r="637" spans="1:36">
      <c r="A637" s="30" t="s">
        <v>448</v>
      </c>
      <c r="B637" s="30">
        <v>2013</v>
      </c>
      <c r="C637" s="17" t="s">
        <v>449</v>
      </c>
      <c r="D637" s="30" t="s">
        <v>1020</v>
      </c>
      <c r="E637" s="30" t="s">
        <v>1020</v>
      </c>
      <c r="F637" s="30"/>
      <c r="G637" s="30"/>
      <c r="H637" s="30"/>
      <c r="I637" s="30"/>
      <c r="J637" s="30"/>
      <c r="K637" s="30">
        <v>75</v>
      </c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</row>
    <row r="638" spans="1:36">
      <c r="A638" s="30" t="s">
        <v>1065</v>
      </c>
      <c r="B638" s="30">
        <v>2016</v>
      </c>
      <c r="C638" s="17" t="s">
        <v>1066</v>
      </c>
      <c r="D638" s="30" t="s">
        <v>1020</v>
      </c>
      <c r="E638" s="30" t="s">
        <v>1020</v>
      </c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>
        <v>60</v>
      </c>
      <c r="AA638" s="30"/>
      <c r="AB638" s="30"/>
      <c r="AC638" s="30"/>
      <c r="AD638" s="30"/>
      <c r="AE638" s="30"/>
      <c r="AF638" s="30"/>
      <c r="AG638" s="30"/>
      <c r="AH638" s="30"/>
      <c r="AI638" s="30"/>
    </row>
    <row r="639" spans="1:36">
      <c r="A639" s="30" t="s">
        <v>962</v>
      </c>
      <c r="B639" s="30">
        <v>2014</v>
      </c>
      <c r="C639" s="17" t="s">
        <v>963</v>
      </c>
      <c r="D639" s="30" t="s">
        <v>82</v>
      </c>
      <c r="E639" s="30" t="s">
        <v>1020</v>
      </c>
      <c r="F639" s="30"/>
      <c r="G639" s="30"/>
      <c r="H639" s="30" t="s">
        <v>1021</v>
      </c>
      <c r="I639" s="64" t="s">
        <v>1022</v>
      </c>
      <c r="J639" s="63">
        <v>7945205</v>
      </c>
      <c r="K639" s="30">
        <v>45</v>
      </c>
      <c r="L639" s="30">
        <v>30</v>
      </c>
      <c r="M639" s="30"/>
      <c r="N639" s="30"/>
      <c r="O639" s="30"/>
      <c r="P639" s="30"/>
      <c r="Q639" s="30"/>
      <c r="R639" s="30"/>
      <c r="S639" s="30"/>
      <c r="T639" s="30">
        <v>42</v>
      </c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</row>
    <row r="640" spans="1:36">
      <c r="A640" s="30" t="s">
        <v>962</v>
      </c>
      <c r="B640" s="30">
        <v>2014</v>
      </c>
      <c r="C640" s="17" t="s">
        <v>963</v>
      </c>
      <c r="D640" s="30" t="s">
        <v>82</v>
      </c>
      <c r="E640" s="30" t="s">
        <v>1020</v>
      </c>
      <c r="F640" s="30"/>
      <c r="G640" s="30"/>
      <c r="H640" s="30" t="s">
        <v>1067</v>
      </c>
      <c r="I640" s="64" t="s">
        <v>1068</v>
      </c>
      <c r="J640" s="63">
        <v>5479452</v>
      </c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</row>
    <row r="641" spans="1:36">
      <c r="A641" s="30" t="s">
        <v>962</v>
      </c>
      <c r="B641" s="30">
        <v>2014</v>
      </c>
      <c r="C641" s="17" t="s">
        <v>963</v>
      </c>
      <c r="D641" s="30" t="s">
        <v>82</v>
      </c>
      <c r="E641" s="30" t="s">
        <v>1020</v>
      </c>
      <c r="F641" s="30"/>
      <c r="G641" s="30"/>
      <c r="H641" s="30" t="s">
        <v>1069</v>
      </c>
      <c r="I641" s="64" t="s">
        <v>1070</v>
      </c>
      <c r="J641" s="63">
        <v>8493151</v>
      </c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</row>
    <row r="642" spans="1:36">
      <c r="A642" s="30" t="s">
        <v>962</v>
      </c>
      <c r="B642" s="30">
        <v>2014</v>
      </c>
      <c r="C642" s="17" t="s">
        <v>963</v>
      </c>
      <c r="D642" s="30" t="s">
        <v>82</v>
      </c>
      <c r="E642" s="30" t="s">
        <v>1020</v>
      </c>
      <c r="F642" s="30"/>
      <c r="G642" s="30"/>
      <c r="H642" s="30" t="s">
        <v>1067</v>
      </c>
      <c r="I642" s="64" t="s">
        <v>1068</v>
      </c>
      <c r="J642" s="63">
        <v>5479452</v>
      </c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</row>
    <row r="643" spans="1:36">
      <c r="A643" s="30" t="s">
        <v>962</v>
      </c>
      <c r="B643" s="30">
        <v>2014</v>
      </c>
      <c r="C643" s="17" t="s">
        <v>963</v>
      </c>
      <c r="D643" s="30" t="s">
        <v>82</v>
      </c>
      <c r="E643" s="30" t="s">
        <v>1020</v>
      </c>
      <c r="F643" s="30"/>
      <c r="G643" s="30"/>
      <c r="H643" s="30" t="s">
        <v>970</v>
      </c>
      <c r="I643" s="64" t="s">
        <v>1071</v>
      </c>
      <c r="J643" s="63">
        <v>2849315</v>
      </c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</row>
    <row r="644" spans="1:36">
      <c r="A644" s="30" t="s">
        <v>962</v>
      </c>
      <c r="B644" s="30">
        <v>2014</v>
      </c>
      <c r="C644" s="17" t="s">
        <v>963</v>
      </c>
      <c r="D644" s="30" t="s">
        <v>82</v>
      </c>
      <c r="E644" s="30" t="s">
        <v>1020</v>
      </c>
      <c r="F644" s="30"/>
      <c r="G644" s="30"/>
      <c r="H644" s="30" t="s">
        <v>1072</v>
      </c>
      <c r="I644" s="64" t="s">
        <v>607</v>
      </c>
      <c r="J644" s="63">
        <v>1917808</v>
      </c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</row>
    <row r="645" spans="1:36">
      <c r="A645" s="30" t="s">
        <v>962</v>
      </c>
      <c r="B645" s="30">
        <v>2014</v>
      </c>
      <c r="C645" s="17" t="s">
        <v>963</v>
      </c>
      <c r="D645" s="30" t="s">
        <v>82</v>
      </c>
      <c r="E645" s="30" t="s">
        <v>1020</v>
      </c>
      <c r="F645" s="30"/>
      <c r="G645" s="30"/>
      <c r="H645" s="30" t="s">
        <v>1073</v>
      </c>
      <c r="I645" s="64" t="s">
        <v>1074</v>
      </c>
      <c r="J645" s="63">
        <v>4109589</v>
      </c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</row>
    <row r="646" spans="1:36">
      <c r="A646" s="30" t="s">
        <v>962</v>
      </c>
      <c r="B646" s="30">
        <v>2014</v>
      </c>
      <c r="C646" s="17" t="s">
        <v>963</v>
      </c>
      <c r="D646" s="30" t="s">
        <v>82</v>
      </c>
      <c r="E646" s="30" t="s">
        <v>1020</v>
      </c>
      <c r="F646" s="30"/>
      <c r="G646" s="30"/>
      <c r="H646" s="30" t="s">
        <v>1075</v>
      </c>
      <c r="I646" s="64" t="s">
        <v>1076</v>
      </c>
      <c r="J646" s="63">
        <v>1945205</v>
      </c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</row>
    <row r="647" spans="1:36">
      <c r="A647" s="30" t="s">
        <v>962</v>
      </c>
      <c r="B647" s="30">
        <v>2014</v>
      </c>
      <c r="C647" s="17" t="s">
        <v>963</v>
      </c>
      <c r="D647" s="30" t="s">
        <v>82</v>
      </c>
      <c r="E647" s="30" t="s">
        <v>1020</v>
      </c>
      <c r="F647" s="30"/>
      <c r="G647" s="30"/>
      <c r="H647" s="30" t="s">
        <v>991</v>
      </c>
      <c r="I647" s="64" t="s">
        <v>992</v>
      </c>
      <c r="J647" s="63">
        <v>9643836</v>
      </c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</row>
    <row r="648" spans="1:36">
      <c r="A648" s="30" t="s">
        <v>993</v>
      </c>
      <c r="B648" s="30">
        <v>2016</v>
      </c>
      <c r="C648" s="17" t="s">
        <v>994</v>
      </c>
      <c r="D648" s="30" t="s">
        <v>82</v>
      </c>
      <c r="E648" s="30" t="s">
        <v>1020</v>
      </c>
      <c r="F648" s="30"/>
      <c r="G648" s="30"/>
      <c r="H648" s="30"/>
      <c r="I648" s="30"/>
      <c r="J648" s="30">
        <v>99</v>
      </c>
      <c r="K648" s="30">
        <v>80</v>
      </c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</row>
    <row r="649" spans="1:36">
      <c r="A649" s="30" t="s">
        <v>993</v>
      </c>
      <c r="B649" s="30">
        <v>2016</v>
      </c>
      <c r="C649" s="30" t="s">
        <v>994</v>
      </c>
      <c r="D649" s="30" t="s">
        <v>82</v>
      </c>
      <c r="E649" s="30" t="s">
        <v>1020</v>
      </c>
      <c r="F649" s="30"/>
      <c r="G649" s="30"/>
      <c r="H649" s="30"/>
      <c r="I649" s="30"/>
      <c r="J649" s="30">
        <v>32</v>
      </c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</row>
    <row r="650" spans="1:36">
      <c r="A650" s="30" t="s">
        <v>993</v>
      </c>
      <c r="B650" s="30">
        <v>2016</v>
      </c>
      <c r="C650" s="17" t="s">
        <v>994</v>
      </c>
      <c r="D650" s="30" t="s">
        <v>82</v>
      </c>
      <c r="E650" s="30" t="s">
        <v>1020</v>
      </c>
      <c r="F650" s="30"/>
      <c r="G650" s="30"/>
      <c r="H650" s="30"/>
      <c r="I650" s="30"/>
      <c r="J650" s="30">
        <v>51</v>
      </c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</row>
    <row r="651" spans="1:36">
      <c r="A651" s="30" t="s">
        <v>998</v>
      </c>
      <c r="B651" s="30">
        <v>2016</v>
      </c>
      <c r="C651" s="17" t="s">
        <v>999</v>
      </c>
      <c r="D651" s="30" t="s">
        <v>1020</v>
      </c>
      <c r="E651" s="30" t="s">
        <v>1020</v>
      </c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>
        <v>90</v>
      </c>
      <c r="AA651" s="30"/>
      <c r="AB651" s="30"/>
      <c r="AC651" s="30"/>
      <c r="AD651" s="30"/>
      <c r="AE651" s="30"/>
      <c r="AF651" s="30"/>
      <c r="AG651" s="30"/>
      <c r="AH651" s="30"/>
      <c r="AI651" s="30"/>
    </row>
    <row r="652" spans="1:36">
      <c r="A652" s="30" t="s">
        <v>130</v>
      </c>
      <c r="B652" s="30">
        <v>2013</v>
      </c>
      <c r="C652" s="17" t="s">
        <v>1089</v>
      </c>
      <c r="D652" s="30" t="s">
        <v>82</v>
      </c>
      <c r="E652" s="30" t="s">
        <v>1081</v>
      </c>
      <c r="F652" s="30"/>
      <c r="G652" s="30"/>
      <c r="H652" s="30" t="s">
        <v>1090</v>
      </c>
      <c r="I652" s="80" t="s">
        <v>1091</v>
      </c>
      <c r="J652" s="30">
        <v>870</v>
      </c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</row>
    <row r="653" spans="1:36">
      <c r="A653" s="30" t="s">
        <v>1092</v>
      </c>
      <c r="B653" s="30">
        <v>2012</v>
      </c>
      <c r="C653" s="17" t="s">
        <v>1089</v>
      </c>
      <c r="D653" s="30" t="s">
        <v>82</v>
      </c>
      <c r="E653" s="30" t="s">
        <v>1081</v>
      </c>
      <c r="F653" s="30"/>
      <c r="G653" s="30"/>
      <c r="H653" s="30" t="s">
        <v>1093</v>
      </c>
      <c r="I653" s="80" t="s">
        <v>1094</v>
      </c>
      <c r="J653" s="30">
        <v>790</v>
      </c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</row>
    <row r="654" spans="1:36">
      <c r="A654" s="30" t="s">
        <v>1060</v>
      </c>
      <c r="B654" s="30">
        <v>2020</v>
      </c>
      <c r="C654" s="17" t="s">
        <v>1061</v>
      </c>
      <c r="D654" s="30" t="s">
        <v>82</v>
      </c>
      <c r="E654" s="30" t="s">
        <v>1081</v>
      </c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 t="s">
        <v>1143</v>
      </c>
      <c r="AB654" s="30"/>
      <c r="AC654" s="30"/>
      <c r="AD654" s="30"/>
      <c r="AE654" s="30"/>
      <c r="AF654" s="30"/>
      <c r="AG654" s="30"/>
      <c r="AH654" s="30"/>
      <c r="AI654" s="30"/>
      <c r="AJ654" s="30"/>
    </row>
    <row r="655" spans="1:36">
      <c r="A655" s="30" t="s">
        <v>909</v>
      </c>
      <c r="B655" s="30">
        <v>2015</v>
      </c>
      <c r="C655" s="17" t="s">
        <v>910</v>
      </c>
      <c r="D655" s="30" t="s">
        <v>1081</v>
      </c>
      <c r="E655" s="30" t="s">
        <v>1081</v>
      </c>
      <c r="F655" s="30"/>
      <c r="G655" s="30"/>
      <c r="H655" s="30"/>
      <c r="I655" s="30"/>
      <c r="J655" s="30"/>
      <c r="K655" s="30"/>
      <c r="L655" s="30">
        <v>5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</row>
    <row r="656" spans="1:36">
      <c r="A656" s="30" t="s">
        <v>1095</v>
      </c>
      <c r="B656" s="30">
        <v>2016</v>
      </c>
      <c r="C656" s="17" t="s">
        <v>1096</v>
      </c>
      <c r="D656" s="30" t="s">
        <v>1081</v>
      </c>
      <c r="E656" s="30" t="s">
        <v>1081</v>
      </c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>
        <v>100</v>
      </c>
      <c r="AA656" s="30"/>
      <c r="AB656" s="30"/>
      <c r="AC656" s="30"/>
      <c r="AD656" s="30"/>
      <c r="AE656" s="30"/>
      <c r="AF656" s="30"/>
      <c r="AG656" s="30"/>
      <c r="AH656" s="30"/>
      <c r="AI656" s="30"/>
    </row>
    <row r="657" spans="1:36">
      <c r="A657" s="30" t="s">
        <v>1097</v>
      </c>
      <c r="B657" s="30">
        <v>2017</v>
      </c>
      <c r="C657" s="17" t="s">
        <v>1098</v>
      </c>
      <c r="D657" s="30" t="s">
        <v>1081</v>
      </c>
      <c r="E657" s="30" t="s">
        <v>1081</v>
      </c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>
        <v>85</v>
      </c>
      <c r="AA657" s="30"/>
      <c r="AB657" s="30"/>
      <c r="AC657" s="30"/>
      <c r="AD657" s="30"/>
      <c r="AE657" s="30"/>
      <c r="AF657" s="30"/>
      <c r="AG657" s="30"/>
      <c r="AH657" s="30"/>
      <c r="AI657" s="30"/>
    </row>
    <row r="658" spans="1:36">
      <c r="A658" s="30" t="s">
        <v>199</v>
      </c>
      <c r="B658" s="30">
        <v>2010</v>
      </c>
      <c r="C658" s="17" t="s">
        <v>200</v>
      </c>
      <c r="D658" s="30" t="s">
        <v>82</v>
      </c>
      <c r="E658" s="30" t="s">
        <v>1081</v>
      </c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>
        <v>40</v>
      </c>
      <c r="AG658" s="30"/>
      <c r="AH658" s="30"/>
      <c r="AI658" s="30"/>
      <c r="AJ658" s="30"/>
    </row>
    <row r="659" spans="1:36">
      <c r="A659" s="30" t="s">
        <v>911</v>
      </c>
      <c r="B659" s="30">
        <v>2012</v>
      </c>
      <c r="C659" s="17" t="s">
        <v>912</v>
      </c>
      <c r="D659" s="30" t="s">
        <v>1081</v>
      </c>
      <c r="E659" s="30" t="s">
        <v>1081</v>
      </c>
      <c r="F659" s="30"/>
      <c r="G659" s="30"/>
      <c r="H659" s="30"/>
      <c r="I659" s="30"/>
      <c r="J659" s="30"/>
      <c r="K659" s="30">
        <v>66</v>
      </c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</row>
    <row r="660" spans="1:36">
      <c r="A660" s="30" t="s">
        <v>1099</v>
      </c>
      <c r="B660" s="30">
        <v>2018</v>
      </c>
      <c r="C660" s="17" t="s">
        <v>1100</v>
      </c>
      <c r="D660" s="30" t="s">
        <v>1081</v>
      </c>
      <c r="E660" s="30" t="s">
        <v>1081</v>
      </c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>
        <v>80</v>
      </c>
      <c r="AA660" s="30"/>
      <c r="AB660" s="30"/>
      <c r="AC660" s="30"/>
      <c r="AD660" s="30"/>
      <c r="AE660" s="30"/>
      <c r="AF660" s="30"/>
      <c r="AG660" s="30"/>
      <c r="AH660" s="30"/>
      <c r="AI660" s="30"/>
    </row>
    <row r="661" spans="1:36">
      <c r="A661" s="30" t="s">
        <v>1101</v>
      </c>
      <c r="B661" s="30">
        <v>2017</v>
      </c>
      <c r="C661" s="17" t="s">
        <v>1102</v>
      </c>
      <c r="D661" s="30" t="s">
        <v>1081</v>
      </c>
      <c r="E661" s="30" t="s">
        <v>1081</v>
      </c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 t="s">
        <v>1103</v>
      </c>
      <c r="AA661" s="30"/>
      <c r="AB661" s="30"/>
      <c r="AC661" s="30"/>
      <c r="AD661" s="30"/>
      <c r="AE661" s="30"/>
      <c r="AF661" s="30"/>
      <c r="AG661" s="30"/>
      <c r="AH661" s="30"/>
      <c r="AI661" s="30"/>
    </row>
    <row r="662" spans="1:36">
      <c r="A662" s="30" t="s">
        <v>260</v>
      </c>
      <c r="B662" s="30">
        <v>1973</v>
      </c>
      <c r="C662" s="17" t="s">
        <v>261</v>
      </c>
      <c r="D662" s="30" t="s">
        <v>221</v>
      </c>
      <c r="E662" s="30" t="s">
        <v>778</v>
      </c>
      <c r="F662" s="30"/>
      <c r="G662" s="30"/>
      <c r="H662" s="30" t="s">
        <v>262</v>
      </c>
      <c r="I662" s="30"/>
      <c r="J662" s="30"/>
      <c r="K662" s="30"/>
      <c r="L662" s="30"/>
      <c r="M662" s="30"/>
      <c r="N662" s="30">
        <v>25</v>
      </c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67" t="s">
        <v>83</v>
      </c>
      <c r="AF662" s="67" t="s">
        <v>83</v>
      </c>
      <c r="AG662" s="67" t="s">
        <v>83</v>
      </c>
      <c r="AH662" s="67" t="s">
        <v>83</v>
      </c>
    </row>
    <row r="663" spans="1:36">
      <c r="A663" s="30" t="s">
        <v>1110</v>
      </c>
      <c r="B663" s="30">
        <v>2014</v>
      </c>
      <c r="C663" s="30" t="s">
        <v>1111</v>
      </c>
      <c r="D663" s="30" t="s">
        <v>82</v>
      </c>
      <c r="E663" s="30" t="s">
        <v>1081</v>
      </c>
      <c r="F663" s="30"/>
      <c r="G663" s="30"/>
      <c r="H663" s="30" t="s">
        <v>1112</v>
      </c>
      <c r="I663" s="30" t="s">
        <v>1113</v>
      </c>
      <c r="J663" s="63">
        <v>3430226</v>
      </c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>
        <v>98</v>
      </c>
      <c r="AI663" s="30">
        <v>98</v>
      </c>
      <c r="AJ663" s="30"/>
    </row>
    <row r="664" spans="1:36">
      <c r="A664" s="30" t="s">
        <v>1110</v>
      </c>
      <c r="B664" s="30">
        <v>2014</v>
      </c>
      <c r="C664" s="30" t="s">
        <v>1111</v>
      </c>
      <c r="D664" s="30" t="s">
        <v>82</v>
      </c>
      <c r="E664" s="30" t="s">
        <v>1081</v>
      </c>
      <c r="F664" s="30"/>
      <c r="G664" s="30"/>
      <c r="H664" s="30" t="s">
        <v>1114</v>
      </c>
      <c r="I664" s="30" t="s">
        <v>1115</v>
      </c>
      <c r="J664" s="63">
        <v>490411</v>
      </c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>
        <v>18</v>
      </c>
      <c r="AI664" s="30">
        <v>95</v>
      </c>
      <c r="AJ664" s="30"/>
    </row>
    <row r="665" spans="1:36">
      <c r="A665" s="30" t="s">
        <v>1110</v>
      </c>
      <c r="B665" s="30">
        <v>2014</v>
      </c>
      <c r="C665" s="30" t="s">
        <v>1111</v>
      </c>
      <c r="D665" s="30" t="s">
        <v>82</v>
      </c>
      <c r="E665" s="30" t="s">
        <v>1081</v>
      </c>
      <c r="F665" s="30"/>
      <c r="G665" s="30"/>
      <c r="H665" s="30" t="s">
        <v>1116</v>
      </c>
      <c r="I665" s="30" t="s">
        <v>1117</v>
      </c>
      <c r="J665" s="63">
        <v>4037198</v>
      </c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</row>
    <row r="666" spans="1:36">
      <c r="A666" s="30" t="s">
        <v>1110</v>
      </c>
      <c r="B666" s="30">
        <v>2014</v>
      </c>
      <c r="C666" s="30" t="s">
        <v>1111</v>
      </c>
      <c r="D666" s="30" t="s">
        <v>82</v>
      </c>
      <c r="E666" s="30" t="s">
        <v>1081</v>
      </c>
      <c r="F666" s="30"/>
      <c r="G666" s="30"/>
      <c r="H666" s="30" t="s">
        <v>1118</v>
      </c>
      <c r="I666" s="30" t="s">
        <v>1119</v>
      </c>
      <c r="J666" s="63">
        <v>418198</v>
      </c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</row>
    <row r="667" spans="1:36">
      <c r="A667" s="30" t="s">
        <v>1110</v>
      </c>
      <c r="B667" s="30">
        <v>2014</v>
      </c>
      <c r="C667" s="30" t="s">
        <v>1111</v>
      </c>
      <c r="D667" s="30" t="s">
        <v>82</v>
      </c>
      <c r="E667" s="30" t="s">
        <v>1081</v>
      </c>
      <c r="F667" s="30"/>
      <c r="G667" s="30"/>
      <c r="H667" s="30" t="s">
        <v>1120</v>
      </c>
      <c r="I667" s="30" t="s">
        <v>1121</v>
      </c>
      <c r="J667" s="63">
        <v>4575342</v>
      </c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</row>
    <row r="668" spans="1:36">
      <c r="A668" s="30" t="s">
        <v>1110</v>
      </c>
      <c r="B668" s="30">
        <v>2014</v>
      </c>
      <c r="C668" s="30" t="s">
        <v>1111</v>
      </c>
      <c r="D668" s="30" t="s">
        <v>82</v>
      </c>
      <c r="E668" s="30" t="s">
        <v>1081</v>
      </c>
      <c r="F668" s="30"/>
      <c r="G668" s="30"/>
      <c r="H668" s="30" t="s">
        <v>1122</v>
      </c>
      <c r="I668" s="30" t="s">
        <v>1123</v>
      </c>
      <c r="J668" s="63">
        <v>6899432</v>
      </c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</row>
    <row r="669" spans="1:36">
      <c r="A669" s="30" t="s">
        <v>1110</v>
      </c>
      <c r="B669" s="30">
        <v>2014</v>
      </c>
      <c r="C669" s="30" t="s">
        <v>1111</v>
      </c>
      <c r="D669" s="30" t="s">
        <v>82</v>
      </c>
      <c r="E669" s="30" t="s">
        <v>1081</v>
      </c>
      <c r="F669" s="30"/>
      <c r="G669" s="30"/>
      <c r="H669" s="30" t="s">
        <v>1124</v>
      </c>
      <c r="I669" s="63">
        <v>1841096</v>
      </c>
      <c r="J669" s="63">
        <v>1841096</v>
      </c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</row>
    <row r="670" spans="1:36">
      <c r="A670" s="30" t="s">
        <v>1110</v>
      </c>
      <c r="B670" s="30">
        <v>2014</v>
      </c>
      <c r="C670" s="30" t="s">
        <v>1111</v>
      </c>
      <c r="D670" s="30" t="s">
        <v>82</v>
      </c>
      <c r="E670" s="30" t="s">
        <v>1081</v>
      </c>
      <c r="F670" s="30"/>
      <c r="G670" s="30"/>
      <c r="H670" s="30" t="s">
        <v>1125</v>
      </c>
      <c r="I670" s="30" t="s">
        <v>1126</v>
      </c>
      <c r="J670" s="63">
        <v>8185767</v>
      </c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</row>
    <row r="671" spans="1:36">
      <c r="A671" s="30" t="s">
        <v>1085</v>
      </c>
      <c r="B671" s="30">
        <v>2012</v>
      </c>
      <c r="C671" s="17" t="s">
        <v>1086</v>
      </c>
      <c r="D671" s="30" t="s">
        <v>1081</v>
      </c>
      <c r="E671" s="30" t="s">
        <v>1081</v>
      </c>
      <c r="F671" s="30"/>
      <c r="G671" s="30"/>
      <c r="H671" s="30"/>
      <c r="I671" s="30"/>
      <c r="J671" s="30"/>
      <c r="K671" s="30"/>
      <c r="L671" s="30">
        <v>45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>
        <v>84</v>
      </c>
      <c r="AC671" s="30"/>
      <c r="AD671" s="30"/>
      <c r="AE671" s="30"/>
      <c r="AF671" s="30"/>
      <c r="AG671" s="30"/>
      <c r="AH671" s="30"/>
      <c r="AI671" s="30"/>
    </row>
    <row r="672" spans="1:36">
      <c r="A672" s="30" t="s">
        <v>1085</v>
      </c>
      <c r="B672" s="30">
        <v>2012</v>
      </c>
      <c r="C672" s="17" t="s">
        <v>1127</v>
      </c>
      <c r="D672" s="30" t="s">
        <v>1081</v>
      </c>
      <c r="E672" s="30" t="s">
        <v>1081</v>
      </c>
      <c r="F672" s="30"/>
      <c r="G672" s="30"/>
      <c r="H672" s="30"/>
      <c r="I672" s="30"/>
      <c r="J672" s="30"/>
      <c r="K672" s="30">
        <v>81</v>
      </c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</row>
    <row r="673" spans="1:36">
      <c r="A673" s="30" t="s">
        <v>1087</v>
      </c>
      <c r="B673" s="30">
        <v>2011</v>
      </c>
      <c r="C673" s="17" t="s">
        <v>1088</v>
      </c>
      <c r="D673" s="30" t="s">
        <v>1081</v>
      </c>
      <c r="E673" s="30" t="s">
        <v>1081</v>
      </c>
      <c r="F673" s="30"/>
      <c r="G673" s="30"/>
      <c r="H673" s="30"/>
      <c r="I673" s="30"/>
      <c r="J673" s="30"/>
      <c r="K673" s="30">
        <v>80</v>
      </c>
      <c r="L673" s="30">
        <v>84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</row>
    <row r="674" spans="1:36">
      <c r="A674" s="30" t="s">
        <v>1128</v>
      </c>
      <c r="B674" s="30">
        <v>2015</v>
      </c>
      <c r="C674" s="17" t="s">
        <v>1129</v>
      </c>
      <c r="D674" s="30" t="s">
        <v>1081</v>
      </c>
      <c r="E674" s="30" t="s">
        <v>1081</v>
      </c>
      <c r="F674" s="30"/>
      <c r="G674" s="30"/>
      <c r="H674" s="30"/>
      <c r="I674" s="30"/>
      <c r="J674" s="30">
        <v>90</v>
      </c>
      <c r="K674" s="30">
        <v>18</v>
      </c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</row>
    <row r="675" spans="1:36">
      <c r="A675" s="30" t="s">
        <v>1130</v>
      </c>
      <c r="B675" s="30">
        <v>2018</v>
      </c>
      <c r="C675" s="17" t="s">
        <v>1131</v>
      </c>
      <c r="D675" s="30" t="s">
        <v>82</v>
      </c>
      <c r="E675" s="30" t="s">
        <v>1081</v>
      </c>
      <c r="F675" s="30"/>
      <c r="G675" s="30"/>
      <c r="H675" s="30" t="s">
        <v>1132</v>
      </c>
      <c r="I675" s="81" t="s">
        <v>1133</v>
      </c>
      <c r="J675" s="30">
        <v>351</v>
      </c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</row>
    <row r="676" spans="1:36">
      <c r="A676" s="30" t="s">
        <v>1130</v>
      </c>
      <c r="B676" s="30">
        <v>2018</v>
      </c>
      <c r="C676" s="17" t="s">
        <v>1131</v>
      </c>
      <c r="D676" s="30" t="s">
        <v>82</v>
      </c>
      <c r="E676" s="30" t="s">
        <v>1081</v>
      </c>
      <c r="F676" s="30"/>
      <c r="G676" s="30"/>
      <c r="H676" s="30" t="s">
        <v>1134</v>
      </c>
      <c r="I676" s="81" t="s">
        <v>1135</v>
      </c>
      <c r="J676" s="30">
        <v>333</v>
      </c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</row>
    <row r="677" spans="1:36">
      <c r="A677" s="30" t="s">
        <v>1136</v>
      </c>
      <c r="B677" s="30">
        <v>2013</v>
      </c>
      <c r="C677" s="17" t="s">
        <v>1137</v>
      </c>
      <c r="D677" s="30" t="s">
        <v>82</v>
      </c>
      <c r="E677" s="30" t="s">
        <v>1081</v>
      </c>
      <c r="F677" s="30"/>
      <c r="G677" s="30"/>
      <c r="H677" s="78" t="s">
        <v>1138</v>
      </c>
      <c r="I677" s="78" t="s">
        <v>1139</v>
      </c>
      <c r="J677" s="30" t="s">
        <v>1139</v>
      </c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</row>
    <row r="678" spans="1:36">
      <c r="A678" s="30" t="s">
        <v>1136</v>
      </c>
      <c r="B678" s="30">
        <v>2013</v>
      </c>
      <c r="C678" s="17" t="s">
        <v>1137</v>
      </c>
      <c r="D678" s="30" t="s">
        <v>82</v>
      </c>
      <c r="E678" s="30" t="s">
        <v>1081</v>
      </c>
      <c r="F678" s="30"/>
      <c r="G678" s="30"/>
      <c r="H678" s="78" t="s">
        <v>1140</v>
      </c>
      <c r="I678" s="78" t="s">
        <v>1141</v>
      </c>
      <c r="J678" s="30" t="s">
        <v>1141</v>
      </c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</row>
    <row r="679" spans="1:36">
      <c r="A679" s="30" t="s">
        <v>1136</v>
      </c>
      <c r="B679" s="30">
        <v>2019</v>
      </c>
      <c r="C679" s="17" t="s">
        <v>1142</v>
      </c>
      <c r="D679" s="30" t="s">
        <v>82</v>
      </c>
      <c r="E679" s="30" t="s">
        <v>1081</v>
      </c>
      <c r="F679" s="30"/>
      <c r="G679" s="30"/>
      <c r="H679" s="30"/>
      <c r="I679" s="30"/>
      <c r="J679" s="30"/>
      <c r="K679" s="30">
        <v>5</v>
      </c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>
        <v>23</v>
      </c>
    </row>
    <row r="680" spans="1:36">
      <c r="A680" s="30" t="s">
        <v>957</v>
      </c>
      <c r="B680" s="30">
        <v>2017</v>
      </c>
      <c r="C680" s="17" t="s">
        <v>958</v>
      </c>
      <c r="D680" s="30" t="s">
        <v>82</v>
      </c>
      <c r="E680" s="30" t="s">
        <v>1081</v>
      </c>
      <c r="F680" s="30"/>
      <c r="G680" s="30"/>
      <c r="H680" s="30"/>
      <c r="I680" s="30"/>
      <c r="J680" s="30"/>
      <c r="K680" s="30"/>
      <c r="L680" s="30">
        <v>64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>
        <v>84</v>
      </c>
    </row>
    <row r="681" spans="1:36">
      <c r="A681" s="30" t="s">
        <v>957</v>
      </c>
      <c r="B681" s="30">
        <v>2017</v>
      </c>
      <c r="C681" s="17" t="s">
        <v>958</v>
      </c>
      <c r="D681" s="30" t="s">
        <v>1081</v>
      </c>
      <c r="E681" s="30" t="s">
        <v>1081</v>
      </c>
      <c r="F681" s="30"/>
      <c r="G681" s="30"/>
      <c r="H681" s="30"/>
      <c r="I681" s="30"/>
      <c r="J681" s="30"/>
      <c r="K681" s="30" t="s">
        <v>689</v>
      </c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</row>
    <row r="682" spans="1:36">
      <c r="A682" s="30" t="s">
        <v>959</v>
      </c>
      <c r="B682" s="30">
        <v>2014</v>
      </c>
      <c r="C682" s="30" t="s">
        <v>960</v>
      </c>
      <c r="D682" s="30" t="s">
        <v>82</v>
      </c>
      <c r="E682" s="30" t="s">
        <v>1081</v>
      </c>
      <c r="F682" s="30"/>
      <c r="G682" s="30"/>
      <c r="H682" s="30"/>
      <c r="I682" s="30"/>
      <c r="J682" s="30"/>
      <c r="K682" s="30">
        <v>20</v>
      </c>
      <c r="L682" s="30">
        <v>57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</row>
    <row r="683" spans="1:36">
      <c r="A683" s="30" t="s">
        <v>1082</v>
      </c>
      <c r="B683" s="30">
        <v>2014</v>
      </c>
      <c r="C683" s="17" t="s">
        <v>1083</v>
      </c>
      <c r="D683" s="30" t="s">
        <v>82</v>
      </c>
      <c r="E683" s="30" t="s">
        <v>1081</v>
      </c>
      <c r="F683" s="30"/>
      <c r="G683" s="30"/>
      <c r="H683" s="30" t="s">
        <v>1084</v>
      </c>
      <c r="I683" s="81" t="s">
        <v>83</v>
      </c>
      <c r="J683" s="30">
        <v>1800</v>
      </c>
      <c r="K683" s="30"/>
      <c r="L683" s="30"/>
      <c r="M683" s="30">
        <v>20</v>
      </c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</row>
    <row r="684" spans="1:36">
      <c r="A684" s="30" t="s">
        <v>203</v>
      </c>
      <c r="B684" s="30">
        <v>1978</v>
      </c>
      <c r="C684" s="17" t="s">
        <v>204</v>
      </c>
      <c r="D684" s="30" t="s">
        <v>206</v>
      </c>
      <c r="E684" s="30" t="s">
        <v>205</v>
      </c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>
        <v>85</v>
      </c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</row>
    <row r="685" spans="1:36">
      <c r="A685" s="30" t="s">
        <v>316</v>
      </c>
      <c r="B685" s="30">
        <v>2002</v>
      </c>
      <c r="C685" s="17" t="s">
        <v>317</v>
      </c>
      <c r="D685" s="30" t="s">
        <v>60</v>
      </c>
      <c r="E685" s="30" t="s">
        <v>254</v>
      </c>
      <c r="F685" s="30"/>
      <c r="G685" s="30"/>
      <c r="H685" s="30" t="s">
        <v>318</v>
      </c>
      <c r="I685" s="30"/>
      <c r="J685" s="30">
        <v>10</v>
      </c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</row>
    <row r="686" spans="1:36">
      <c r="A686" s="30" t="s">
        <v>316</v>
      </c>
      <c r="B686" s="30">
        <v>2002</v>
      </c>
      <c r="C686" s="17" t="s">
        <v>317</v>
      </c>
      <c r="D686" s="30" t="s">
        <v>221</v>
      </c>
      <c r="E686" s="30" t="s">
        <v>468</v>
      </c>
      <c r="F686" s="30"/>
      <c r="G686" s="30"/>
      <c r="H686" s="30" t="s">
        <v>494</v>
      </c>
      <c r="I686" s="30">
        <v>1200</v>
      </c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</row>
    <row r="687" spans="1:36">
      <c r="A687" s="30" t="s">
        <v>781</v>
      </c>
      <c r="B687" s="30">
        <v>2019</v>
      </c>
      <c r="C687" s="17" t="s">
        <v>782</v>
      </c>
      <c r="D687" s="30" t="s">
        <v>221</v>
      </c>
      <c r="E687" s="30" t="s">
        <v>778</v>
      </c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>
        <v>95</v>
      </c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</row>
    <row r="688" spans="1:36">
      <c r="A688" s="30" t="s">
        <v>486</v>
      </c>
      <c r="B688" s="30">
        <v>1979</v>
      </c>
      <c r="C688" s="17" t="s">
        <v>329</v>
      </c>
      <c r="D688" s="30" t="s">
        <v>813</v>
      </c>
      <c r="E688" s="30" t="s">
        <v>813</v>
      </c>
      <c r="F688" s="30"/>
      <c r="G688" s="30"/>
      <c r="H688" s="30"/>
      <c r="I688" s="30"/>
      <c r="J688" s="30"/>
      <c r="K688" s="30"/>
      <c r="L688" s="30"/>
      <c r="M688" s="30"/>
      <c r="N688" s="30"/>
      <c r="O688" s="30">
        <v>23</v>
      </c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</row>
    <row r="689" spans="1:36">
      <c r="A689" s="30" t="s">
        <v>486</v>
      </c>
      <c r="B689" s="30">
        <v>1979</v>
      </c>
      <c r="C689" s="17" t="s">
        <v>329</v>
      </c>
      <c r="D689" s="30" t="s">
        <v>221</v>
      </c>
      <c r="E689" s="30" t="s">
        <v>468</v>
      </c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>
        <v>73</v>
      </c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</row>
    <row r="690" spans="1:36">
      <c r="A690" s="30" t="s">
        <v>486</v>
      </c>
      <c r="B690" s="30">
        <v>1979</v>
      </c>
      <c r="C690" s="17" t="s">
        <v>329</v>
      </c>
      <c r="D690" s="30" t="s">
        <v>1147</v>
      </c>
      <c r="E690" s="30" t="s">
        <v>1147</v>
      </c>
      <c r="F690" s="30"/>
      <c r="G690" s="30"/>
      <c r="H690" s="30"/>
      <c r="I690" s="30"/>
      <c r="J690" s="30"/>
      <c r="K690" s="30"/>
      <c r="L690" s="30"/>
      <c r="M690" s="30"/>
      <c r="N690" s="30"/>
      <c r="O690" s="30">
        <v>74</v>
      </c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</row>
    <row r="691" spans="1:36">
      <c r="A691" s="30" t="s">
        <v>4196</v>
      </c>
      <c r="B691" s="30">
        <v>2019</v>
      </c>
      <c r="C691" s="17" t="s">
        <v>4197</v>
      </c>
      <c r="D691" s="30" t="s">
        <v>221</v>
      </c>
      <c r="E691" s="30" t="s">
        <v>254</v>
      </c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>
        <v>3</v>
      </c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</row>
    <row r="692" spans="1:36">
      <c r="A692" s="30" t="s">
        <v>4196</v>
      </c>
      <c r="B692" s="30">
        <v>2019</v>
      </c>
      <c r="C692" s="17" t="s">
        <v>4197</v>
      </c>
      <c r="D692" s="30" t="s">
        <v>221</v>
      </c>
      <c r="E692" s="30" t="s">
        <v>468</v>
      </c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>
        <v>5</v>
      </c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82" t="s">
        <v>83</v>
      </c>
      <c r="AH692" s="30"/>
      <c r="AI692" s="30"/>
      <c r="AJ692" s="82" t="s">
        <v>83</v>
      </c>
    </row>
    <row r="693" spans="1:36">
      <c r="A693" s="30" t="s">
        <v>4196</v>
      </c>
      <c r="B693" s="30">
        <v>2019</v>
      </c>
      <c r="C693" s="17" t="s">
        <v>4197</v>
      </c>
      <c r="D693" s="30" t="s">
        <v>221</v>
      </c>
      <c r="E693" s="30" t="s">
        <v>778</v>
      </c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>
        <v>99</v>
      </c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</row>
    <row r="694" spans="1:36">
      <c r="A694" s="30" t="s">
        <v>478</v>
      </c>
      <c r="B694" s="30">
        <v>2019</v>
      </c>
      <c r="C694" s="17" t="s">
        <v>479</v>
      </c>
      <c r="D694" s="30" t="s">
        <v>221</v>
      </c>
      <c r="E694" s="30" t="s">
        <v>468</v>
      </c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 t="s">
        <v>480</v>
      </c>
      <c r="AB694" s="30"/>
      <c r="AC694" s="30"/>
      <c r="AD694" s="30"/>
      <c r="AE694" s="30"/>
      <c r="AF694" s="30"/>
      <c r="AG694" s="30"/>
      <c r="AH694" s="30"/>
      <c r="AI694" s="30"/>
      <c r="AJ694" s="30"/>
    </row>
    <row r="695" spans="1:36">
      <c r="A695" s="30" t="s">
        <v>306</v>
      </c>
      <c r="B695" s="30">
        <v>2020</v>
      </c>
      <c r="C695" s="17" t="s">
        <v>307</v>
      </c>
      <c r="D695" s="30" t="s">
        <v>254</v>
      </c>
      <c r="E695" s="30" t="s">
        <v>254</v>
      </c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>
        <v>87</v>
      </c>
      <c r="AC695" s="30"/>
      <c r="AD695" s="30"/>
      <c r="AE695" s="30"/>
      <c r="AF695" s="30"/>
      <c r="AG695" s="30"/>
      <c r="AH695" s="30"/>
      <c r="AI695" s="30"/>
    </row>
    <row r="696" spans="1:36">
      <c r="A696" s="30" t="s">
        <v>306</v>
      </c>
      <c r="B696" s="30">
        <v>2020</v>
      </c>
      <c r="C696" s="17" t="s">
        <v>307</v>
      </c>
      <c r="D696" s="30" t="s">
        <v>813</v>
      </c>
      <c r="E696" s="30" t="s">
        <v>813</v>
      </c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 t="s">
        <v>828</v>
      </c>
      <c r="AC696" s="30"/>
      <c r="AD696" s="30"/>
      <c r="AE696" s="30"/>
      <c r="AF696" s="30"/>
      <c r="AG696" s="30"/>
      <c r="AH696" s="30"/>
      <c r="AI696" s="30"/>
    </row>
    <row r="697" spans="1:36">
      <c r="A697" s="30" t="s">
        <v>237</v>
      </c>
      <c r="B697" s="30">
        <v>2018</v>
      </c>
      <c r="C697" s="17" t="s">
        <v>238</v>
      </c>
      <c r="D697" s="30" t="s">
        <v>254</v>
      </c>
      <c r="E697" s="30" t="s">
        <v>254</v>
      </c>
      <c r="F697" s="30"/>
      <c r="G697" s="30"/>
      <c r="H697" s="30"/>
      <c r="I697" s="30"/>
      <c r="J697" s="30"/>
      <c r="K697" s="30">
        <v>61</v>
      </c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</row>
    <row r="698" spans="1:36">
      <c r="A698" s="30" t="s">
        <v>237</v>
      </c>
      <c r="B698" s="30">
        <v>2018</v>
      </c>
      <c r="C698" s="17" t="s">
        <v>238</v>
      </c>
      <c r="D698" s="30" t="s">
        <v>206</v>
      </c>
      <c r="E698" s="30" t="s">
        <v>205</v>
      </c>
      <c r="F698" s="30"/>
      <c r="G698" s="30"/>
      <c r="H698" s="30"/>
      <c r="I698" s="30"/>
      <c r="J698" s="30"/>
      <c r="K698" s="30"/>
      <c r="L698" s="30" t="s">
        <v>239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</row>
    <row r="699" spans="1:36">
      <c r="A699" s="30" t="s">
        <v>237</v>
      </c>
      <c r="B699" s="30">
        <v>2018</v>
      </c>
      <c r="C699" s="17" t="s">
        <v>238</v>
      </c>
      <c r="D699" s="30" t="s">
        <v>813</v>
      </c>
      <c r="E699" s="30" t="s">
        <v>813</v>
      </c>
      <c r="F699" s="30"/>
      <c r="G699" s="30"/>
      <c r="H699" s="30"/>
      <c r="I699" s="30"/>
      <c r="J699" s="30"/>
      <c r="K699" s="30" t="s">
        <v>829</v>
      </c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</row>
    <row r="700" spans="1:36">
      <c r="A700" s="30" t="s">
        <v>260</v>
      </c>
      <c r="B700" s="30">
        <v>1973</v>
      </c>
      <c r="C700" s="17" t="s">
        <v>261</v>
      </c>
      <c r="D700" s="30" t="s">
        <v>221</v>
      </c>
      <c r="E700" s="30" t="s">
        <v>254</v>
      </c>
      <c r="F700" s="30"/>
      <c r="G700" s="30"/>
      <c r="H700" s="30" t="s">
        <v>262</v>
      </c>
      <c r="I700" s="30"/>
      <c r="J700" s="30"/>
      <c r="K700" s="30"/>
      <c r="L700" s="30"/>
      <c r="M700" s="30"/>
      <c r="N700" s="30">
        <v>0</v>
      </c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</row>
    <row r="701" spans="1:36">
      <c r="A701" s="30" t="s">
        <v>237</v>
      </c>
      <c r="B701" s="30">
        <v>2018</v>
      </c>
      <c r="C701" s="17" t="s">
        <v>238</v>
      </c>
      <c r="D701" s="30" t="s">
        <v>221</v>
      </c>
      <c r="E701" s="30" t="s">
        <v>468</v>
      </c>
      <c r="F701" s="30"/>
      <c r="G701" s="30"/>
      <c r="H701" s="30"/>
      <c r="I701" s="30"/>
      <c r="J701" s="30"/>
      <c r="K701" s="30"/>
      <c r="L701" s="30" t="s">
        <v>499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</row>
    <row r="702" spans="1:36">
      <c r="A702" s="30" t="s">
        <v>237</v>
      </c>
      <c r="B702" s="30">
        <v>2018</v>
      </c>
      <c r="C702" s="17" t="s">
        <v>238</v>
      </c>
      <c r="D702" s="30" t="s">
        <v>221</v>
      </c>
      <c r="E702" s="30" t="s">
        <v>752</v>
      </c>
      <c r="F702" s="30"/>
      <c r="G702" s="30"/>
      <c r="H702" s="30"/>
      <c r="I702" s="30"/>
      <c r="J702" s="30"/>
      <c r="K702" s="30"/>
      <c r="L702" s="30" t="s">
        <v>776</v>
      </c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</row>
    <row r="703" spans="1:36">
      <c r="A703" s="30" t="s">
        <v>237</v>
      </c>
      <c r="B703" s="30">
        <v>2018</v>
      </c>
      <c r="C703" s="17" t="s">
        <v>238</v>
      </c>
      <c r="D703" s="30" t="s">
        <v>221</v>
      </c>
      <c r="E703" s="30" t="s">
        <v>778</v>
      </c>
      <c r="F703" s="30"/>
      <c r="G703" s="30"/>
      <c r="H703" s="30"/>
      <c r="I703" s="30"/>
      <c r="J703" s="30"/>
      <c r="K703" s="30"/>
      <c r="L703" s="30" t="s">
        <v>800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</row>
    <row r="704" spans="1:36">
      <c r="A704" s="30" t="s">
        <v>237</v>
      </c>
      <c r="B704" s="30">
        <v>2018</v>
      </c>
      <c r="C704" s="17" t="s">
        <v>238</v>
      </c>
      <c r="D704" s="30" t="s">
        <v>1147</v>
      </c>
      <c r="E704" s="30" t="s">
        <v>1147</v>
      </c>
      <c r="F704" s="30"/>
      <c r="G704" s="30"/>
      <c r="H704" s="30"/>
      <c r="I704" s="30"/>
      <c r="J704" s="30"/>
      <c r="K704" s="30" t="s">
        <v>689</v>
      </c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</row>
    <row r="705" spans="8:10">
      <c r="H705" s="30" t="s">
        <v>4224</v>
      </c>
      <c r="I705" s="30"/>
      <c r="J705" s="30">
        <v>230</v>
      </c>
    </row>
    <row r="706" spans="8:10">
      <c r="H706" s="30" t="s">
        <v>4225</v>
      </c>
      <c r="I706" s="30"/>
      <c r="J706" s="30">
        <v>5150</v>
      </c>
    </row>
    <row r="707" spans="8:10">
      <c r="H707" s="30" t="s">
        <v>4226</v>
      </c>
      <c r="I707" s="30"/>
      <c r="J707" s="30">
        <v>990</v>
      </c>
    </row>
    <row r="708" spans="8:10">
      <c r="H708" s="30" t="s">
        <v>4227</v>
      </c>
      <c r="I708" s="30"/>
      <c r="J708" s="30">
        <v>13600</v>
      </c>
    </row>
  </sheetData>
  <autoFilter ref="A1:AJ708" xr:uid="{6BA3974F-8064-446C-9F5B-0245AD2758AE}">
    <sortState xmlns:xlrd2="http://schemas.microsoft.com/office/spreadsheetml/2017/richdata2" ref="A2:AJ708">
      <sortCondition ref="G1:G708"/>
    </sortState>
  </autoFilter>
  <hyperlinks>
    <hyperlink ref="C428" r:id="rId1" xr:uid="{0C95253E-6CDE-4527-9298-7E8F60B5D4FF}"/>
    <hyperlink ref="C259" r:id="rId2" xr:uid="{7349E434-D8DF-4F3A-97D4-51B8092E4364}"/>
    <hyperlink ref="C260" r:id="rId3" xr:uid="{45BA32FE-FC6C-4285-AD1F-CF0C22A65EB0}"/>
    <hyperlink ref="C261" r:id="rId4" xr:uid="{A1A4A9AD-8E72-4D87-B22B-F937CF656A49}"/>
    <hyperlink ref="C225" r:id="rId5" xr:uid="{BF91D77A-C335-462C-8E53-BF18D714486F}"/>
    <hyperlink ref="C264" r:id="rId6" xr:uid="{0D54B87F-9511-41DE-B3D6-0BB2239F2C2F}"/>
    <hyperlink ref="C265" r:id="rId7" xr:uid="{CFD89335-537A-4FF1-BFB5-CF813423BF9F}"/>
    <hyperlink ref="C7" r:id="rId8" xr:uid="{4C3BE3E3-E5C3-4F49-80B6-CED0D3A280BF}"/>
    <hyperlink ref="C220" r:id="rId9" xr:uid="{7D3815C8-E7CA-4B5B-B939-C9694A09FD83}"/>
    <hyperlink ref="C217" r:id="rId10" xr:uid="{9FA9CC15-FE75-485E-8992-65AA1D588A53}"/>
    <hyperlink ref="C266" r:id="rId11" xr:uid="{3FDCC4C8-2BD6-41E6-9B65-F6DA92CB3128}"/>
    <hyperlink ref="C267" r:id="rId12" xr:uid="{02845EF2-CFAE-413F-A424-5EE536165A50}"/>
    <hyperlink ref="C268" r:id="rId13" xr:uid="{83BAE8B2-9D72-4571-BB56-49F8D9738E42}"/>
    <hyperlink ref="C269" r:id="rId14" xr:uid="{163809EB-175D-497B-BEAA-023E348EB0CD}"/>
    <hyperlink ref="C270" r:id="rId15" xr:uid="{79E954CE-4AD8-4034-A0EE-AA9169200413}"/>
    <hyperlink ref="C285" r:id="rId16" xr:uid="{9C0B7FF4-8004-47A8-8F98-7F2FAA9CF1B5}"/>
    <hyperlink ref="C349" r:id="rId17" xr:uid="{8CC985F8-AE6C-480D-BCC1-DEF8C278AC42}"/>
    <hyperlink ref="C390" r:id="rId18" xr:uid="{FDD15206-1E28-4196-926C-8BF9CD73F4AC}"/>
    <hyperlink ref="C411" r:id="rId19" xr:uid="{487337D3-EE79-48BB-913E-57BB8B174875}"/>
    <hyperlink ref="C487" r:id="rId20" xr:uid="{6582EFE1-C331-4306-848A-9D224647BC02}"/>
    <hyperlink ref="C206" r:id="rId21" xr:uid="{F40CD834-28C3-4618-B92A-9F1F8C2CFDBC}"/>
    <hyperlink ref="C161" r:id="rId22" xr:uid="{6C1B2546-CEFE-4652-A8D1-904F82AA145F}"/>
    <hyperlink ref="C546" r:id="rId23" xr:uid="{93C109AA-3580-43E1-B83E-DD10DE81390A}"/>
    <hyperlink ref="C684" r:id="rId24" xr:uid="{03914A70-2146-447C-A2AA-8BC2AE569CAF}"/>
    <hyperlink ref="C698" r:id="rId25" xr:uid="{B2685D31-B6D8-4842-9696-6040F71C30A9}"/>
    <hyperlink ref="C293" r:id="rId26" xr:uid="{093CD184-917F-46E0-9B3C-BE0B1FBEBE51}"/>
    <hyperlink ref="C700" r:id="rId27" xr:uid="{C49C286A-ED1B-40D7-92AE-A78777C9076C}"/>
    <hyperlink ref="C294" r:id="rId28" xr:uid="{0688212F-1BBF-4300-A474-BFA06805BB11}"/>
    <hyperlink ref="C295" r:id="rId29" xr:uid="{989CCCF5-30F2-4930-BAAF-7088B1AD2535}"/>
    <hyperlink ref="C296" r:id="rId30" xr:uid="{9A0E3142-017C-4F5F-BC5C-0F54FF58B3CA}"/>
    <hyperlink ref="C297" r:id="rId31" xr:uid="{AFCC4BE8-6A6C-499E-96DE-A4E85095810B}"/>
    <hyperlink ref="C326" r:id="rId32" xr:uid="{F26EA883-7BD8-439C-9E58-64A9DB3E5843}"/>
    <hyperlink ref="C327" r:id="rId33" xr:uid="{E19DFAD7-C3F7-41DD-A4F3-64E60352CA3A}"/>
    <hyperlink ref="C336" r:id="rId34" xr:uid="{B71A97B2-5148-43C2-8F04-C7A11F351289}"/>
    <hyperlink ref="C359" r:id="rId35" xr:uid="{5E87D6B0-C17A-4F2B-9E2A-875C230D640B}"/>
    <hyperlink ref="C397" r:id="rId36" xr:uid="{A4067E97-F3C1-4C94-857A-D166364E78AE}"/>
    <hyperlink ref="C413" r:id="rId37" xr:uid="{7BA65313-6A84-42B9-9CEE-5FDB59948D86}"/>
    <hyperlink ref="C429" r:id="rId38" xr:uid="{A86E0EE2-A375-41B5-9D94-D47B5446A156}"/>
    <hyperlink ref="C435" r:id="rId39" xr:uid="{725DEB35-90C0-40C6-AE3E-10F879BBA555}"/>
    <hyperlink ref="C452" r:id="rId40" xr:uid="{621DB2AF-4C94-4A49-98D7-BFB2A51157C0}"/>
    <hyperlink ref="C460" r:id="rId41" xr:uid="{7920EF3E-49DE-4215-B4D2-339AEBD570BC}"/>
    <hyperlink ref="C461" r:id="rId42" xr:uid="{342D4FAB-3E7D-4F29-8A3E-5D3C946C137B}"/>
    <hyperlink ref="C171" r:id="rId43" xr:uid="{2D88D84A-4CEC-4974-87A2-296890F1B70C}"/>
    <hyperlink ref="C204" r:id="rId44" xr:uid="{90E33474-293E-4810-A081-4FAFF61515E9}"/>
    <hyperlink ref="C462" r:id="rId45" xr:uid="{12DDFF95-0A94-4A3E-80DA-44E13AEA1A6E}"/>
    <hyperlink ref="C492" r:id="rId46" xr:uid="{B6D7798D-F3F3-4C76-804E-23FC44DE4CF5}"/>
    <hyperlink ref="C522" r:id="rId47" xr:uid="{F5837C43-48E2-4FC2-8556-BE962D577853}"/>
    <hyperlink ref="C547" r:id="rId48" xr:uid="{2D02CE11-B698-4E1D-8D9A-5B86674E2A31}"/>
    <hyperlink ref="C531" r:id="rId49" xr:uid="{2A83259E-57FD-4DD0-B5EC-9D431D87668C}"/>
    <hyperlink ref="C532" r:id="rId50" xr:uid="{A36B5425-3EFE-4C6A-B7AA-140D9D1635BF}"/>
    <hyperlink ref="C533" r:id="rId51" xr:uid="{1767DE5A-5731-458B-B091-8DE2D25F92FD}"/>
    <hyperlink ref="C226" r:id="rId52" xr:uid="{C23B5FE1-6DF0-4451-815E-926A107806CF}"/>
    <hyperlink ref="C548" r:id="rId53" xr:uid="{0C4BC344-DC0E-4DDE-819F-A937DC491A94}"/>
    <hyperlink ref="C569" r:id="rId54" xr:uid="{9B0C332C-860A-44C5-B0E2-62DD911157ED}"/>
    <hyperlink ref="C685" r:id="rId55" xr:uid="{E2560261-189E-43A1-8765-0C6072355933}"/>
    <hyperlink ref="C691" r:id="rId56" xr:uid="{ED01C9BC-4E93-4018-91DF-DB45D7B71C56}"/>
    <hyperlink ref="C695" r:id="rId57" xr:uid="{03CF8C14-AEF4-4798-BE9B-DD1D647B0AAE}"/>
    <hyperlink ref="C697" r:id="rId58" xr:uid="{AD351DC2-4940-40A6-8CF5-7D191C3E1EB5}"/>
    <hyperlink ref="C21" r:id="rId59" xr:uid="{443767A5-9886-4266-9F8A-549DE056786F}"/>
    <hyperlink ref="C298" r:id="rId60" xr:uid="{137A75C1-D85C-4ABF-9A7D-604BE6C8DCC7}"/>
    <hyperlink ref="C561" r:id="rId61" xr:uid="{B23884C9-D90C-4081-B274-A2DE0EC28539}"/>
    <hyperlink ref="C299" r:id="rId62" xr:uid="{C9054E23-E3C6-4FD0-BDD7-04B3F610A044}"/>
    <hyperlink ref="C300" r:id="rId63" xr:uid="{9D51BE8A-C421-4528-B47A-C2F0AC43B63D}"/>
    <hyperlink ref="C301" r:id="rId64" xr:uid="{24F91B61-E444-4A78-81B8-0496C16ED64A}"/>
    <hyperlink ref="C302" r:id="rId65" xr:uid="{E7ED9B69-0968-4E7A-96E2-23DFCCA55DEE}"/>
    <hyperlink ref="C328" r:id="rId66" xr:uid="{B5AA4BDC-5826-4F29-A48B-513D67793467}"/>
    <hyperlink ref="C323" r:id="rId67" xr:uid="{A42895D9-D9DC-4A02-9193-FF71A5F4119F}"/>
    <hyperlink ref="C334" r:id="rId68" xr:uid="{F0E102A6-018C-4394-BCE1-21C799B28F82}"/>
    <hyperlink ref="C355" r:id="rId69" xr:uid="{7B5C9A53-8115-454F-97F9-EF90D7D633C3}"/>
    <hyperlink ref="C361" r:id="rId70" xr:uid="{0CFB029D-D383-431F-9325-D99DAA0778E9}"/>
    <hyperlink ref="C398" r:id="rId71" xr:uid="{5EA81B78-4807-457C-81C7-AB180F4C80AF}"/>
    <hyperlink ref="C406" r:id="rId72" xr:uid="{F7E867CA-64F8-4ABD-8954-33E609AA2BF2}"/>
    <hyperlink ref="C430" r:id="rId73" xr:uid="{084A0302-99A2-4FAF-8915-DB8DC557FF29}"/>
    <hyperlink ref="C418" r:id="rId74" xr:uid="{689D68BF-F074-48D9-B2DC-D624960504EB}"/>
    <hyperlink ref="C71" r:id="rId75" xr:uid="{8CC471B7-2188-4DCD-A8BC-3B95EBCC4D71}"/>
    <hyperlink ref="C70" r:id="rId76" xr:uid="{B47D8BF8-39F4-4F81-8155-B9687D03DD44}"/>
    <hyperlink ref="C76" r:id="rId77" xr:uid="{285A3775-B083-4F24-9AD3-2E863685DA38}"/>
    <hyperlink ref="C47" r:id="rId78" xr:uid="{7747A44B-7D7D-431E-8A26-078EAEC8A4D2}"/>
    <hyperlink ref="C517" r:id="rId79" xr:uid="{49E0222A-FB66-48DE-ACA4-2E6FC9F3B6EC}"/>
    <hyperlink ref="C493" r:id="rId80" xr:uid="{5BA3F9CE-BA04-4C40-AB9A-0BC472ADF0BE}"/>
    <hyperlink ref="C151" r:id="rId81" xr:uid="{05AC64CD-5F38-4E1A-B6C6-D8FB3A7C2EC5}"/>
    <hyperlink ref="C139" r:id="rId82" xr:uid="{19CDC30B-022E-44D7-A938-FFC29603D16C}"/>
    <hyperlink ref="C128" r:id="rId83" xr:uid="{871C06FC-B89E-4E99-96FE-F0EA910370B7}"/>
    <hyperlink ref="C542" r:id="rId84" xr:uid="{81E89642-27F0-4ED9-8A4D-676555FAC0A4}"/>
    <hyperlink ref="C556" r:id="rId85" xr:uid="{E27FD55C-A19E-4C17-AE83-AA6D5744DFB0}"/>
    <hyperlink ref="C567" r:id="rId86" xr:uid="{332C9B18-7CE5-4C38-8A31-F9C81205FB6C}"/>
    <hyperlink ref="C41" r:id="rId87" xr:uid="{50441AC6-DA67-46C7-A0F8-01783FC7E314}"/>
    <hyperlink ref="C371" r:id="rId88" xr:uid="{16F11F02-E61C-4DF4-A758-E32E1184C58F}"/>
    <hyperlink ref="C372" r:id="rId89" xr:uid="{53557E81-EBB1-4EE2-83B9-8BC16CDFD919}"/>
    <hyperlink ref="C198" r:id="rId90" xr:uid="{3E09B535-02AB-44A8-B51E-D13F15E92D86}"/>
    <hyperlink ref="C168" r:id="rId91" xr:uid="{0A73EECB-A1E1-415C-BFDB-26F1D3DB3D7D}"/>
    <hyperlink ref="C189" r:id="rId92" xr:uid="{AFD5DB2A-C577-4929-AB6C-55096C31660E}"/>
    <hyperlink ref="C199" r:id="rId93" xr:uid="{E5C7A845-EC1B-4229-9406-BC57AC42C279}"/>
    <hyperlink ref="C169" r:id="rId94" xr:uid="{52A7EB19-1FF6-4AB6-808C-0C3BE55F4646}"/>
    <hyperlink ref="C190" r:id="rId95" xr:uid="{AE8FBBDC-6F7F-4E43-9297-3E4994BBC0DE}"/>
    <hyperlink ref="C208" r:id="rId96" xr:uid="{69A0344C-D9DC-41CA-B9DB-1708F62AA77F}"/>
    <hyperlink ref="C377" r:id="rId97" xr:uid="{C845052B-936C-4BDA-886A-940FB3660A75}"/>
    <hyperlink ref="C378" r:id="rId98" xr:uid="{89E9ABEC-07E7-43A3-96C5-BFA793DCDCFA}"/>
    <hyperlink ref="C379" r:id="rId99" xr:uid="{47D6F776-78B3-4087-82B0-5BA8757298F0}"/>
    <hyperlink ref="C380" r:id="rId100" xr:uid="{2797E3F3-00AC-4D00-AAD6-196570817029}"/>
    <hyperlink ref="C381" r:id="rId101" xr:uid="{5D1B3020-C3BA-4985-9B8A-E6049BBDA331}"/>
    <hyperlink ref="C382" r:id="rId102" xr:uid="{569989CA-4587-4E00-BD05-9F0F7760CD98}"/>
    <hyperlink ref="C383" r:id="rId103" xr:uid="{C7A3216B-45D1-4183-B20B-8ED7B0719FCF}"/>
    <hyperlink ref="C384" r:id="rId104" xr:uid="{666372D6-5EFD-4BAD-9372-9F3ED7637B52}"/>
    <hyperlink ref="C191" r:id="rId105" xr:uid="{88574F9A-7262-472F-AA57-A971E23F8532}"/>
    <hyperlink ref="C14" r:id="rId106" xr:uid="{D40D9C6B-5EBE-44DC-85AE-773A3372B6E0}"/>
    <hyperlink ref="C15" r:id="rId107" xr:uid="{9E549A04-3D38-4C5E-A5BD-AB30035FCC89}"/>
    <hyperlink ref="C158" r:id="rId108" xr:uid="{FEB7D0F8-A874-4BA1-935F-32FBA7F8AC4D}"/>
    <hyperlink ref="C694" r:id="rId109" xr:uid="{3555AA55-B1CD-419F-85E9-B0BA6207A5F5}"/>
    <hyperlink ref="C277" r:id="rId110" xr:uid="{4D76E771-FFBD-401C-852D-674C8AE7D173}"/>
    <hyperlink ref="C287" r:id="rId111" xr:uid="{035B07E2-01C2-4864-A49F-FE0ADF7A278D}"/>
    <hyperlink ref="C303" r:id="rId112" xr:uid="{C11AE2A8-B640-4FDB-B9DD-B877FB03997E}"/>
    <hyperlink ref="C481" r:id="rId113" xr:uid="{F51AA5F5-1AF4-4AEC-9AB6-DAA4F01EC5D5}"/>
    <hyperlink ref="C304" r:id="rId114" xr:uid="{945C0DCA-7AFA-4D01-A09D-07BD97C42203}"/>
    <hyperlink ref="C305" r:id="rId115" xr:uid="{9C3837C5-8A1C-4D53-A550-DD8D14A5DB09}"/>
    <hyperlink ref="C306" r:id="rId116" xr:uid="{495A07E0-79E6-43C6-85A3-D02601069F62}"/>
    <hyperlink ref="C307" r:id="rId117" xr:uid="{000B067C-AE6A-42BF-8FFC-9CEC1F1D6BAE}"/>
    <hyperlink ref="C335" r:id="rId118" xr:uid="{B7514B28-08AA-463F-80B3-546FF599F5E5}"/>
    <hyperlink ref="C343" r:id="rId119" xr:uid="{C31AFB1F-3EFE-4B03-B534-C5459D345BDF}"/>
    <hyperlink ref="C344" r:id="rId120" xr:uid="{3C6C56FE-784B-4DE4-9929-7A4905732558}"/>
    <hyperlink ref="C362" r:id="rId121" xr:uid="{CDBC40CB-F3C2-4811-8B52-D7DA1C259D9C}"/>
    <hyperlink ref="C367" r:id="rId122" xr:uid="{E6C7FA34-CFB7-4F2F-8F18-100AD5C69896}"/>
    <hyperlink ref="C391" r:id="rId123" xr:uid="{10C7A726-9967-4A6E-B13E-54FEF9872855}"/>
    <hyperlink ref="C393" r:id="rId124" xr:uid="{EA44834B-ACEE-4099-B46D-1750A1CC0100}"/>
    <hyperlink ref="C401" r:id="rId125" xr:uid="{EF4A2A04-7B70-4E1A-88C7-3BD7EC017970}"/>
    <hyperlink ref="C423" r:id="rId126" xr:uid="{2065AB97-F647-49E7-8536-668D26752FE1}"/>
    <hyperlink ref="C431" r:id="rId127" xr:uid="{785F13BE-9B4D-4463-950F-AF5E4BA49600}"/>
    <hyperlink ref="C443" r:id="rId128" xr:uid="{A9F316A2-A60B-4DCD-911E-825406367A53}"/>
    <hyperlink ref="C453" r:id="rId129" xr:uid="{7A8C0B0E-AADE-4740-AE29-A939525AF72C}"/>
    <hyperlink ref="C463" r:id="rId130" xr:uid="{81297685-56E0-47ED-805F-DFCD273BDB3C}"/>
    <hyperlink ref="C172" r:id="rId131" xr:uid="{04C59B7A-9779-4E82-B4A9-B8A84A88223E}"/>
    <hyperlink ref="C464" r:id="rId132" xr:uid="{9D6469D4-D586-460C-858A-B9D000B6717E}"/>
    <hyperlink ref="C205" r:id="rId133" xr:uid="{E6AF751F-2B51-4D01-9879-92BBD713A92E}"/>
    <hyperlink ref="C466" r:id="rId134" xr:uid="{A1C2BD54-C0D4-43A5-A46C-7B864ADFB3B8}"/>
    <hyperlink ref="C467" r:id="rId135" xr:uid="{E37BF974-84A6-408D-BB3B-99C47D808DBA}"/>
    <hyperlink ref="C490" r:id="rId136" xr:uid="{0A782623-5401-47FB-8C2D-C82818A22B8B}"/>
    <hyperlink ref="C494" r:id="rId137" xr:uid="{B0FE8D1D-0757-41ED-85D2-D671D8EE6300}"/>
    <hyperlink ref="C495" r:id="rId138" xr:uid="{65579EC1-6095-4886-8C07-1BCC2AE7404F}"/>
    <hyperlink ref="C504" r:id="rId139" xr:uid="{5C171D6E-0D22-4C66-A089-E73BB2B86470}"/>
    <hyperlink ref="C505" r:id="rId140" xr:uid="{17F7BA30-D15D-4FBC-BA5E-0E593A16BEAC}"/>
    <hyperlink ref="C515" r:id="rId141" xr:uid="{7FFEF665-1D63-4D02-A3DC-FD0798BA95B9}"/>
    <hyperlink ref="C519" r:id="rId142" xr:uid="{FF4F1210-1D88-44F6-9358-3D3598873A11}"/>
    <hyperlink ref="C528" r:id="rId143" xr:uid="{2648A9A1-F2F5-4122-A08D-C997EC4117C0}"/>
    <hyperlink ref="C534" r:id="rId144" xr:uid="{3253F3EC-F722-4BA5-99CB-B30B37602882}"/>
    <hyperlink ref="C535" r:id="rId145" xr:uid="{286AEFF0-E632-4DF9-B9BB-B71F2351194E}"/>
    <hyperlink ref="C536" r:id="rId146" xr:uid="{A186182C-6BF6-4400-A3DE-A2E66BDC7DB8}"/>
    <hyperlink ref="C222" r:id="rId147" xr:uid="{A4546583-6DE7-4A99-9003-8577E36ABDB0}"/>
    <hyperlink ref="C552" r:id="rId148" xr:uid="{3B66BB7D-0836-44D4-A9E8-853C3360E413}"/>
    <hyperlink ref="C557" r:id="rId149" xr:uid="{F23E9EC5-614E-4AD6-83B2-AC197FDDECFF}"/>
    <hyperlink ref="C564" r:id="rId150" xr:uid="{CE9EA133-B4CC-45F2-9910-336676DA233B}"/>
    <hyperlink ref="C686" r:id="rId151" xr:uid="{113CE5CA-8E82-46CD-8AB0-8F1F5765C26A}"/>
    <hyperlink ref="C689" r:id="rId152" xr:uid="{92827485-4320-4C85-8044-7755D6D9B68D}"/>
    <hyperlink ref="C692" r:id="rId153" xr:uid="{67BC5A68-D76D-4C19-92CF-C525918B3F19}"/>
    <hyperlink ref="C215" r:id="rId154" xr:uid="{AB0C0AE9-41FC-457E-BFFB-594E98BF8E8E}"/>
    <hyperlink ref="C701" r:id="rId155" xr:uid="{4EF3FD99-FADA-4338-841A-6CE1D519F153}"/>
    <hyperlink ref="C22" r:id="rId156" xr:uid="{54C82823-17FB-475B-84CE-A9E90B0DC16D}"/>
    <hyperlink ref="C23" r:id="rId157" xr:uid="{F40C2833-D994-4C07-B0D4-78F2E941B48C}"/>
    <hyperlink ref="C209" r:id="rId158" xr:uid="{2B11C48C-F477-499B-9D29-2426F2BA6094}"/>
    <hyperlink ref="C159" r:id="rId159" xr:uid="{228CD558-AD8B-40DE-90D5-40C62AE0E423}"/>
    <hyperlink ref="C434" r:id="rId160" xr:uid="{2957FD2F-F70F-44A5-B249-4211BE2B5778}"/>
    <hyperlink ref="C24" r:id="rId161" xr:uid="{796153D4-C06F-4544-8AE5-471D6C2C79AC}"/>
    <hyperlink ref="C436" r:id="rId162" xr:uid="{C6C2463D-BCD3-45B6-AA7B-4713445DF0DD}"/>
    <hyperlink ref="C437" r:id="rId163" xr:uid="{D5E73120-6167-42A8-88F3-C2AD62D927FF}"/>
    <hyperlink ref="C438" r:id="rId164" xr:uid="{B34DF355-1DA7-41B7-BC11-4421C1667436}"/>
    <hyperlink ref="C440" r:id="rId165" xr:uid="{4C90AA5C-9B24-4F04-ADDA-62EDF1AAF844}"/>
    <hyperlink ref="C445" r:id="rId166" xr:uid="{20B4A24A-B643-4BCE-8EA3-0D5BF0C0E9A8}"/>
    <hyperlink ref="C465" r:id="rId167" xr:uid="{DE5480B4-16CC-4284-A13D-0A7A48433392}"/>
    <hyperlink ref="C479" r:id="rId168" xr:uid="{717890FC-01B1-41E2-9AFE-B0F03203C1B2}"/>
    <hyperlink ref="C195" r:id="rId169" xr:uid="{2B27853A-4AA4-4FDF-A3D8-BACE9C971639}"/>
    <hyperlink ref="C196" r:id="rId170" xr:uid="{3D11A020-2662-46B9-B60A-B8845DCB1945}"/>
    <hyperlink ref="C173" r:id="rId171" xr:uid="{0F804D25-9AFF-405A-A151-24464A8ABFCD}"/>
    <hyperlink ref="C480" r:id="rId172" xr:uid="{7FE57C4D-CC36-44B5-A40A-BB49380974C8}"/>
    <hyperlink ref="C27" r:id="rId173" xr:uid="{D3742BD2-798E-46C9-866B-611B58EAF1DE}"/>
    <hyperlink ref="C28" r:id="rId174" xr:uid="{B30C734C-0909-4EF3-91F2-258D873CEA47}"/>
    <hyperlink ref="C29" r:id="rId175" xr:uid="{F67C4739-CBAD-4055-80D9-4955EEAA3F35}"/>
    <hyperlink ref="C30" r:id="rId176" xr:uid="{C8A238EE-93F6-4644-8D47-6DA3D1B37A3C}"/>
    <hyperlink ref="C31" r:id="rId177" xr:uid="{9B2D19EA-C794-4822-A29B-3739007222D7}"/>
    <hyperlink ref="C32" r:id="rId178" xr:uid="{0494C975-D6A1-4043-B95C-30CFAF7B937E}"/>
    <hyperlink ref="C33" r:id="rId179" xr:uid="{104741E8-5292-4EF5-A8CC-9AAA842C3330}"/>
    <hyperlink ref="C34" r:id="rId180" xr:uid="{1613731E-260C-4CDC-BD8A-DC70BE4A78DC}"/>
    <hyperlink ref="C35" r:id="rId181" xr:uid="{4629EEA3-EC25-428B-BBFC-6BC388F458B4}"/>
    <hyperlink ref="C36" r:id="rId182" xr:uid="{53547199-E1F4-4B0D-B894-85C5328A1543}"/>
    <hyperlink ref="C37" r:id="rId183" xr:uid="{F4034295-7459-4540-AE4B-71AC01AA1D23}"/>
    <hyperlink ref="C38" r:id="rId184" xr:uid="{8CDA26AA-E83C-4F9B-8D76-24F1AE7EF5EA}"/>
    <hyperlink ref="C39" r:id="rId185" xr:uid="{3BFD10B5-F864-4880-8B7A-3EB9E74E97B2}"/>
    <hyperlink ref="C484" r:id="rId186" xr:uid="{F1154699-7C3E-4A0E-95FE-6757BBB26594}"/>
    <hyperlink ref="C485" r:id="rId187" xr:uid="{06895B7A-B9B7-4965-A149-E37D0F9D51CC}"/>
    <hyperlink ref="C308" r:id="rId188" xr:uid="{FBF87162-F978-4C6F-92E0-096F34F948F5}"/>
    <hyperlink ref="C483" r:id="rId189" xr:uid="{A12F925C-F1D0-42A2-A542-2EAC52B23D66}"/>
    <hyperlink ref="C309" r:id="rId190" xr:uid="{51DCA5B8-8012-400A-B82C-E5C8E3E8A706}"/>
    <hyperlink ref="C310" r:id="rId191" xr:uid="{62CC5CCD-C07B-4D2A-AAC8-77E6E9D57F09}"/>
    <hyperlink ref="C311" r:id="rId192" xr:uid="{A46F5946-D70A-4AF0-8FAC-8DE835C3AB5F}"/>
    <hyperlink ref="C312" r:id="rId193" xr:uid="{9B75AE83-318A-4AA7-B9F7-9B2BB23E1954}"/>
    <hyperlink ref="C324" r:id="rId194" xr:uid="{513C6484-00E0-4E75-AEF8-66828F4D012E}"/>
    <hyperlink ref="C325" r:id="rId195" xr:uid="{8D4A7556-A4B0-4BB8-A081-3455C10A45F8}"/>
    <hyperlink ref="C337" r:id="rId196" xr:uid="{59F5376D-5098-4DD7-B686-5EA5A5CDAF89}"/>
    <hyperlink ref="C356" r:id="rId197" xr:uid="{31F80E5E-EFD2-4788-9DDF-67E4DC176B7B}"/>
    <hyperlink ref="C360" r:id="rId198" xr:uid="{9C95BE1A-DA2C-4DE0-8075-2F1C901C183E}"/>
    <hyperlink ref="C365" r:id="rId199" xr:uid="{9049CD64-1646-4E09-A052-0229FD9F3A3A}"/>
    <hyperlink ref="C400" r:id="rId200" xr:uid="{4A5872D7-415C-4038-A61F-BC5AFBB3DE08}"/>
    <hyperlink ref="C407" r:id="rId201" xr:uid="{5D37B42D-84D1-42EA-A9DB-9C50E82EE12B}"/>
    <hyperlink ref="C420" r:id="rId202" xr:uid="{31A5EEB8-5868-40CD-85D9-E46328051C10}"/>
    <hyperlink ref="C414" r:id="rId203" xr:uid="{EFB61267-3F47-4FE1-AFDD-89E490C0E04E}"/>
    <hyperlink ref="C432" r:id="rId204" xr:uid="{413EE67D-2792-4F6C-8B37-388E768DB4C8}"/>
    <hyperlink ref="C446" r:id="rId205" xr:uid="{0962AC8B-01C4-4801-93E4-9CFCE4878EBC}"/>
    <hyperlink ref="C454" r:id="rId206" xr:uid="{D9CC4B31-8FA1-4D77-9190-E7FD62AD44A1}"/>
    <hyperlink ref="C469" r:id="rId207" xr:uid="{8A217A2F-3054-444B-A74D-169776759051}"/>
    <hyperlink ref="C470" r:id="rId208" xr:uid="{430BDC15-9FAE-483A-A52D-C0B92CAD234C}"/>
    <hyperlink ref="C471" r:id="rId209" xr:uid="{13511D4F-1275-42D4-923A-987E368ACA74}"/>
    <hyperlink ref="C472" r:id="rId210" xr:uid="{527CDA66-5E77-464E-BCDB-58A3A4FA858A}"/>
    <hyperlink ref="C473" r:id="rId211" xr:uid="{9A7C7908-C71C-41FC-9EEF-4A8E421C9D54}"/>
    <hyperlink ref="C474" r:id="rId212" xr:uid="{ACB8E59E-6CD6-4D45-B340-6297C7EA16D3}"/>
    <hyperlink ref="C491" r:id="rId213" xr:uid="{CE955696-2996-4BF5-9801-0C676BD90980}"/>
    <hyperlink ref="C496" r:id="rId214" xr:uid="{243B6FE4-5082-46F1-AD4B-8143CB89AD52}"/>
    <hyperlink ref="C497" r:id="rId215" xr:uid="{7E30DBF5-E066-47DF-9999-6FD677409E16}"/>
    <hyperlink ref="C537" r:id="rId216" xr:uid="{2954378D-2307-41E4-8149-B7D939EC7F8A}"/>
    <hyperlink ref="C538" r:id="rId217" xr:uid="{E9AD6F0D-71F8-445D-BD9E-AE7D22C08FA9}"/>
    <hyperlink ref="C539" r:id="rId218" xr:uid="{FA2A1A6E-639C-4CBA-9C7A-39B59E3C2EA5}"/>
    <hyperlink ref="C224" r:id="rId219" xr:uid="{3866EB11-02C2-48E1-99A3-DBCEE89277EC}"/>
    <hyperlink ref="C570" r:id="rId220" xr:uid="{06B874BA-7254-4BC8-8977-CDE56387C9F1}"/>
    <hyperlink ref="C216" r:id="rId221" xr:uid="{AE2103EF-A929-4236-A8C8-058F1A295BEF}"/>
    <hyperlink ref="C702" r:id="rId222" xr:uid="{E44A3355-805B-42F9-92D0-CAF1A5F02BCC}"/>
    <hyperlink ref="C274" r:id="rId223" xr:uid="{0BD17925-EA4E-4B2E-B72D-5B26E144F16E}"/>
    <hyperlink ref="C283" r:id="rId224" xr:uid="{ED3505B6-F96E-4EF5-A149-0C8856EE8C34}"/>
    <hyperlink ref="C292" r:id="rId225" xr:uid="{F10C7933-D327-40AD-ABF1-B0C7B5185FCA}"/>
    <hyperlink ref="C313" r:id="rId226" xr:uid="{83E1C387-ABBF-4659-A814-8F4FAB7262D7}"/>
    <hyperlink ref="C662" r:id="rId227" xr:uid="{17DF3FA6-4B2E-42F3-B6F4-00B9078AC72E}"/>
    <hyperlink ref="C314" r:id="rId228" xr:uid="{278A812C-D985-4435-B8DD-AED19D01FEAF}"/>
    <hyperlink ref="C315" r:id="rId229" xr:uid="{5897D14E-92A8-4F37-90B3-D88321183770}"/>
    <hyperlink ref="C316" r:id="rId230" xr:uid="{88390831-3BB3-4D46-9E53-9747C7C02B46}"/>
    <hyperlink ref="C317" r:id="rId231" xr:uid="{FE771692-C38B-42D4-9A01-9ACB9FCCDFE9}"/>
    <hyperlink ref="C329" r:id="rId232" xr:uid="{3F47CF6A-ECA1-4D19-8541-79DBF26DF189}"/>
    <hyperlink ref="C330" r:id="rId233" xr:uid="{25203D3B-E4B8-4A15-9453-FD870AA71A34}"/>
    <hyperlink ref="C338" r:id="rId234" xr:uid="{5DCDAEA5-00E4-495D-8F24-F580FCB5DD43}"/>
    <hyperlink ref="C357" r:id="rId235" xr:uid="{72FD99AC-EF06-4142-B014-C0DAC40CE8A3}"/>
    <hyperlink ref="C402" r:id="rId236" xr:uid="{077D8876-7045-4811-A6CA-D691731326F5}"/>
    <hyperlink ref="C419" r:id="rId237" xr:uid="{12EA7640-C8C4-46FA-941F-EA44152B1A72}"/>
    <hyperlink ref="C448" r:id="rId238" xr:uid="{DDF72ADA-4568-4ADF-840C-2FA460C2F11B}"/>
    <hyperlink ref="C475" r:id="rId239" xr:uid="{CC2C6739-8743-4527-B2C7-9DA8C2BC1879}"/>
    <hyperlink ref="C486" r:id="rId240" xr:uid="{40037937-9ECA-444D-AE7C-289079B03C8D}"/>
    <hyperlink ref="C540" r:id="rId241" xr:uid="{1EFC342D-932E-4AAC-9FAE-B3F5EF638AC0}"/>
    <hyperlink ref="C541" r:id="rId242" xr:uid="{D4645640-DDCB-47F3-AB12-1D2083E30C8D}"/>
    <hyperlink ref="C687" r:id="rId243" xr:uid="{8145073E-DBD1-4A8E-8E17-18A1B5C8BD48}"/>
    <hyperlink ref="C693" r:id="rId244" xr:uid="{65A27700-4B47-4B36-8CA5-054FA55B31B0}"/>
    <hyperlink ref="C703" r:id="rId245" xr:uid="{653593C3-A731-4C76-BB4C-1F5EBB1852BA}"/>
    <hyperlink ref="C210" r:id="rId246" xr:uid="{5B3FE5BE-D20A-426C-BEC9-EABB0282F4DB}"/>
    <hyperlink ref="C160" r:id="rId247" xr:uid="{70C3D05E-D8D3-4AD5-B7AD-5792FDE3EC1E}"/>
    <hyperlink ref="C25" r:id="rId248" xr:uid="{B95E4615-E37E-495F-90BF-19864605B99E}"/>
    <hyperlink ref="C331" r:id="rId249" xr:uid="{714940B1-5567-48B0-BEE3-DDC510A42161}"/>
    <hyperlink ref="C332" r:id="rId250" xr:uid="{CE8F671C-52D0-400E-8C93-2418363DD15F}"/>
    <hyperlink ref="C404" r:id="rId251" xr:uid="{36F27C12-B58D-4994-B76C-53D09B27CA19}"/>
    <hyperlink ref="C408" r:id="rId252" xr:uid="{55BC80B9-8959-4DC9-A22E-ECF1F8A434B5}"/>
    <hyperlink ref="C433" r:id="rId253" xr:uid="{86EF8B22-D30B-4A5C-906B-42DC7EF9491E}"/>
    <hyperlink ref="C488" r:id="rId254" xr:uid="{E4F7FD37-620E-45C6-A122-870CA28EB1D5}"/>
    <hyperlink ref="C78" r:id="rId255" xr:uid="{BC81829A-1654-4C89-BE40-96E2FB2E5A42}"/>
    <hyperlink ref="C95" r:id="rId256" xr:uid="{9D799ED8-E4C4-431A-AA7E-EA94E1BA3280}"/>
    <hyperlink ref="C3" r:id="rId257" xr:uid="{D403AC7F-13DF-4AAA-9AD7-60FE44560D25}"/>
    <hyperlink ref="C81" r:id="rId258" xr:uid="{5855B12B-5DBE-4D01-85D3-6B8BF7DA9567}"/>
    <hyperlink ref="C82" r:id="rId259" xr:uid="{6AA11F24-DD83-474B-AB5B-C663E7044C0B}"/>
    <hyperlink ref="C50" r:id="rId260" xr:uid="{5E6DA2B1-C10C-4CB2-886E-1C3E8B3E40E8}"/>
    <hyperlink ref="C520" r:id="rId261" xr:uid="{FD67AD21-9ABE-4F36-BEC9-E12099D78154}"/>
    <hyperlink ref="C498" r:id="rId262" xr:uid="{23B3454A-62D2-4471-901D-2A723BBD51E1}"/>
    <hyperlink ref="C111" r:id="rId263" xr:uid="{88EAAC46-4662-440A-840E-55EACABD4C6E}"/>
    <hyperlink ref="C140" r:id="rId264" xr:uid="{98BCFE1D-F35B-4214-A3D5-CAD56888D20C}"/>
    <hyperlink ref="C142" r:id="rId265" xr:uid="{F400D78F-A68D-4B5E-9886-7764ADFDB680}"/>
    <hyperlink ref="C543" r:id="rId266" xr:uid="{E5D881CC-E76C-4256-8A67-2DA9D2281DED}"/>
    <hyperlink ref="C688" r:id="rId267" xr:uid="{9A79DD84-3353-40A8-BAE7-294C70F84281}"/>
    <hyperlink ref="C696" r:id="rId268" xr:uid="{EB34A4DB-6B7B-4493-AF97-9FCFC02D67B9}"/>
    <hyperlink ref="C699" r:id="rId269" xr:uid="{F5CBF1F0-0A69-4F99-9362-5BDA2C219608}"/>
    <hyperlink ref="C40" r:id="rId270" xr:uid="{40F12E98-BF05-4222-9507-C8EF0ACE0351}"/>
    <hyperlink ref="C571" r:id="rId271" xr:uid="{597A96D5-05E6-491F-B309-C5491A98C5D3}"/>
    <hyperlink ref="C572" r:id="rId272" xr:uid="{70D33C92-8F9A-4EC8-A56A-ADD707A9BBC2}"/>
    <hyperlink ref="C573" r:id="rId273" xr:uid="{12667B6F-D875-420B-94BD-E2A8A62B21DD}"/>
    <hyperlink ref="C574" r:id="rId274" xr:uid="{FD368B3A-6DA9-422D-ACAA-F85831CB86AC}"/>
    <hyperlink ref="C77" r:id="rId275" xr:uid="{93670104-2B25-484D-920D-8CE8CB5DF1EA}"/>
    <hyperlink ref="C86" r:id="rId276" xr:uid="{DA756A81-D156-46CA-A6B6-4623917D2170}"/>
    <hyperlink ref="C75" r:id="rId277" xr:uid="{AC0D16D4-301B-4EC8-B16E-591560628C6B}"/>
    <hyperlink ref="C84" r:id="rId278" xr:uid="{FE17CBCC-3F65-45A1-99B3-F0C9D4F4E2BE}"/>
    <hyperlink ref="C575" r:id="rId279" xr:uid="{3C9E5DAB-7FAC-442D-A48D-E2752EEE340E}"/>
    <hyperlink ref="C576" r:id="rId280" xr:uid="{D0E9E473-980F-4679-A9CA-F1EB1E696D94}"/>
    <hyperlink ref="C577" r:id="rId281" xr:uid="{781F4008-E19C-48EF-90CA-E9AFD04F7B24}"/>
    <hyperlink ref="C103" r:id="rId282" xr:uid="{83C4C782-2AC9-42AF-AA25-8A7F4DD39B62}"/>
    <hyperlink ref="C138" r:id="rId283" xr:uid="{74731F1C-D6C2-4D44-AB09-501A1C9CE8C1}"/>
    <hyperlink ref="C146" r:id="rId284" xr:uid="{C5CDCB2A-6166-4AD3-A57B-175AA7E57A18}"/>
    <hyperlink ref="C153" r:id="rId285" xr:uid="{4ABD01C6-5B2A-41BD-8BAB-3D06C4587CD4}"/>
    <hyperlink ref="C133" r:id="rId286" xr:uid="{B818B683-91C6-4FE2-A309-0A09F3F6C8D3}"/>
    <hyperlink ref="C149" r:id="rId287" xr:uid="{B2D81050-35A5-469D-869B-255827C0C080}"/>
    <hyperlink ref="C578" r:id="rId288" xr:uid="{4255D313-B45C-4394-8205-88128523EB30}"/>
    <hyperlink ref="C579" r:id="rId289" xr:uid="{E86999DB-E718-4DD9-8B17-E96C328FB81B}"/>
    <hyperlink ref="C581" r:id="rId290" xr:uid="{B21CDF47-23EF-4E56-82D4-154EFD0F0928}"/>
    <hyperlink ref="C582" r:id="rId291" xr:uid="{609B7C40-BF00-4B3E-AAAC-8B710CC19A97}"/>
    <hyperlink ref="C583" r:id="rId292" xr:uid="{EB1D5DB9-0AF2-492B-A148-DF0E1E8C6EA0}"/>
    <hyperlink ref="C584" r:id="rId293" xr:uid="{90CDFA44-3ABB-4E64-B2B6-D5C52C189417}"/>
    <hyperlink ref="C585" r:id="rId294" xr:uid="{1BDADC61-FF1D-443A-A66A-CE28D0951004}"/>
    <hyperlink ref="C586" r:id="rId295" xr:uid="{FFF667A4-5F9A-44DA-A1F4-3145D3A86CB7}"/>
    <hyperlink ref="C587" r:id="rId296" xr:uid="{8E30BB4E-E447-48A0-A232-0C44541C69E3}"/>
    <hyperlink ref="C51" r:id="rId297" xr:uid="{A25AF18F-6824-4A5E-B3E3-7CAF18AAB866}"/>
    <hyperlink ref="C93" r:id="rId298" xr:uid="{ED638B39-1EEE-4946-BC8E-CB548B70954B}"/>
    <hyperlink ref="C57" r:id="rId299" xr:uid="{B89C654D-C2E9-4194-A651-E2EBB3F530C3}"/>
    <hyperlink ref="C61" r:id="rId300" xr:uid="{D0C9567F-32CC-4C4A-91A7-24E39CEDF45B}"/>
    <hyperlink ref="C588" r:id="rId301" xr:uid="{2EC99C7A-2FD7-4878-9BE8-4A9D75844003}"/>
    <hyperlink ref="C589" r:id="rId302" xr:uid="{F35A5AB7-1A64-42A6-8D23-F3E25E1046B8}"/>
    <hyperlink ref="C590" r:id="rId303" xr:uid="{EB37A283-3BC9-4B9A-AA80-2316AD1E63DD}"/>
    <hyperlink ref="C591" r:id="rId304" xr:uid="{CA933B82-47EE-441D-93EE-FB4EEF042155}"/>
    <hyperlink ref="C592" r:id="rId305" xr:uid="{76E7DECF-9B43-463C-A703-EEA3B02DF13E}"/>
    <hyperlink ref="C593" r:id="rId306" xr:uid="{02CB5458-63E3-4AB4-B13E-8FBFAC2C5F6F}"/>
    <hyperlink ref="C68" r:id="rId307" xr:uid="{DFD8B30B-6222-4EDC-85B3-53BDB34D3B35}"/>
    <hyperlink ref="C594" r:id="rId308" xr:uid="{692E73EE-499D-4D94-A735-5E47C88DF79E}"/>
    <hyperlink ref="C595" r:id="rId309" xr:uid="{D064ED51-AF5D-4707-BB1B-155B23FB4B0D}"/>
    <hyperlink ref="C596" r:id="rId310" xr:uid="{338A910C-482A-459A-9FFF-FEB9306CA9DB}"/>
    <hyperlink ref="C597" r:id="rId311" xr:uid="{968CED6A-9C4C-43ED-AB3B-0D54916A80E2}"/>
    <hyperlink ref="C598" r:id="rId312" xr:uid="{963C7F9B-64BF-4083-A3F7-A9AA50E317E4}"/>
    <hyperlink ref="C599" r:id="rId313" xr:uid="{7D369B11-95AA-4767-BA26-6A9ADBD6CF84}"/>
    <hyperlink ref="C600" r:id="rId314" xr:uid="{5EE6002A-FE35-4395-B54D-08DE38A6ED96}"/>
    <hyperlink ref="C601" r:id="rId315" xr:uid="{B376CEE2-7366-443C-80E5-1EC715D0D4BE}"/>
    <hyperlink ref="C94" r:id="rId316" xr:uid="{DE873A61-46DB-4045-8A59-1F12384A28FF}"/>
    <hyperlink ref="C65" r:id="rId317" xr:uid="{88AD6FBF-A95B-4B02-A2F1-2DF5A4282B28}"/>
    <hyperlink ref="C64" r:id="rId318" xr:uid="{84754483-E4BB-43C1-B6D6-091C10ACC3CC}"/>
    <hyperlink ref="C60" r:id="rId319" xr:uid="{9C60738D-7807-4996-B4B8-1EABE238D6C2}"/>
    <hyperlink ref="C72" r:id="rId320" xr:uid="{A652F647-BFB1-49FF-81CE-82EE0EB78CA9}"/>
    <hyperlink ref="C59" r:id="rId321" xr:uid="{78B979BD-DFAC-4022-8BB9-81F4F8A61753}"/>
    <hyperlink ref="C69" r:id="rId322" xr:uid="{7FB18E6F-F44A-4378-978B-6CE1A6E0F28D}"/>
    <hyperlink ref="C67" r:id="rId323" xr:uid="{61F9F259-C7AD-467E-A580-92B0A4BEE137}"/>
    <hyperlink ref="C62" r:id="rId324" xr:uid="{005206F2-8DBE-4C7B-8A29-A04774BCD647}"/>
    <hyperlink ref="C74" r:id="rId325" xr:uid="{EAAFBB13-BB04-469F-A46A-CB0EE7137855}"/>
    <hyperlink ref="C79" r:id="rId326" xr:uid="{DC8DA119-439B-4F5F-9E09-67D76B467730}"/>
    <hyperlink ref="C85" r:id="rId327" xr:uid="{67A9943E-0E04-44CA-B74A-3508E1368DE2}"/>
    <hyperlink ref="C63" r:id="rId328" xr:uid="{4797715E-57E9-4686-A989-9A17A0271B7A}"/>
    <hyperlink ref="C66" r:id="rId329" xr:uid="{ABBDA541-99EF-477C-8B4D-E9C630573E3D}"/>
    <hyperlink ref="C73" r:id="rId330" xr:uid="{F7CD8BD3-609B-48DF-9CB2-773B5D96FEF3}"/>
    <hyperlink ref="C602" r:id="rId331" xr:uid="{B5B94A59-2DCC-49A4-B0D2-AF08367BFDDC}"/>
    <hyperlink ref="C603" r:id="rId332" xr:uid="{C79AF465-980B-4D8B-9B01-21C71C481F11}"/>
    <hyperlink ref="C604" r:id="rId333" xr:uid="{79F30083-01CE-4BCA-A875-3AB1A29901CF}"/>
    <hyperlink ref="C26" r:id="rId334" xr:uid="{2861113F-3B6A-4905-8E6C-ACD0AC693EF9}"/>
    <hyperlink ref="C605" r:id="rId335" xr:uid="{DE395ABB-C8E4-4BB9-B871-13DC252B8165}"/>
    <hyperlink ref="C606" r:id="rId336" xr:uid="{E20C5EBC-6091-496F-82FC-54D31A87B85B}"/>
    <hyperlink ref="C615" r:id="rId337" xr:uid="{8EE3581D-9B78-46C7-843A-4FAD234F4F4F}"/>
    <hyperlink ref="C619" r:id="rId338" xr:uid="{905D5843-2DFE-4905-9E0E-E6DC9CB30253}"/>
    <hyperlink ref="C620" r:id="rId339" xr:uid="{D3F2B926-1B7E-43BD-9CCB-7C6FDD122F07}"/>
    <hyperlink ref="C622" r:id="rId340" xr:uid="{6B10364F-C871-400C-91C6-9A798297F719}"/>
    <hyperlink ref="C623" r:id="rId341" xr:uid="{B29CA202-86DC-47D7-9B61-3EF0DF05746F}"/>
    <hyperlink ref="C624" r:id="rId342" xr:uid="{140E4818-F2C5-4902-8165-451DA41A9EAC}"/>
    <hyperlink ref="C625" r:id="rId343" xr:uid="{C0C5621C-E0BE-486D-9D83-8020E02DC409}"/>
    <hyperlink ref="C626" r:id="rId344" xr:uid="{59961C07-907B-4149-9846-99CBE8C752A8}"/>
    <hyperlink ref="C627" r:id="rId345" xr:uid="{988A5CE8-2969-41E1-A2C3-39385F822B43}"/>
    <hyperlink ref="C628" r:id="rId346" xr:uid="{1F9E4FA7-2437-4B55-A072-76DCFFA51846}"/>
    <hyperlink ref="C629" r:id="rId347" xr:uid="{6A8E050A-ED80-4CB4-BC47-F2BC40D11338}"/>
    <hyperlink ref="C630" r:id="rId348" xr:uid="{DF1CAEA2-D186-42DC-B914-292ACE8EFC6B}"/>
    <hyperlink ref="C631" r:id="rId349" xr:uid="{A888D234-6180-4A22-BA4D-3291EC7C0471}"/>
    <hyperlink ref="C632" r:id="rId350" xr:uid="{56458B16-9593-45FA-8DBE-E77775AFA8A0}"/>
    <hyperlink ref="C633" r:id="rId351" xr:uid="{EA34AD18-33E6-47FE-A6C4-2DE2CD0AECA4}"/>
    <hyperlink ref="C634" r:id="rId352" xr:uid="{3CE3C38F-EB8A-4917-A38F-86961F79CA55}"/>
    <hyperlink ref="C635" r:id="rId353" xr:uid="{79359E77-E4CD-498C-97D3-06B36E57BC55}"/>
    <hyperlink ref="C637" r:id="rId354" xr:uid="{BDD6F432-D941-4F77-860F-14F83445E83A}"/>
    <hyperlink ref="C194" r:id="rId355" xr:uid="{9DA94070-BA98-42BE-958C-E2513C06A218}"/>
    <hyperlink ref="C638" r:id="rId356" xr:uid="{4EEFF325-6CA3-448C-9B65-D78C3F3080BC}"/>
    <hyperlink ref="C639" r:id="rId357" xr:uid="{C06A24A4-49E6-4B7A-BED0-3E3BE95877DA}"/>
    <hyperlink ref="C640" r:id="rId358" xr:uid="{735351C7-A99F-4535-A8B4-1FAB42A07B17}"/>
    <hyperlink ref="C641" r:id="rId359" xr:uid="{A02FF1F4-E2EC-4D9B-BB8D-F21331F7AED7}"/>
    <hyperlink ref="C642" r:id="rId360" xr:uid="{DB5265ED-2401-496B-A0B4-EF9101238A68}"/>
    <hyperlink ref="C643" r:id="rId361" xr:uid="{CEAEC0BB-D95A-4652-9399-B728D4D8D62F}"/>
    <hyperlink ref="C644" r:id="rId362" xr:uid="{86DCEA02-994D-40B8-BD64-C7511D185A2B}"/>
    <hyperlink ref="C645" r:id="rId363" xr:uid="{F7A357B7-4F05-442E-B913-4FBAB5EFB679}"/>
    <hyperlink ref="C646" r:id="rId364" xr:uid="{C6E99D53-E765-4D7A-BB43-A8FB67DD9130}"/>
    <hyperlink ref="C647" r:id="rId365" xr:uid="{63C38D50-5CC4-43C5-B7C4-4AB12201A99C}"/>
    <hyperlink ref="C648" r:id="rId366" xr:uid="{B26D0A5E-17AD-4B2E-A3FF-57F68ED1117D}"/>
    <hyperlink ref="C650" r:id="rId367" xr:uid="{2DD0B81C-AC6F-4F76-92F0-0E2994F6EFDC}"/>
    <hyperlink ref="C651" r:id="rId368" xr:uid="{43E3D4B1-C5FA-4D6F-9377-89A75BD3EBAA}"/>
    <hyperlink ref="C652" r:id="rId369" xr:uid="{8F5CB0FE-6AFA-4722-B9CF-AD16FFD84E23}"/>
    <hyperlink ref="C653" r:id="rId370" xr:uid="{DBE34BEC-06A2-4613-BBC7-EEBC63D9FD14}"/>
    <hyperlink ref="C654" r:id="rId371" xr:uid="{08D394BE-7E6F-475E-B064-1ED3F77CE55E}"/>
    <hyperlink ref="C655" r:id="rId372" xr:uid="{ADED7BE6-BD75-4B70-A6EE-6D5C4080C4AB}"/>
    <hyperlink ref="C656" r:id="rId373" xr:uid="{F2AE01A8-1119-43EA-A448-02B83DA15FF3}"/>
    <hyperlink ref="C657" r:id="rId374" xr:uid="{576BB5D7-95BC-4510-80FD-268E036A7AF4}"/>
    <hyperlink ref="C658" r:id="rId375" xr:uid="{54FCCC48-BEE6-47A9-A9F8-EFACF21D5B55}"/>
    <hyperlink ref="C659" r:id="rId376" xr:uid="{505874C3-AB0E-436C-8011-497BE87D912C}"/>
    <hyperlink ref="C660" r:id="rId377" xr:uid="{7A5B5EE6-A1CB-437B-BF80-BB8F4412EF7B}"/>
    <hyperlink ref="C661" r:id="rId378" xr:uid="{80354C1B-2149-4C1A-9EAC-2AA6E215F0EF}"/>
    <hyperlink ref="C549" r:id="rId379" xr:uid="{8D7005DA-F041-47C8-ADB0-B3317C6EFEFF}"/>
    <hyperlink ref="C157" r:id="rId380" xr:uid="{A3B1E0B8-9681-4915-B339-2EF5A525D701}"/>
    <hyperlink ref="C671" r:id="rId381" xr:uid="{829F05FB-D97B-41C8-9287-D1AA0EDBC138}"/>
    <hyperlink ref="C672" r:id="rId382" xr:uid="{F74202D6-92DD-4D77-9FC0-C4050A362010}"/>
    <hyperlink ref="C673" r:id="rId383" xr:uid="{543F8E5F-998E-445B-8CF9-534C27E814BD}"/>
    <hyperlink ref="C674" r:id="rId384" xr:uid="{05DFDE98-3933-4E27-90AF-0A2C03768325}"/>
    <hyperlink ref="C675" r:id="rId385" xr:uid="{F592E3C7-F81B-4E31-B340-3EC53E8BB5B5}"/>
    <hyperlink ref="C676" r:id="rId386" xr:uid="{A7D5327E-742B-4F51-965B-382446C1ABAC}"/>
    <hyperlink ref="C677" r:id="rId387" xr:uid="{BBF28198-4786-4FC2-8A30-32C1ABAD3F36}"/>
    <hyperlink ref="C678" r:id="rId388" xr:uid="{3B5BDB74-8442-4779-BDE2-241B05C428A5}"/>
    <hyperlink ref="C679" r:id="rId389" xr:uid="{0F5178FE-5860-47AF-A897-062E14A0AC54}"/>
    <hyperlink ref="C680" r:id="rId390" xr:uid="{A38EFFD2-B705-40B1-97A8-B89E4A35E905}"/>
    <hyperlink ref="C681" r:id="rId391" xr:uid="{110A68AA-92DA-4466-8404-877975E5E95C}"/>
    <hyperlink ref="C683" r:id="rId392" xr:uid="{3E76F541-6363-4676-996A-FF70248C4239}"/>
    <hyperlink ref="C318" r:id="rId393" xr:uid="{57365A65-AD79-468B-9776-BFDBD239C788}"/>
    <hyperlink ref="C482" r:id="rId394" xr:uid="{60C23409-5377-45C9-A111-8C3AD4D6E5FB}"/>
    <hyperlink ref="C319" r:id="rId395" xr:uid="{7A7EA41E-151E-4C22-9B75-16650546EABE}"/>
    <hyperlink ref="C320" r:id="rId396" xr:uid="{7A4E3966-5403-403C-95AC-147257002462}"/>
    <hyperlink ref="C321" r:id="rId397" xr:uid="{123E3CB5-978B-4D81-9CA1-BA32C4D11A8E}"/>
    <hyperlink ref="C322" r:id="rId398" xr:uid="{3ED03CFB-4FDD-4C3A-9D40-C7AD053E65D4}"/>
    <hyperlink ref="C333" r:id="rId399" xr:uid="{23D4F49B-3AE9-4FE7-90A4-41CF0761171A}"/>
    <hyperlink ref="C339" r:id="rId400" xr:uid="{E465AA80-766E-432F-B535-0523A5A46BF9}"/>
    <hyperlink ref="C358" r:id="rId401" xr:uid="{2F5DB2FE-1FD6-46BF-B035-D2BBB5A9F415}"/>
    <hyperlink ref="C366" r:id="rId402" xr:uid="{C3217571-813F-489F-98C9-F5A645E39F1A}"/>
    <hyperlink ref="C141" r:id="rId403" xr:uid="{150E762D-5CCF-42E2-B8BD-608667207B0D}"/>
    <hyperlink ref="C123" r:id="rId404" xr:uid="{9D561630-E533-4F90-BCA1-9469DD19356C}"/>
    <hyperlink ref="C130" r:id="rId405" xr:uid="{4A0B5834-05E9-4A29-9BB4-B65238A3FC3E}"/>
    <hyperlink ref="C405" r:id="rId406" xr:uid="{055259DA-08E7-43F1-B292-6B745E2FDF67}"/>
    <hyperlink ref="C409" r:id="rId407" xr:uid="{53CFF963-1F01-4736-9D4B-3669BA4E0DD1}"/>
    <hyperlink ref="C403" r:id="rId408" xr:uid="{115D5DFB-94C0-410E-AA9F-D69EC6618311}"/>
    <hyperlink ref="C489" r:id="rId409" xr:uid="{4FF34347-1893-46FA-8BD9-2BABBAD2A14C}"/>
    <hyperlink ref="C125" r:id="rId410" xr:uid="{743306E3-530C-4E09-BB0E-2D38C0E24158}"/>
    <hyperlink ref="C134" r:id="rId411" xr:uid="{C3C1F063-D39A-4C04-ADD0-3038F83404E0}"/>
    <hyperlink ref="C118" r:id="rId412" xr:uid="{200A940D-1E73-4C5F-ADB8-066833C3F831}"/>
    <hyperlink ref="C131" r:id="rId413" xr:uid="{43F957DA-627F-4A23-B957-E179BB8E9701}"/>
    <hyperlink ref="C122" r:id="rId414" xr:uid="{F278ABEC-0143-4BB0-ABD9-A27E26EFA265}"/>
    <hyperlink ref="C521" r:id="rId415" xr:uid="{723D309D-1268-44ED-9DBC-0A8D8829E415}"/>
    <hyperlink ref="C499" r:id="rId416" xr:uid="{31C94045-43DA-49D0-9FF8-FF5553D63F6B}"/>
    <hyperlink ref="C218" r:id="rId417" xr:uid="{510A512C-8CFB-42DB-8FCF-DC4A32C51C9D}"/>
    <hyperlink ref="C545" r:id="rId418" xr:uid="{2A997038-A237-45FA-A62B-1F62506AF842}"/>
    <hyperlink ref="C566" r:id="rId419" xr:uid="{F55EEF26-EF61-485E-BC70-E800EE2BCEFE}"/>
    <hyperlink ref="C568" r:id="rId420" xr:uid="{AE596D1C-2818-4B8C-904A-3E9E39265256}"/>
    <hyperlink ref="C100" r:id="rId421" xr:uid="{BD604AA9-E6B2-420E-B83D-C2CE8796C503}"/>
    <hyperlink ref="C690" r:id="rId422" xr:uid="{7120E3D1-75A8-40A2-9301-13E8E281AFA8}"/>
    <hyperlink ref="C704" r:id="rId423" xr:uid="{D28F2409-6228-4C0F-8B95-5246C8F93D50}"/>
    <hyperlink ref="C284" r:id="rId424" xr:uid="{7C0CB8E4-FB68-4AB2-8516-0F02D36B6966}"/>
    <hyperlink ref="C2" r:id="rId425" xr:uid="{EF63F1C3-5646-4C53-A0B0-409DE8382A0E}"/>
    <hyperlink ref="C164" r:id="rId426" xr:uid="{807DE9BC-8B1A-48EC-8688-6B2DBCCE96A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81B3-1EFC-4D56-8E3B-1B61B9A49D72}">
  <dimension ref="A1:G14"/>
  <sheetViews>
    <sheetView workbookViewId="0">
      <selection activeCell="B15" sqref="B15"/>
    </sheetView>
  </sheetViews>
  <sheetFormatPr baseColWidth="10" defaultColWidth="8.7265625" defaultRowHeight="14.5"/>
  <cols>
    <col min="1" max="1" width="22.7265625" customWidth="1"/>
    <col min="2" max="2" width="27.453125" bestFit="1" customWidth="1"/>
    <col min="3" max="3" width="55.26953125" bestFit="1" customWidth="1"/>
    <col min="4" max="4" width="28.26953125" bestFit="1" customWidth="1"/>
    <col min="5" max="5" width="27.453125" bestFit="1" customWidth="1"/>
    <col min="6" max="6" width="22.26953125" bestFit="1" customWidth="1"/>
  </cols>
  <sheetData>
    <row r="1" spans="1:7">
      <c r="A1" t="s">
        <v>4478</v>
      </c>
      <c r="B1" t="s">
        <v>4479</v>
      </c>
      <c r="C1" t="s">
        <v>4480</v>
      </c>
      <c r="D1" t="s">
        <v>4481</v>
      </c>
      <c r="E1" t="s">
        <v>4482</v>
      </c>
      <c r="F1" t="s">
        <v>4483</v>
      </c>
      <c r="G1" t="s">
        <v>4484</v>
      </c>
    </row>
    <row r="2" spans="1:7">
      <c r="A2" t="s">
        <v>4485</v>
      </c>
      <c r="B2" t="s">
        <v>4486</v>
      </c>
      <c r="C2" t="s">
        <v>4487</v>
      </c>
    </row>
    <row r="3" spans="1:7">
      <c r="A3" t="s">
        <v>4488</v>
      </c>
      <c r="B3" t="s">
        <v>4489</v>
      </c>
      <c r="C3" t="s">
        <v>4490</v>
      </c>
      <c r="D3" t="s">
        <v>4491</v>
      </c>
    </row>
    <row r="4" spans="1:7">
      <c r="A4" t="s">
        <v>4492</v>
      </c>
      <c r="B4" t="s">
        <v>4493</v>
      </c>
    </row>
    <row r="5" spans="1:7">
      <c r="A5" t="s">
        <v>4494</v>
      </c>
      <c r="B5" t="s">
        <v>4495</v>
      </c>
    </row>
    <row r="6" spans="1:7">
      <c r="A6" t="s">
        <v>4496</v>
      </c>
      <c r="B6" t="s">
        <v>4497</v>
      </c>
    </row>
    <row r="7" spans="1:7">
      <c r="A7" t="s">
        <v>4498</v>
      </c>
      <c r="B7" t="s">
        <v>4499</v>
      </c>
    </row>
    <row r="8" spans="1:7">
      <c r="A8" t="s">
        <v>4500</v>
      </c>
      <c r="B8" t="s">
        <v>4501</v>
      </c>
    </row>
    <row r="9" spans="1:7">
      <c r="A9" t="s">
        <v>4502</v>
      </c>
      <c r="B9" t="s">
        <v>4503</v>
      </c>
    </row>
    <row r="10" spans="1:7">
      <c r="A10" t="s">
        <v>4504</v>
      </c>
      <c r="B10" t="s">
        <v>4505</v>
      </c>
      <c r="C10" t="s">
        <v>4506</v>
      </c>
    </row>
    <row r="11" spans="1:7">
      <c r="A11" t="s">
        <v>4507</v>
      </c>
      <c r="B11" t="s">
        <v>4508</v>
      </c>
    </row>
    <row r="12" spans="1:7">
      <c r="A12" t="s">
        <v>4509</v>
      </c>
      <c r="B12" s="30" t="s">
        <v>4510</v>
      </c>
    </row>
    <row r="13" spans="1:7">
      <c r="A13" t="s">
        <v>4511</v>
      </c>
      <c r="B13" t="s">
        <v>4512</v>
      </c>
      <c r="C13" t="s">
        <v>4513</v>
      </c>
    </row>
    <row r="14" spans="1:7">
      <c r="A14" t="s">
        <v>4514</v>
      </c>
      <c r="B14" t="s">
        <v>4515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BC57-9FE8-45F6-96A1-E89C1026E0D5}">
  <dimension ref="A1:C18"/>
  <sheetViews>
    <sheetView workbookViewId="0">
      <selection activeCell="F20" sqref="F20"/>
    </sheetView>
  </sheetViews>
  <sheetFormatPr baseColWidth="10" defaultColWidth="8.7265625" defaultRowHeight="14.5"/>
  <cols>
    <col min="1" max="1" width="24.7265625" bestFit="1" customWidth="1"/>
  </cols>
  <sheetData>
    <row r="1" spans="1:3">
      <c r="A1" s="37" t="s">
        <v>4516</v>
      </c>
      <c r="B1" t="s">
        <v>4517</v>
      </c>
      <c r="C1" s="37"/>
    </row>
    <row r="2" spans="1:3">
      <c r="A2" t="s">
        <v>81</v>
      </c>
    </row>
    <row r="3" spans="1:3">
      <c r="A3" t="s">
        <v>356</v>
      </c>
    </row>
    <row r="4" spans="1:3">
      <c r="A4" t="s">
        <v>543</v>
      </c>
    </row>
    <row r="5" spans="1:3">
      <c r="A5" t="s">
        <v>699</v>
      </c>
    </row>
    <row r="6" spans="1:3">
      <c r="A6" t="s">
        <v>849</v>
      </c>
    </row>
    <row r="7" spans="1:3">
      <c r="A7" t="s">
        <v>854</v>
      </c>
    </row>
    <row r="8" spans="1:3">
      <c r="A8" t="s">
        <v>1020</v>
      </c>
    </row>
    <row r="9" spans="1:3">
      <c r="A9" t="s">
        <v>1081</v>
      </c>
    </row>
    <row r="10" spans="1:3">
      <c r="A10" s="33" t="s">
        <v>205</v>
      </c>
      <c r="B10" t="s">
        <v>4518</v>
      </c>
    </row>
    <row r="11" spans="1:3">
      <c r="A11" s="33" t="s">
        <v>254</v>
      </c>
      <c r="B11" t="s">
        <v>60</v>
      </c>
    </row>
    <row r="12" spans="1:3">
      <c r="A12" s="33" t="s">
        <v>468</v>
      </c>
      <c r="B12" t="s">
        <v>4518</v>
      </c>
    </row>
    <row r="13" spans="1:3">
      <c r="A13" s="33" t="s">
        <v>326</v>
      </c>
      <c r="B13" t="s">
        <v>4518</v>
      </c>
    </row>
    <row r="14" spans="1:3">
      <c r="A14" s="33" t="s">
        <v>778</v>
      </c>
      <c r="B14" t="s">
        <v>60</v>
      </c>
    </row>
    <row r="15" spans="1:3">
      <c r="A15" s="33" t="s">
        <v>813</v>
      </c>
      <c r="B15" t="s">
        <v>60</v>
      </c>
    </row>
    <row r="16" spans="1:3">
      <c r="A16" s="33" t="s">
        <v>752</v>
      </c>
      <c r="B16" t="s">
        <v>60</v>
      </c>
    </row>
    <row r="17" spans="1:2">
      <c r="A17" s="33" t="s">
        <v>845</v>
      </c>
      <c r="B17" t="s">
        <v>4518</v>
      </c>
    </row>
    <row r="18" spans="1:2">
      <c r="A18" s="33" t="s">
        <v>1147</v>
      </c>
      <c r="B18" t="s">
        <v>4518</v>
      </c>
    </row>
  </sheetData>
  <sortState xmlns:xlrd2="http://schemas.microsoft.com/office/spreadsheetml/2017/richdata2" ref="A1:A17">
    <sortCondition ref="A1:A1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A3C5DA3F2B6344B2DD16EACADB25CF" ma:contentTypeVersion="14" ma:contentTypeDescription="Crear nuevo documento." ma:contentTypeScope="" ma:versionID="d8a557712af57cfd05f9345baaf9e497">
  <xsd:schema xmlns:xsd="http://www.w3.org/2001/XMLSchema" xmlns:xs="http://www.w3.org/2001/XMLSchema" xmlns:p="http://schemas.microsoft.com/office/2006/metadata/properties" xmlns:ns2="dc078d81-68d4-4d9b-bd8d-5bc1353d2e1f" xmlns:ns3="4eafb275-be02-4a1f-b7e4-db4f48831fe0" targetNamespace="http://schemas.microsoft.com/office/2006/metadata/properties" ma:root="true" ma:fieldsID="6f924d88557c28b0cc86f9836ab00a17" ns2:_="" ns3:_="">
    <xsd:import namespace="dc078d81-68d4-4d9b-bd8d-5bc1353d2e1f"/>
    <xsd:import namespace="4eafb275-be02-4a1f-b7e4-db4f48831f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78d81-68d4-4d9b-bd8d-5bc1353d2e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fb275-be02-4a1f-b7e4-db4f48831fe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b634587-9978-4478-8cde-db122e7f8f09}" ma:internalName="TaxCatchAll" ma:showField="CatchAllData" ma:web="4eafb275-be02-4a1f-b7e4-db4f48831f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fb275-be02-4a1f-b7e4-db4f48831fe0" xsi:nil="true"/>
    <lcf76f155ced4ddcb4097134ff3c332f xmlns="dc078d81-68d4-4d9b-bd8d-5bc1353d2e1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9979E2-6E59-4C4B-B4E2-38DFA5071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078d81-68d4-4d9b-bd8d-5bc1353d2e1f"/>
    <ds:schemaRef ds:uri="4eafb275-be02-4a1f-b7e4-db4f48831f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595AF-1850-40EC-A1DE-FF5C5545DB8F}">
  <ds:schemaRefs>
    <ds:schemaRef ds:uri="http://schemas.microsoft.com/office/2006/metadata/properties"/>
    <ds:schemaRef ds:uri="http://schemas.microsoft.com/office/infopath/2007/PartnerControls"/>
    <ds:schemaRef ds:uri="4eafb275-be02-4a1f-b7e4-db4f48831fe0"/>
    <ds:schemaRef ds:uri="dc078d81-68d4-4d9b-bd8d-5bc1353d2e1f"/>
  </ds:schemaRefs>
</ds:datastoreItem>
</file>

<file path=customXml/itemProps3.xml><?xml version="1.0" encoding="utf-8"?>
<ds:datastoreItem xmlns:ds="http://schemas.openxmlformats.org/officeDocument/2006/customXml" ds:itemID="{0E7EBCB9-844D-458A-A728-6D4605041F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All</vt:lpstr>
      <vt:lpstr>Att Pistocci</vt:lpstr>
      <vt:lpstr>All Data R2</vt:lpstr>
      <vt:lpstr>All data R1</vt:lpstr>
      <vt:lpstr>Filtered data</vt:lpstr>
      <vt:lpstr>Pharmaceutical_predescribed</vt:lpstr>
      <vt:lpstr>All data R1 (copia)</vt:lpstr>
      <vt:lpstr>Consumo comida</vt:lpstr>
      <vt:lpstr>Compounds search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 Salo ICRA</cp:lastModifiedBy>
  <cp:revision/>
  <dcterms:created xsi:type="dcterms:W3CDTF">2021-05-18T10:18:06Z</dcterms:created>
  <dcterms:modified xsi:type="dcterms:W3CDTF">2022-10-17T07:12:09Z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0x0101008DA3C5DA3F2B6344B2DD16EACADB25CF</vt:lpwstr>
  </property>
  <property fmtid="{D5CDD505-2E9C-101B-9397-08002B2CF9AE}" pid="3" name="MediaServiceImageTags">
    <vt:lpwstr/>
  </property>
</Properties>
</file>